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da_learner_m1_19/Desktop/NLP/"/>
    </mc:Choice>
  </mc:AlternateContent>
  <xr:revisionPtr revIDLastSave="0" documentId="8_{E5F1A3CC-441E-284F-A1FF-B6223B50F9F3}" xr6:coauthVersionLast="47" xr6:coauthVersionMax="47" xr10:uidLastSave="{00000000-0000-0000-0000-000000000000}"/>
  <bookViews>
    <workbookView xWindow="0" yWindow="500" windowWidth="28800" windowHeight="16140" activeTab="2" xr2:uid="{00000000-000D-0000-FFFF-FFFF00000000}"/>
  </bookViews>
  <sheets>
    <sheet name="Sheet2" sheetId="6" r:id="rId1"/>
    <sheet name="Supermart Grocery Sales - Retai" sheetId="1" r:id="rId2"/>
    <sheet name="SUPERMART DASHBOARD" sheetId="5" r:id="rId3"/>
    <sheet name="Sheet6" sheetId="11" r:id="rId4"/>
  </sheets>
  <definedNames>
    <definedName name="Slicer_City">#N/A</definedName>
    <definedName name="Slicer_Month">#N/A</definedName>
    <definedName name="Slicer_Region">#N/A</definedName>
    <definedName name="Slicer_Year">#N/A</definedName>
  </definedNames>
  <calcPr calcId="191029"/>
  <pivotCaches>
    <pivotCache cacheId="4" r:id="rId5"/>
  </pivotCaches>
  <fileRecoveryPr repairLoad="1"/>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6" l="1"/>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G65" i="6"/>
  <c r="G64"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Q175" i="6"/>
  <c r="Q110" i="6"/>
  <c r="P174" i="6"/>
  <c r="P110" i="6"/>
  <c r="N174" i="6"/>
  <c r="O194" i="6"/>
  <c r="O130" i="6"/>
  <c r="N110" i="6"/>
  <c r="Q174" i="6"/>
  <c r="Q109" i="6"/>
  <c r="P173" i="6"/>
  <c r="P109" i="6"/>
  <c r="N173" i="6"/>
  <c r="O193" i="6"/>
  <c r="O129" i="6"/>
  <c r="N109" i="6"/>
  <c r="Q181" i="6"/>
  <c r="Q116" i="6"/>
  <c r="P180" i="6"/>
  <c r="P116" i="6"/>
  <c r="N180" i="6"/>
  <c r="O200" i="6"/>
  <c r="O136" i="6"/>
  <c r="N116" i="6"/>
  <c r="Q188" i="6"/>
  <c r="Q123" i="6"/>
  <c r="P187" i="6"/>
  <c r="P123" i="6"/>
  <c r="N187" i="6"/>
  <c r="O207" i="6"/>
  <c r="O143" i="6"/>
  <c r="N123" i="6"/>
  <c r="Q195" i="6"/>
  <c r="Q130" i="6"/>
  <c r="P194" i="6"/>
  <c r="P130" i="6"/>
  <c r="N194" i="6"/>
  <c r="O214" i="6"/>
  <c r="O150" i="6"/>
  <c r="N130" i="6"/>
  <c r="Q194" i="6"/>
  <c r="Q129" i="6"/>
  <c r="P193" i="6"/>
  <c r="P129" i="6"/>
  <c r="N193" i="6"/>
  <c r="O213" i="6"/>
  <c r="O149" i="6"/>
  <c r="N129" i="6"/>
  <c r="Q193" i="6"/>
  <c r="Q128" i="6"/>
  <c r="P192" i="6"/>
  <c r="P128" i="6"/>
  <c r="N192" i="6"/>
  <c r="O212" i="6"/>
  <c r="O148" i="6"/>
  <c r="N128" i="6"/>
  <c r="Q192" i="6"/>
  <c r="Q127" i="6"/>
  <c r="P191" i="6"/>
  <c r="P127" i="6"/>
  <c r="N191" i="6"/>
  <c r="O211" i="6"/>
  <c r="O147" i="6"/>
  <c r="N127" i="6"/>
  <c r="D11" i="6"/>
  <c r="D9" i="6"/>
  <c r="F31" i="6"/>
  <c r="D6" i="6"/>
  <c r="F28" i="6"/>
  <c r="D10" i="6"/>
  <c r="F22" i="6"/>
  <c r="Q167" i="6"/>
  <c r="Q102" i="6"/>
  <c r="P166" i="6"/>
  <c r="P102" i="6"/>
  <c r="N166" i="6"/>
  <c r="O186" i="6"/>
  <c r="O122" i="6"/>
  <c r="N102" i="6"/>
  <c r="Q166" i="6"/>
  <c r="Q101" i="6"/>
  <c r="P165" i="6"/>
  <c r="P101" i="6"/>
  <c r="N165" i="6"/>
  <c r="O185" i="6"/>
  <c r="O121" i="6"/>
  <c r="N101" i="6"/>
  <c r="Q173" i="6"/>
  <c r="Q108" i="6"/>
  <c r="P172" i="6"/>
  <c r="P108" i="6"/>
  <c r="N172" i="6"/>
  <c r="O192" i="6"/>
  <c r="O128" i="6"/>
  <c r="N108" i="6"/>
  <c r="Q180" i="6"/>
  <c r="Q115" i="6"/>
  <c r="P179" i="6"/>
  <c r="P115" i="6"/>
  <c r="N179" i="6"/>
  <c r="O199" i="6"/>
  <c r="O135" i="6"/>
  <c r="N115" i="6"/>
  <c r="Q187" i="6"/>
  <c r="Q122" i="6"/>
  <c r="P186" i="6"/>
  <c r="P122" i="6"/>
  <c r="N186" i="6"/>
  <c r="O206" i="6"/>
  <c r="O142" i="6"/>
  <c r="N122" i="6"/>
  <c r="Q186" i="6"/>
  <c r="Q121" i="6"/>
  <c r="P185" i="6"/>
  <c r="P121" i="6"/>
  <c r="N185" i="6"/>
  <c r="O205" i="6"/>
  <c r="O141" i="6"/>
  <c r="N121" i="6"/>
  <c r="Q185" i="6"/>
  <c r="Q120" i="6"/>
  <c r="P184" i="6"/>
  <c r="P120" i="6"/>
  <c r="N184" i="6"/>
  <c r="O204" i="6"/>
  <c r="O140" i="6"/>
  <c r="N120" i="6"/>
  <c r="Q184" i="6"/>
  <c r="Q119" i="6"/>
  <c r="P183" i="6"/>
  <c r="P119" i="6"/>
  <c r="N183" i="6"/>
  <c r="O203" i="6"/>
  <c r="O139" i="6"/>
  <c r="N119" i="6"/>
  <c r="E13" i="6"/>
  <c r="D5" i="6"/>
  <c r="F23" i="6"/>
  <c r="D44" i="6"/>
  <c r="E6" i="6"/>
  <c r="D15" i="6"/>
  <c r="Q223" i="6"/>
  <c r="Q159" i="6"/>
  <c r="P222" i="6"/>
  <c r="P158" i="6"/>
  <c r="N222" i="6"/>
  <c r="N158" i="6"/>
  <c r="O178" i="6"/>
  <c r="O114" i="6"/>
  <c r="Q222" i="6"/>
  <c r="Q158" i="6"/>
  <c r="P221" i="6"/>
  <c r="P157" i="6"/>
  <c r="N221" i="6"/>
  <c r="N157" i="6"/>
  <c r="O177" i="6"/>
  <c r="O113" i="6"/>
  <c r="Q135" i="6"/>
  <c r="Q165" i="6"/>
  <c r="P228" i="6"/>
  <c r="P164" i="6"/>
  <c r="N228" i="6"/>
  <c r="N164" i="6"/>
  <c r="O184" i="6"/>
  <c r="O120" i="6"/>
  <c r="G74" i="6"/>
  <c r="Q172" i="6"/>
  <c r="Q107" i="6"/>
  <c r="P171" i="6"/>
  <c r="P107" i="6"/>
  <c r="N171" i="6"/>
  <c r="O191" i="6"/>
  <c r="O127" i="6"/>
  <c r="N107" i="6"/>
  <c r="Q179" i="6"/>
  <c r="Q114" i="6"/>
  <c r="P178" i="6"/>
  <c r="P114" i="6"/>
  <c r="N178" i="6"/>
  <c r="O198" i="6"/>
  <c r="O134" i="6"/>
  <c r="N114" i="6"/>
  <c r="Q178" i="6"/>
  <c r="Q113" i="6"/>
  <c r="P177" i="6"/>
  <c r="P113" i="6"/>
  <c r="N177" i="6"/>
  <c r="O197" i="6"/>
  <c r="O133" i="6"/>
  <c r="N113" i="6"/>
  <c r="Q177" i="6"/>
  <c r="Q112" i="6"/>
  <c r="P176" i="6"/>
  <c r="P112" i="6"/>
  <c r="N176" i="6"/>
  <c r="O196" i="6"/>
  <c r="O132" i="6"/>
  <c r="N112" i="6"/>
  <c r="Q176" i="6"/>
  <c r="Q111" i="6"/>
  <c r="P175" i="6"/>
  <c r="P111" i="6"/>
  <c r="N175" i="6"/>
  <c r="O195" i="6"/>
  <c r="O131" i="6"/>
  <c r="N111" i="6"/>
  <c r="F21" i="6"/>
  <c r="D7" i="6"/>
  <c r="E57" i="6"/>
  <c r="E14" i="6"/>
  <c r="E12" i="6"/>
  <c r="D47" i="6"/>
  <c r="Q215" i="6"/>
  <c r="Q151" i="6"/>
  <c r="P214" i="6"/>
  <c r="P150" i="6"/>
  <c r="N214" i="6"/>
  <c r="N150" i="6"/>
  <c r="O170" i="6"/>
  <c r="O105" i="6"/>
  <c r="Q214" i="6"/>
  <c r="Q150" i="6"/>
  <c r="P213" i="6"/>
  <c r="P149" i="6"/>
  <c r="N213" i="6"/>
  <c r="N149" i="6"/>
  <c r="O169" i="6"/>
  <c r="O106" i="6"/>
  <c r="Q221" i="6"/>
  <c r="Q157" i="6"/>
  <c r="P220" i="6"/>
  <c r="P156" i="6"/>
  <c r="N220" i="6"/>
  <c r="N156" i="6"/>
  <c r="O176" i="6"/>
  <c r="O112" i="6"/>
  <c r="Q228" i="6"/>
  <c r="Q164" i="6"/>
  <c r="P227" i="6"/>
  <c r="P163" i="6"/>
  <c r="N227" i="6"/>
  <c r="N163" i="6"/>
  <c r="O183" i="6"/>
  <c r="O119" i="6"/>
  <c r="D76" i="6"/>
  <c r="Q171" i="6"/>
  <c r="Q106" i="6"/>
  <c r="P170" i="6"/>
  <c r="P106" i="6"/>
  <c r="N170" i="6"/>
  <c r="O190" i="6"/>
  <c r="O126" i="6"/>
  <c r="N106" i="6"/>
  <c r="Q170" i="6"/>
  <c r="Q105" i="6"/>
  <c r="P169" i="6"/>
  <c r="P105" i="6"/>
  <c r="N169" i="6"/>
  <c r="O189" i="6"/>
  <c r="O125" i="6"/>
  <c r="N105" i="6"/>
  <c r="Q169" i="6"/>
  <c r="Q104" i="6"/>
  <c r="P168" i="6"/>
  <c r="P104" i="6"/>
  <c r="N168" i="6"/>
  <c r="O188" i="6"/>
  <c r="O124" i="6"/>
  <c r="N104" i="6"/>
  <c r="Q168" i="6"/>
  <c r="Q103" i="6"/>
  <c r="P167" i="6"/>
  <c r="P103" i="6"/>
  <c r="N167" i="6"/>
  <c r="O187" i="6"/>
  <c r="O123" i="6"/>
  <c r="N103" i="6"/>
  <c r="D46" i="6"/>
  <c r="F55" i="6"/>
  <c r="F27" i="6"/>
  <c r="F25" i="6"/>
  <c r="E11" i="6"/>
  <c r="D41" i="6"/>
  <c r="Q207" i="6"/>
  <c r="Q143" i="6"/>
  <c r="P206" i="6"/>
  <c r="P142" i="6"/>
  <c r="N206" i="6"/>
  <c r="O226" i="6"/>
  <c r="O162" i="6"/>
  <c r="N142" i="6"/>
  <c r="Q206" i="6"/>
  <c r="Q142" i="6"/>
  <c r="P205" i="6"/>
  <c r="P141" i="6"/>
  <c r="N205" i="6"/>
  <c r="O225" i="6"/>
  <c r="O161" i="6"/>
  <c r="N141" i="6"/>
  <c r="Q213" i="6"/>
  <c r="Q149" i="6"/>
  <c r="P212" i="6"/>
  <c r="P148" i="6"/>
  <c r="N212" i="6"/>
  <c r="N148" i="6"/>
  <c r="O168" i="6"/>
  <c r="O104" i="6"/>
  <c r="Q220" i="6"/>
  <c r="Q156" i="6"/>
  <c r="P219" i="6"/>
  <c r="P155" i="6"/>
  <c r="N219" i="6"/>
  <c r="N155" i="6"/>
  <c r="O175" i="6"/>
  <c r="O111" i="6"/>
  <c r="Q227" i="6"/>
  <c r="Q163" i="6"/>
  <c r="P226" i="6"/>
  <c r="P162" i="6"/>
  <c r="N226" i="6"/>
  <c r="N162" i="6"/>
  <c r="O182" i="6"/>
  <c r="O118" i="6"/>
  <c r="Q226" i="6"/>
  <c r="Q162" i="6"/>
  <c r="P225" i="6"/>
  <c r="P161" i="6"/>
  <c r="N225" i="6"/>
  <c r="N161" i="6"/>
  <c r="O181" i="6"/>
  <c r="O117" i="6"/>
  <c r="Q225" i="6"/>
  <c r="Q161" i="6"/>
  <c r="P224" i="6"/>
  <c r="P160" i="6"/>
  <c r="N224" i="6"/>
  <c r="N160" i="6"/>
  <c r="O180" i="6"/>
  <c r="O116" i="6"/>
  <c r="Q224" i="6"/>
  <c r="Q160" i="6"/>
  <c r="P223" i="6"/>
  <c r="P159" i="6"/>
  <c r="N223" i="6"/>
  <c r="N159" i="6"/>
  <c r="O179" i="6"/>
  <c r="O115" i="6"/>
  <c r="D14" i="6"/>
  <c r="F32" i="6"/>
  <c r="D4" i="6"/>
  <c r="E54" i="6"/>
  <c r="E53" i="6"/>
  <c r="E5" i="6"/>
  <c r="E4" i="6"/>
  <c r="Q199" i="6"/>
  <c r="Q134" i="6"/>
  <c r="P198" i="6"/>
  <c r="P134" i="6"/>
  <c r="N198" i="6"/>
  <c r="O218" i="6"/>
  <c r="O154" i="6"/>
  <c r="N134" i="6"/>
  <c r="Q198" i="6"/>
  <c r="Q133" i="6"/>
  <c r="P197" i="6"/>
  <c r="P133" i="6"/>
  <c r="N197" i="6"/>
  <c r="O217" i="6"/>
  <c r="O153" i="6"/>
  <c r="N133" i="6"/>
  <c r="Q205" i="6"/>
  <c r="Q141" i="6"/>
  <c r="P204" i="6"/>
  <c r="P140" i="6"/>
  <c r="N204" i="6"/>
  <c r="O224" i="6"/>
  <c r="O160" i="6"/>
  <c r="N140" i="6"/>
  <c r="Q212" i="6"/>
  <c r="Q148" i="6"/>
  <c r="P211" i="6"/>
  <c r="P147" i="6"/>
  <c r="N211" i="6"/>
  <c r="N147" i="6"/>
  <c r="O167" i="6"/>
  <c r="O103" i="6"/>
  <c r="Q219" i="6"/>
  <c r="Q155" i="6"/>
  <c r="P218" i="6"/>
  <c r="P154" i="6"/>
  <c r="N218" i="6"/>
  <c r="N154" i="6"/>
  <c r="O174" i="6"/>
  <c r="O110" i="6"/>
  <c r="Q218" i="6"/>
  <c r="Q154" i="6"/>
  <c r="P217" i="6"/>
  <c r="P153" i="6"/>
  <c r="N217" i="6"/>
  <c r="N153" i="6"/>
  <c r="O173" i="6"/>
  <c r="O109" i="6"/>
  <c r="Q217" i="6"/>
  <c r="Q153" i="6"/>
  <c r="P216" i="6"/>
  <c r="P152" i="6"/>
  <c r="N216" i="6"/>
  <c r="N152" i="6"/>
  <c r="O172" i="6"/>
  <c r="O108" i="6"/>
  <c r="Q216" i="6"/>
  <c r="Q152" i="6"/>
  <c r="P215" i="6"/>
  <c r="P151" i="6"/>
  <c r="N215" i="6"/>
  <c r="N151" i="6"/>
  <c r="O171" i="6"/>
  <c r="O107" i="6"/>
  <c r="D8" i="6"/>
  <c r="F24" i="6"/>
  <c r="D43" i="6"/>
  <c r="C60" i="6"/>
  <c r="D42" i="6"/>
  <c r="E8" i="6"/>
  <c r="F29" i="6"/>
  <c r="Q191" i="6"/>
  <c r="Q126" i="6"/>
  <c r="P190" i="6"/>
  <c r="P126" i="6"/>
  <c r="N190" i="6"/>
  <c r="O210" i="6"/>
  <c r="O146" i="6"/>
  <c r="N126" i="6"/>
  <c r="Q190" i="6"/>
  <c r="Q125" i="6"/>
  <c r="P189" i="6"/>
  <c r="P125" i="6"/>
  <c r="N189" i="6"/>
  <c r="O209" i="6"/>
  <c r="O145" i="6"/>
  <c r="N125" i="6"/>
  <c r="Q197" i="6"/>
  <c r="Q132" i="6"/>
  <c r="P196" i="6"/>
  <c r="P132" i="6"/>
  <c r="N196" i="6"/>
  <c r="O216" i="6"/>
  <c r="O152" i="6"/>
  <c r="N132" i="6"/>
  <c r="Q204" i="6"/>
  <c r="Q140" i="6"/>
  <c r="P203" i="6"/>
  <c r="P139" i="6"/>
  <c r="N203" i="6"/>
  <c r="O223" i="6"/>
  <c r="O159" i="6"/>
  <c r="N139" i="6"/>
  <c r="Q211" i="6"/>
  <c r="Q147" i="6"/>
  <c r="P210" i="6"/>
  <c r="P146" i="6"/>
  <c r="N210" i="6"/>
  <c r="N146" i="6"/>
  <c r="O166" i="6"/>
  <c r="O102" i="6"/>
  <c r="Q210" i="6"/>
  <c r="Q146" i="6"/>
  <c r="P209" i="6"/>
  <c r="P145" i="6"/>
  <c r="N209" i="6"/>
  <c r="N145" i="6"/>
  <c r="O165" i="6"/>
  <c r="O101" i="6"/>
  <c r="Q209" i="6"/>
  <c r="Q145" i="6"/>
  <c r="P208" i="6"/>
  <c r="P144" i="6"/>
  <c r="N208" i="6"/>
  <c r="O228" i="6"/>
  <c r="O164" i="6"/>
  <c r="N144" i="6"/>
  <c r="Q208" i="6"/>
  <c r="Q144" i="6"/>
  <c r="P207" i="6"/>
  <c r="P143" i="6"/>
  <c r="N207" i="6"/>
  <c r="O227" i="6"/>
  <c r="O163" i="6"/>
  <c r="N143" i="6"/>
  <c r="F56" i="6"/>
  <c r="D45" i="6"/>
  <c r="F57" i="6"/>
  <c r="D12" i="6"/>
  <c r="E9" i="6"/>
  <c r="D13" i="6"/>
  <c r="E7" i="6"/>
  <c r="Q183" i="6"/>
  <c r="Q118" i="6"/>
  <c r="P182" i="6"/>
  <c r="P118" i="6"/>
  <c r="N182" i="6"/>
  <c r="O202" i="6"/>
  <c r="O138" i="6"/>
  <c r="N118" i="6"/>
  <c r="Q182" i="6"/>
  <c r="Q117" i="6"/>
  <c r="P181" i="6"/>
  <c r="P117" i="6"/>
  <c r="N181" i="6"/>
  <c r="O201" i="6"/>
  <c r="O137" i="6"/>
  <c r="N117" i="6"/>
  <c r="Q189" i="6"/>
  <c r="Q124" i="6"/>
  <c r="P188" i="6"/>
  <c r="P124" i="6"/>
  <c r="N188" i="6"/>
  <c r="O208" i="6"/>
  <c r="O144" i="6"/>
  <c r="N124" i="6"/>
  <c r="Q196" i="6"/>
  <c r="Q131" i="6"/>
  <c r="P195" i="6"/>
  <c r="P131" i="6"/>
  <c r="N195" i="6"/>
  <c r="O215" i="6"/>
  <c r="O151" i="6"/>
  <c r="N131" i="6"/>
  <c r="Q203" i="6"/>
  <c r="Q139" i="6"/>
  <c r="P202" i="6"/>
  <c r="P138" i="6"/>
  <c r="N202" i="6"/>
  <c r="O222" i="6"/>
  <c r="O158" i="6"/>
  <c r="N138" i="6"/>
  <c r="Q202" i="6"/>
  <c r="Q138" i="6"/>
  <c r="P201" i="6"/>
  <c r="P137" i="6"/>
  <c r="N201" i="6"/>
  <c r="O221" i="6"/>
  <c r="O157" i="6"/>
  <c r="N137" i="6"/>
  <c r="Q201" i="6"/>
  <c r="Q137" i="6"/>
  <c r="P200" i="6"/>
  <c r="P136" i="6"/>
  <c r="N200" i="6"/>
  <c r="O220" i="6"/>
  <c r="O156" i="6"/>
  <c r="N136" i="6"/>
  <c r="Q200" i="6"/>
  <c r="Q136" i="6"/>
  <c r="P199" i="6"/>
  <c r="P135" i="6"/>
  <c r="N199" i="6"/>
  <c r="O219" i="6"/>
  <c r="O155" i="6"/>
  <c r="N135" i="6"/>
  <c r="F30" i="6"/>
  <c r="E56" i="6"/>
  <c r="F53" i="6"/>
  <c r="E10" i="6"/>
  <c r="F54" i="6"/>
  <c r="E15" i="6"/>
  <c r="F26" i="6"/>
</calcChain>
</file>

<file path=xl/sharedStrings.xml><?xml version="1.0" encoding="utf-8"?>
<sst xmlns="http://schemas.openxmlformats.org/spreadsheetml/2006/main" count="70235" uniqueCount="10131">
  <si>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</si>
  <si>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</si>
  <si>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</si>
  <si>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</si>
  <si>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</si>
  <si>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</si>
  <si>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</si>
  <si>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</si>
  <si>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</si>
  <si>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</si>
  <si>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</si>
  <si>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</si>
  <si>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</si>
  <si>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</si>
  <si>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</si>
  <si>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</si>
  <si>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</si>
  <si>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</si>
  <si>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</si>
  <si>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</si>
  <si>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</si>
  <si>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</si>
  <si>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</si>
  <si>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</si>
  <si>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</si>
  <si>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</si>
  <si>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</si>
  <si>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</si>
  <si>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</si>
  <si>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</si>
  <si>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</si>
  <si>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</si>
  <si>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</si>
  <si>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</si>
  <si>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</si>
  <si>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</si>
  <si>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</si>
  <si>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</si>
  <si>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</si>
  <si>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</si>
  <si>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</si>
  <si>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</si>
  <si>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</si>
  <si>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</si>
  <si>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</si>
  <si>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</si>
  <si>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</si>
  <si>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</si>
  <si>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</si>
  <si>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</si>
  <si>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</si>
  <si>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</si>
  <si>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</si>
  <si>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</si>
  <si>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</si>
  <si>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</si>
  <si>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</si>
  <si>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</si>
  <si>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</si>
  <si>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</si>
  <si>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</si>
  <si>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</si>
  <si>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</si>
  <si>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</si>
  <si>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</si>
  <si>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</si>
  <si>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</si>
  <si>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</si>
  <si>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</si>
  <si>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</si>
  <si>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</si>
  <si>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</si>
  <si>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</si>
  <si>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</si>
  <si>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</si>
  <si>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</si>
  <si>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</si>
  <si>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</si>
  <si>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</si>
  <si>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</si>
  <si>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</si>
  <si>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</si>
  <si>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</si>
  <si>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</si>
  <si>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</si>
  <si>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</si>
  <si>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</si>
  <si>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</si>
  <si>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</si>
  <si>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</si>
  <si>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</si>
  <si>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</si>
  <si>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</si>
  <si>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</si>
  <si>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</si>
  <si>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</si>
  <si>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</si>
  <si>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</si>
  <si>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</si>
  <si>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</si>
  <si>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</si>
  <si>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</si>
  <si>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</si>
  <si>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</si>
  <si>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</si>
  <si>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</si>
  <si>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</si>
  <si>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</si>
  <si>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</si>
  <si>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</si>
  <si>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</si>
  <si>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</si>
  <si>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</si>
  <si>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</si>
  <si>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</si>
  <si>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</si>
  <si>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</si>
  <si>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</si>
  <si>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</si>
  <si>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</si>
  <si>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</si>
  <si>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</si>
  <si>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</si>
  <si>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</si>
  <si>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</si>
  <si>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</si>
  <si>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</si>
  <si>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</si>
  <si>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</si>
  <si>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</si>
  <si>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</si>
  <si>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</si>
  <si>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</si>
  <si>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</si>
  <si>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</si>
  <si>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</si>
  <si>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</si>
  <si>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</si>
  <si>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</si>
  <si>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</si>
  <si>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</si>
  <si>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</si>
  <si>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</si>
  <si>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</si>
  <si>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</si>
  <si>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</si>
  <si>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</si>
  <si>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</si>
  <si>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</si>
  <si>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</si>
  <si>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</si>
  <si>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</si>
  <si>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</si>
  <si>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</si>
  <si>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</si>
  <si>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</si>
  <si>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</si>
  <si>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</si>
  <si>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</si>
  <si>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</si>
  <si>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</si>
  <si>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</si>
  <si>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</si>
  <si>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</si>
  <si>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</si>
  <si>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</si>
  <si>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</si>
  <si>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</si>
  <si>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</si>
  <si>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</si>
  <si>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</si>
  <si>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</si>
  <si>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</si>
  <si>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</si>
  <si>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</si>
  <si>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</si>
  <si>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</si>
  <si>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</si>
  <si>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</si>
  <si>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</si>
  <si>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</si>
  <si>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</si>
  <si>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</si>
  <si>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</si>
  <si>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</si>
  <si>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</si>
  <si>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</si>
  <si>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</si>
  <si>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</si>
  <si>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</si>
  <si>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</si>
  <si>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</si>
  <si>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</si>
  <si>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</si>
  <si>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</si>
  <si>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</si>
  <si>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</si>
  <si>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</si>
  <si>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</si>
  <si>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</si>
  <si>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</si>
  <si>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</si>
  <si>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</si>
  <si>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</si>
  <si>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</si>
  <si>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</si>
  <si>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</si>
  <si>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</si>
  <si>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</si>
  <si>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</si>
  <si>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</si>
  <si>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</si>
  <si>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</si>
  <si>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</si>
  <si>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</si>
  <si>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</si>
  <si>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</si>
  <si>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</si>
  <si>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</si>
  <si>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</si>
  <si>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</si>
  <si>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</si>
  <si>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</si>
  <si>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</si>
  <si>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</si>
  <si>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</si>
  <si>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</si>
  <si>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</si>
  <si>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</si>
  <si>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</si>
  <si>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</si>
  <si>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</si>
  <si>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</si>
  <si>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</si>
  <si>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</si>
  <si>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</si>
  <si>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</si>
  <si>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</si>
  <si>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</si>
  <si>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</si>
  <si>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</si>
  <si>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</si>
  <si>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</si>
  <si>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</si>
  <si>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</si>
  <si>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</si>
  <si>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</si>
  <si>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</si>
  <si>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</si>
  <si>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</si>
  <si>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</si>
  <si>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</si>
  <si>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</si>
  <si>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</si>
  <si>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</si>
  <si>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</si>
  <si>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</si>
  <si>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</si>
  <si>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</si>
  <si>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</si>
  <si>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</si>
  <si>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</si>
  <si>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</si>
  <si>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</si>
  <si>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</si>
  <si>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</si>
  <si>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</si>
  <si>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</si>
  <si>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</si>
  <si>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</si>
  <si>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</si>
  <si>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</si>
  <si>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</si>
  <si>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</si>
  <si>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</si>
  <si>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</si>
  <si>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</si>
  <si>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</si>
  <si>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</si>
  <si>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</si>
  <si>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</si>
  <si>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</si>
  <si>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</si>
  <si>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</si>
  <si>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</si>
  <si>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</si>
  <si>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</si>
  <si>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</si>
  <si>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</si>
  <si>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</si>
  <si>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</si>
  <si>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</si>
  <si>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</si>
  <si>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</si>
  <si>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</si>
  <si>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</si>
  <si>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</si>
  <si>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</si>
  <si>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</si>
  <si>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</si>
  <si>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</si>
  <si>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</si>
  <si>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</si>
  <si>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</si>
  <si>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</si>
  <si>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</si>
  <si>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</si>
  <si>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</si>
  <si>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</si>
  <si>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</si>
  <si>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</si>
  <si>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</si>
  <si>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</si>
  <si>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</si>
  <si>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</si>
  <si>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</si>
  <si>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</si>
  <si>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</si>
  <si>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</si>
  <si>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</si>
  <si>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</si>
  <si>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</si>
  <si>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</si>
  <si>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</si>
  <si>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</si>
  <si>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</si>
  <si>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</si>
  <si>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</si>
  <si>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</si>
  <si>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</si>
  <si>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</si>
  <si>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</si>
  <si>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</si>
  <si>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</si>
  <si>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</si>
  <si>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</si>
  <si>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</si>
  <si>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</si>
  <si>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</si>
  <si>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</si>
  <si>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</si>
  <si>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</si>
  <si>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</si>
  <si>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</si>
  <si>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</si>
  <si>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</si>
  <si>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</si>
  <si>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</si>
  <si>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</si>
  <si>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</si>
  <si>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</si>
  <si>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</si>
  <si>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</si>
  <si>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</si>
  <si>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</si>
  <si>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</si>
  <si>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</si>
  <si>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</si>
  <si>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</si>
  <si>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</si>
  <si>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</si>
  <si>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</si>
  <si>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</si>
  <si>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</si>
  <si>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</si>
  <si>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</si>
  <si>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</si>
  <si>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</si>
  <si>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</si>
  <si>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</si>
  <si>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</si>
  <si>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</si>
  <si>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</si>
  <si>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</si>
  <si>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</si>
  <si>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</si>
  <si>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</si>
  <si>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</si>
  <si>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</si>
  <si>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</si>
  <si>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</si>
  <si>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</si>
  <si>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</si>
  <si>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</si>
  <si>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</si>
  <si>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</si>
  <si>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</si>
  <si>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</si>
  <si>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</si>
  <si>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</si>
  <si>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</si>
  <si>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</si>
  <si>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</si>
  <si>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</si>
  <si>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</si>
  <si>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</si>
  <si>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</si>
  <si>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</si>
  <si>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</si>
  <si>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</si>
  <si>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</si>
  <si>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</si>
  <si>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</si>
  <si>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</si>
  <si>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</si>
  <si>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</si>
  <si>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</si>
  <si>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</si>
  <si>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</si>
  <si>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</si>
  <si>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</si>
  <si>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</si>
  <si>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</si>
  <si>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</si>
  <si>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</si>
  <si>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</si>
  <si>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</si>
  <si>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</si>
  <si>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</si>
  <si>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</si>
  <si>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</si>
  <si>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</si>
  <si>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</si>
  <si>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</si>
  <si>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</si>
  <si>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</si>
  <si>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</si>
  <si>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</si>
  <si>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</si>
  <si>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</si>
  <si>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</si>
  <si>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</si>
  <si>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</si>
  <si>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</si>
  <si>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</si>
  <si>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</si>
  <si>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</si>
  <si>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</si>
  <si>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</si>
  <si>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</si>
  <si>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</si>
  <si>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</si>
  <si>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</si>
  <si>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</si>
  <si>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</si>
  <si>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</si>
  <si>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</si>
  <si>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</si>
  <si>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</si>
  <si>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</si>
  <si>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</si>
  <si>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</si>
  <si>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</si>
  <si>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</si>
  <si>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</si>
  <si>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</si>
  <si>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</si>
  <si>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</si>
  <si>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</si>
  <si>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</si>
  <si>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</si>
  <si>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</si>
  <si>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</si>
  <si>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</si>
  <si>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</si>
  <si>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</si>
  <si>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</si>
  <si>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</si>
  <si>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</si>
  <si>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</si>
  <si>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</si>
  <si>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</si>
  <si>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</si>
  <si>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</si>
  <si>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</si>
  <si>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</si>
  <si>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</si>
  <si>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</si>
  <si>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</si>
  <si>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</si>
  <si>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</si>
  <si>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</si>
  <si>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</si>
  <si>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</si>
  <si>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</si>
  <si>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</si>
  <si>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</si>
  <si>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</si>
  <si>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</si>
  <si>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</si>
  <si>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</si>
  <si>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</si>
  <si>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</si>
  <si>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</si>
  <si>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</si>
  <si>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</si>
  <si>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</si>
  <si>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</si>
  <si>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</si>
  <si>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</si>
  <si>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</si>
  <si>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</si>
  <si>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</si>
  <si>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</si>
  <si>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</si>
  <si>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</si>
  <si>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</si>
  <si>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</si>
  <si>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</si>
  <si>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</si>
  <si>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</si>
  <si>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</si>
  <si>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</si>
  <si>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</si>
  <si>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</si>
  <si>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</si>
  <si>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</si>
  <si>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</si>
  <si>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</si>
  <si>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</si>
  <si>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</si>
  <si>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</si>
  <si>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</si>
  <si>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</si>
  <si>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</si>
  <si>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</si>
  <si>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</si>
  <si>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</si>
  <si>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</si>
  <si>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</si>
  <si>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</si>
  <si>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</si>
  <si>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</si>
  <si>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</si>
  <si>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</si>
  <si>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</si>
  <si>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</si>
  <si>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</si>
  <si>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</si>
  <si>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</si>
  <si>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</si>
  <si>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</si>
  <si>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</si>
  <si>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</si>
  <si>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</si>
  <si>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</si>
  <si>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</si>
  <si>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</si>
  <si>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</si>
  <si>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</si>
  <si>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</si>
  <si>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</si>
  <si>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</si>
  <si>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</si>
  <si>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</si>
  <si>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</si>
  <si>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</si>
  <si>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</si>
  <si>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</si>
  <si>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</si>
  <si>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</si>
  <si>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</si>
  <si>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</si>
  <si>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</si>
  <si>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</si>
  <si>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</si>
  <si>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</si>
  <si>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</si>
  <si>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</si>
  <si>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</si>
  <si>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</si>
  <si>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</si>
  <si>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</si>
  <si>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</si>
  <si>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</si>
  <si>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</si>
  <si>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</si>
  <si>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</si>
  <si>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</si>
  <si>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</si>
  <si>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</si>
  <si>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</si>
  <si>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</si>
  <si>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</si>
  <si>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</si>
  <si>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</si>
  <si>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</si>
  <si>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</si>
  <si>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</si>
  <si>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</si>
  <si>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</si>
  <si>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</si>
  <si>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</si>
  <si>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</si>
  <si>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</si>
  <si>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</si>
  <si>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</si>
  <si>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</si>
  <si>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</si>
  <si>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</si>
  <si>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</si>
  <si>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</si>
  <si>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</si>
  <si>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</si>
  <si>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</si>
  <si>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</si>
  <si>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</si>
  <si>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</si>
  <si>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</si>
  <si>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</si>
  <si>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</si>
  <si>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</si>
  <si>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</si>
  <si>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</si>
  <si>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</si>
  <si>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</si>
  <si>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</si>
  <si>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</si>
  <si>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</si>
  <si>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</si>
  <si>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</si>
  <si>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</si>
  <si>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</si>
  <si>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</si>
  <si>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</si>
  <si>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</si>
  <si>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</si>
  <si>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</si>
  <si>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</si>
  <si>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</si>
  <si>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</si>
  <si>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</si>
  <si>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</si>
  <si>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</si>
  <si>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</si>
  <si>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</si>
  <si>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</si>
  <si>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</si>
  <si>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</si>
  <si>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</si>
  <si>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</si>
  <si>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</si>
  <si>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</si>
  <si>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</si>
  <si>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</si>
  <si>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</si>
  <si>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</si>
  <si>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</si>
  <si>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</si>
  <si>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</si>
  <si>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</si>
  <si>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</si>
  <si>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</si>
  <si>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</si>
  <si>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</si>
  <si>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</si>
  <si>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</si>
  <si>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</si>
  <si>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</si>
  <si>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</si>
  <si>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</si>
  <si>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</si>
  <si>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</si>
  <si>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</si>
  <si>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</si>
  <si>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</si>
  <si>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</si>
  <si>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</si>
  <si>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</si>
  <si>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</si>
  <si>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</si>
  <si>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</si>
  <si>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</si>
  <si>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</si>
  <si>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</si>
  <si>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</si>
  <si>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</si>
  <si>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</si>
  <si>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</si>
  <si>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</si>
  <si>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</si>
  <si>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</si>
  <si>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</si>
  <si>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</si>
  <si>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</si>
  <si>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</si>
  <si>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</si>
  <si>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</si>
  <si>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</si>
  <si>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</si>
  <si>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</si>
  <si>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</si>
  <si>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</si>
  <si>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</si>
  <si>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</si>
  <si>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</si>
  <si>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</si>
  <si>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</si>
  <si>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</si>
  <si>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</si>
  <si>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</si>
  <si>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</si>
  <si>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</si>
  <si>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</si>
  <si>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</si>
  <si>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</si>
  <si>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</si>
  <si>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</si>
  <si>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</si>
  <si>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</si>
  <si>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</si>
  <si>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</si>
  <si>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</si>
  <si>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</si>
  <si>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</si>
  <si>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</si>
  <si>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</si>
  <si>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</si>
  <si>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</si>
  <si>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</si>
  <si>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</si>
  <si>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</si>
  <si>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</si>
  <si>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</si>
  <si>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</si>
  <si>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</si>
  <si>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</si>
  <si>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</si>
  <si>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</si>
  <si>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</si>
  <si>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</si>
  <si>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</si>
  <si>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</si>
  <si>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</si>
  <si>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</si>
  <si>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</si>
  <si>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</si>
  <si>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</si>
  <si>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</si>
  <si>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</si>
  <si>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</si>
  <si>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</si>
  <si>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</si>
  <si>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</si>
  <si>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</si>
  <si>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</si>
  <si>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</si>
  <si>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</si>
  <si>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</si>
  <si>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</si>
  <si>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</si>
  <si>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</si>
  <si>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</si>
  <si>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</si>
  <si>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</si>
  <si>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</si>
  <si>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</si>
  <si>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</si>
  <si>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</si>
  <si>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</si>
  <si>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</si>
  <si>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</si>
  <si>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</si>
  <si>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</si>
  <si>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</si>
  <si>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</si>
  <si>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</si>
  <si>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</si>
  <si>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</si>
  <si>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</si>
  <si>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</si>
  <si>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</si>
  <si>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</si>
  <si>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</si>
  <si>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</si>
  <si>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</si>
  <si>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</si>
  <si>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</si>
  <si>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</si>
  <si>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</si>
  <si>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</si>
  <si>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</si>
  <si>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</si>
  <si>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</si>
  <si>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</si>
  <si>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</si>
  <si>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</si>
  <si>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</si>
  <si>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</si>
  <si>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</si>
  <si>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</si>
  <si>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</si>
  <si>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</si>
  <si>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</si>
  <si>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</si>
  <si>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</si>
  <si>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</si>
  <si>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</si>
  <si>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</si>
  <si>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</si>
  <si>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</si>
  <si>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</si>
  <si>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</si>
  <si>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</si>
  <si>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</si>
  <si>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</si>
  <si>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</si>
  <si>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</si>
  <si>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</si>
  <si>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</si>
  <si>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</si>
  <si>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</si>
  <si>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</si>
  <si>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</si>
  <si>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</si>
  <si>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</si>
  <si>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</si>
  <si>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</si>
  <si>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</si>
  <si>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</si>
  <si>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</si>
  <si>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</si>
  <si>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</si>
  <si>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</si>
  <si>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</si>
  <si>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</si>
  <si>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</si>
  <si>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</si>
  <si>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</si>
  <si>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</si>
  <si>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</si>
  <si>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</si>
  <si>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</si>
  <si>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</si>
  <si>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</si>
  <si>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</si>
  <si>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</si>
  <si>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</si>
  <si>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</si>
  <si>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</si>
  <si>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</si>
  <si>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</si>
  <si>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</si>
  <si>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</si>
  <si>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</si>
  <si>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</si>
  <si>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</si>
  <si>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</si>
  <si>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</si>
  <si>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</si>
  <si>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</si>
  <si>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</si>
  <si>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</si>
  <si>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</si>
  <si>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</si>
  <si>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</si>
  <si>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</si>
  <si>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</si>
  <si>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</si>
  <si>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</si>
  <si>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</si>
  <si>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</si>
  <si>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</si>
  <si>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</si>
  <si>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</si>
  <si>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</si>
  <si>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</si>
  <si>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</si>
  <si>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</si>
  <si>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</si>
  <si>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</si>
  <si>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</si>
  <si>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</si>
  <si>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</si>
  <si>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</si>
  <si>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</si>
  <si>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</si>
  <si>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</si>
  <si>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</si>
  <si>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</si>
  <si>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</si>
  <si>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</si>
  <si>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</si>
  <si>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</si>
  <si>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</si>
  <si>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</si>
  <si>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</si>
  <si>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</si>
  <si>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</si>
  <si>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</si>
  <si>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</si>
  <si>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</si>
  <si>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</si>
  <si>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</si>
  <si>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</si>
  <si>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</si>
  <si>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</si>
  <si>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</si>
  <si>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</si>
  <si>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</si>
  <si>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</si>
  <si>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</si>
  <si>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</si>
  <si>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</si>
  <si>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</si>
  <si>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</si>
  <si>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</si>
  <si>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</si>
  <si>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</si>
  <si>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</si>
  <si>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</si>
  <si>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</si>
  <si>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</si>
  <si>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</si>
  <si>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</si>
  <si>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</si>
  <si>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</si>
  <si>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</si>
  <si>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</si>
  <si>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</si>
  <si>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</si>
  <si>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</si>
  <si>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</si>
  <si>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</si>
  <si>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</si>
  <si>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</si>
  <si>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</si>
  <si>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</si>
  <si>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</si>
  <si>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</si>
  <si>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</si>
  <si>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</si>
  <si>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</si>
  <si>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</si>
  <si>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</si>
  <si>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</si>
  <si>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</si>
  <si>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</si>
  <si>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</si>
  <si>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</si>
  <si>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</si>
  <si>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</si>
  <si>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</si>
  <si>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</si>
  <si>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</si>
  <si>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</si>
  <si>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</si>
  <si>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</si>
  <si>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</si>
  <si>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</si>
  <si>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</si>
  <si>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</si>
  <si>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</si>
  <si>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</si>
  <si>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</si>
  <si>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</si>
  <si>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</si>
  <si>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</si>
  <si>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</si>
  <si>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</si>
  <si>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</si>
  <si>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</si>
  <si>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</si>
  <si>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</si>
  <si>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</si>
  <si>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</si>
  <si>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</si>
  <si>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</si>
  <si>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</si>
  <si>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</si>
  <si>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</si>
  <si>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</si>
  <si>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</si>
  <si>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</si>
  <si>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</si>
  <si>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</si>
  <si>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</si>
  <si>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</si>
  <si>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</si>
  <si>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</si>
  <si>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</si>
  <si>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</si>
  <si>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</si>
  <si>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</si>
  <si>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</si>
  <si>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</si>
  <si>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</si>
  <si>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</si>
  <si>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</si>
  <si>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</si>
  <si>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</si>
  <si>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</si>
  <si>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</si>
  <si>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</si>
  <si>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</si>
  <si>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</si>
  <si>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</si>
  <si>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</si>
  <si>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</si>
  <si>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</si>
  <si>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</si>
  <si>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</si>
  <si>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</si>
  <si>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</si>
  <si>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</si>
  <si>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</si>
  <si>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</si>
  <si>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</si>
  <si>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</si>
  <si>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</si>
  <si>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</si>
  <si>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</si>
  <si>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</si>
  <si>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</si>
  <si>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</si>
  <si>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</si>
  <si>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</si>
  <si>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</si>
  <si>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</si>
  <si>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</si>
  <si>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</si>
  <si>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</si>
  <si>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</si>
  <si>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</si>
  <si>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</si>
  <si>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</si>
  <si>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</si>
  <si>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</si>
  <si>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</si>
  <si>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</si>
  <si>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</si>
  <si>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</si>
  <si>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</si>
  <si>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</si>
  <si>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</si>
  <si>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</si>
  <si>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</si>
  <si>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</si>
  <si>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</si>
  <si>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</si>
  <si>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</si>
  <si>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</si>
  <si>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</si>
  <si>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</si>
  <si>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</si>
  <si>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</si>
  <si>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</si>
  <si>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</si>
  <si>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</si>
  <si>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</si>
  <si>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</si>
  <si>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</si>
  <si>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</si>
  <si>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</si>
  <si>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</si>
  <si>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</si>
  <si>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</si>
  <si>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</si>
  <si>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</si>
  <si>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</si>
  <si>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</si>
  <si>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</si>
  <si>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</si>
  <si>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</si>
  <si>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</si>
  <si>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</si>
  <si>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</si>
  <si>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</si>
  <si>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</si>
  <si>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</si>
  <si>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</si>
  <si>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</si>
  <si>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</si>
  <si>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</si>
  <si>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</si>
  <si>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</si>
  <si>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</si>
  <si>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</si>
  <si>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</si>
  <si>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</si>
  <si>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</si>
  <si>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</si>
  <si>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</si>
  <si>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</si>
  <si>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</si>
  <si>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</si>
  <si>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</si>
  <si>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</si>
  <si>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</si>
  <si>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</si>
  <si>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</si>
  <si>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</si>
  <si>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</si>
  <si>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</si>
  <si>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</si>
  <si>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</si>
  <si>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</si>
  <si>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</si>
  <si>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</si>
  <si>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</si>
  <si>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</si>
  <si>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</si>
  <si>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</si>
  <si>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</si>
  <si>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</si>
  <si>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</si>
  <si>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</si>
  <si>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</si>
  <si>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</si>
  <si>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</si>
  <si>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</si>
  <si>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</si>
  <si>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</si>
  <si>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</si>
  <si>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</si>
  <si>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</si>
  <si>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</si>
  <si>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</si>
  <si>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</si>
  <si>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</si>
  <si>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</si>
  <si>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</si>
  <si>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</si>
  <si>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</si>
  <si>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</si>
  <si>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</si>
  <si>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</si>
  <si>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</si>
  <si>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</si>
  <si>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</si>
  <si>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</si>
  <si>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</si>
  <si>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</si>
  <si>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</si>
  <si>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</si>
  <si>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</si>
  <si>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</si>
  <si>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</si>
  <si>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</si>
  <si>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</si>
  <si>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</si>
  <si>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</si>
  <si>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</si>
  <si>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</si>
  <si>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</si>
  <si>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</si>
  <si>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</si>
  <si>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</si>
  <si>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</si>
  <si>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</si>
  <si>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</si>
  <si>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</si>
  <si>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</si>
  <si>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</si>
  <si>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</si>
  <si>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</si>
  <si>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</si>
  <si>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</si>
  <si>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</si>
  <si>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</si>
  <si>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</si>
  <si>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</si>
  <si>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</si>
  <si>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</si>
  <si>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</si>
  <si>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</si>
  <si>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</si>
  <si>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</si>
  <si>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</si>
  <si>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</si>
  <si>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</si>
  <si>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</si>
  <si>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</si>
  <si>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</si>
  <si>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</si>
  <si>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</si>
  <si>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</si>
  <si>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</si>
  <si>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</si>
  <si>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</si>
  <si>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</si>
  <si>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</si>
  <si>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</si>
  <si>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</si>
  <si>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</si>
  <si>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</si>
  <si>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</si>
  <si>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</si>
  <si>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</si>
  <si>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</si>
  <si>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</si>
  <si>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</si>
  <si>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</si>
  <si>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</si>
  <si>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</si>
  <si>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</si>
  <si>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</si>
  <si>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</si>
  <si>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</si>
  <si>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</si>
  <si>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</si>
  <si>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</si>
  <si>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</si>
  <si>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</si>
  <si>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</si>
  <si>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</si>
  <si>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</si>
  <si>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</si>
  <si>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</si>
  <si>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</si>
  <si>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</si>
  <si>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</si>
  <si>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</si>
  <si>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</si>
  <si>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</si>
  <si>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</si>
  <si>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</si>
  <si>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</si>
  <si>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</si>
  <si>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</si>
  <si>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</si>
  <si>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</si>
  <si>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</si>
  <si>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</si>
  <si>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</si>
  <si>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</si>
  <si>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</si>
  <si>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</si>
  <si>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</si>
  <si>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</si>
  <si>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</si>
  <si>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</si>
  <si>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</si>
  <si>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</si>
  <si>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</si>
  <si>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</si>
  <si>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</si>
  <si>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</si>
  <si>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</si>
  <si>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</si>
  <si>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</si>
  <si>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</si>
  <si>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</si>
  <si>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</si>
  <si>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</si>
  <si>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</si>
  <si>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</si>
  <si>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</si>
  <si>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</si>
  <si>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</si>
  <si>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</si>
  <si>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</si>
  <si>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</si>
  <si>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</si>
  <si>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</si>
  <si>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</si>
  <si>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</si>
  <si>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</si>
  <si>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</si>
  <si>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</si>
  <si>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</si>
  <si>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</si>
  <si>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</si>
  <si>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</si>
  <si>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</si>
  <si>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</si>
  <si>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</si>
  <si>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</si>
  <si>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</si>
  <si>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</si>
  <si>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</si>
  <si>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</si>
  <si>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</si>
  <si>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</si>
  <si>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</si>
  <si>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</si>
  <si>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</si>
  <si>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</si>
  <si>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</si>
  <si>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</si>
  <si>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</si>
  <si>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</si>
  <si>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</si>
  <si>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</si>
  <si>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</si>
  <si>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</si>
  <si>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</si>
  <si>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</si>
  <si>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</si>
  <si>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</si>
  <si>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</si>
  <si>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</si>
  <si>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</si>
  <si>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</si>
  <si>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</si>
  <si>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</si>
  <si>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</si>
  <si>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</si>
  <si>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</si>
  <si>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</si>
  <si>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</si>
  <si>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</si>
  <si>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</si>
  <si>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</si>
  <si>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</si>
  <si>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</si>
  <si>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</si>
  <si>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</si>
  <si>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</si>
  <si>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</si>
  <si>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</si>
  <si>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</si>
  <si>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</si>
  <si>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</si>
  <si>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</si>
  <si>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</si>
  <si>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</si>
  <si>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</si>
  <si>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</si>
  <si>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</si>
  <si>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</si>
  <si>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</si>
  <si>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</si>
  <si>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</si>
  <si>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</si>
  <si>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</si>
  <si>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</si>
  <si>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</si>
  <si>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</si>
  <si>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</si>
  <si>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</si>
  <si>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</si>
  <si>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</si>
  <si>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</si>
  <si>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</si>
  <si>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</si>
  <si>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</si>
  <si>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</si>
  <si>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</si>
  <si>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</si>
  <si>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</si>
  <si>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</si>
  <si>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</si>
  <si>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</si>
  <si>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</si>
  <si>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</si>
  <si>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</si>
  <si>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</si>
  <si>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</si>
  <si>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</si>
  <si>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</si>
  <si>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</si>
  <si>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</si>
  <si>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</si>
  <si>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</si>
  <si>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</si>
  <si>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</si>
  <si>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</si>
  <si>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</si>
  <si>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</si>
  <si>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</si>
  <si>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</si>
  <si>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</si>
  <si>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</si>
  <si>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</si>
  <si>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</si>
  <si>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</si>
  <si>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</si>
  <si>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</si>
  <si>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</si>
  <si>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</si>
  <si>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</si>
  <si>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</si>
  <si>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</si>
  <si>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</si>
  <si>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</si>
  <si>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</si>
  <si>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</si>
  <si>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</si>
  <si>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</si>
  <si>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</si>
  <si>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</si>
  <si>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</si>
  <si>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</si>
  <si>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</si>
  <si>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</si>
  <si>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</si>
  <si>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</si>
  <si>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</si>
  <si>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</si>
  <si>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</si>
  <si>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</si>
  <si>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</si>
  <si>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</si>
  <si>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</si>
  <si>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</si>
  <si>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</si>
  <si>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</si>
  <si>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</si>
  <si>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</si>
  <si>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</si>
  <si>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</si>
  <si>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</si>
  <si>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</si>
  <si>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</si>
  <si>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</si>
  <si>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</si>
  <si>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</si>
  <si>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</si>
  <si>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</si>
  <si>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</si>
  <si>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</si>
  <si>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</si>
  <si>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</si>
  <si>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</si>
  <si>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</si>
  <si>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</si>
  <si>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</si>
  <si>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</si>
  <si>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</si>
  <si>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</si>
  <si>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</si>
  <si>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</si>
  <si>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</si>
  <si>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</si>
  <si>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</si>
  <si>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</si>
  <si>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</si>
  <si>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</si>
  <si>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</si>
  <si>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</si>
  <si>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</si>
  <si>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</si>
  <si>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</si>
  <si>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</si>
  <si>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</si>
  <si>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</si>
  <si>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</si>
  <si>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</si>
  <si>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</si>
  <si>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</si>
  <si>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</si>
  <si>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</si>
  <si>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</si>
  <si>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</si>
  <si>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</si>
  <si>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</si>
  <si>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</si>
  <si>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</si>
  <si>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</si>
  <si>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</si>
  <si>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</si>
  <si>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</si>
  <si>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</si>
  <si>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</si>
  <si>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</si>
  <si>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</si>
  <si>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</si>
  <si>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</si>
  <si>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</si>
  <si>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</si>
  <si>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</si>
  <si>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</si>
  <si>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</si>
  <si>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</si>
  <si>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</si>
  <si>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</si>
  <si>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</si>
  <si>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</si>
  <si>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</si>
  <si>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</si>
  <si>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</si>
  <si>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</si>
  <si>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</si>
  <si>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</si>
  <si>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</si>
  <si>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</si>
  <si>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</si>
  <si>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</si>
  <si>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</si>
  <si>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</si>
  <si>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</si>
  <si>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</si>
  <si>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</si>
  <si>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</si>
  <si>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</si>
  <si>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</si>
  <si>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</si>
  <si>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</si>
  <si>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</si>
  <si>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</si>
  <si>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</si>
  <si>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</si>
  <si>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</si>
  <si>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</si>
  <si>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</si>
  <si>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</si>
  <si>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</si>
  <si>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</si>
  <si>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</si>
  <si>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</si>
  <si>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</si>
  <si>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</si>
  <si>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</si>
  <si>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</si>
  <si>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</si>
  <si>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</si>
  <si>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</si>
  <si>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</si>
  <si>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</si>
  <si>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</si>
  <si>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</si>
  <si>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</si>
  <si>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</si>
  <si>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</si>
  <si>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</si>
  <si>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</si>
  <si>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</si>
  <si>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</si>
  <si>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</si>
  <si>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</si>
  <si>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</si>
  <si>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</si>
  <si>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</si>
  <si>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</si>
  <si>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</si>
  <si>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</si>
  <si>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</si>
  <si>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</si>
  <si>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</si>
  <si>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</si>
  <si>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</si>
  <si>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</si>
  <si>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</si>
  <si>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</si>
  <si>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</si>
  <si>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</si>
  <si>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</si>
  <si>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</si>
  <si>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</si>
  <si>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</si>
  <si>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</si>
  <si>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</si>
  <si>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</si>
  <si>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</si>
  <si>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</si>
  <si>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</si>
  <si>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</si>
  <si>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</si>
  <si>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</si>
  <si>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</si>
  <si>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</si>
  <si>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</si>
  <si>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</si>
  <si>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</si>
  <si>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</si>
  <si>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</si>
  <si>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</si>
  <si>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</si>
  <si>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</si>
  <si>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</si>
  <si>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</si>
  <si>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</si>
  <si>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</si>
  <si>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</si>
  <si>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</si>
  <si>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</si>
  <si>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</si>
  <si>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</si>
  <si>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</si>
  <si>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</si>
  <si>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</si>
  <si>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</si>
  <si>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</si>
  <si>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</si>
  <si>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</si>
  <si>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</si>
  <si>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</si>
  <si>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</si>
  <si>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</si>
  <si>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</si>
  <si>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</si>
  <si>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</si>
  <si>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</si>
  <si>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</si>
  <si>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</si>
  <si>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</si>
  <si>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</si>
  <si>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</si>
  <si>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</si>
  <si>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</si>
  <si>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</si>
  <si>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</si>
  <si>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</si>
  <si>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</si>
  <si>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</si>
  <si>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</si>
  <si>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</si>
  <si>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</si>
  <si>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</si>
  <si>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</si>
  <si>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</si>
  <si>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</si>
  <si>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</si>
  <si>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</si>
  <si>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</si>
  <si>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</si>
  <si>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</si>
  <si>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</si>
  <si>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</si>
  <si>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</si>
  <si>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</si>
  <si>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</si>
  <si>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</si>
  <si>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</si>
  <si>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</si>
  <si>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</si>
  <si>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</si>
  <si>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</si>
  <si>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</si>
  <si>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</si>
  <si>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</si>
  <si>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</si>
  <si>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</si>
  <si>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</si>
  <si>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</si>
  <si>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</si>
  <si>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</si>
  <si>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</si>
  <si>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</si>
  <si>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</si>
  <si>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</si>
  <si>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</si>
  <si>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</si>
  <si>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</si>
  <si>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</si>
  <si>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</si>
  <si>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</si>
  <si>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</si>
  <si>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</si>
  <si>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</si>
  <si>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</si>
  <si>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</si>
  <si>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</si>
  <si>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</si>
  <si>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</si>
  <si>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</si>
  <si>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</si>
  <si>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</si>
  <si>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</si>
  <si>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</si>
  <si>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</si>
  <si>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</si>
  <si>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</si>
  <si>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</si>
  <si>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</si>
  <si>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</si>
  <si>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</si>
  <si>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</si>
  <si>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</si>
  <si>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</si>
  <si>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</si>
  <si>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</si>
  <si>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</si>
  <si>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</si>
  <si>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</si>
  <si>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</si>
  <si>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</si>
  <si>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</si>
  <si>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</si>
  <si>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</si>
  <si>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</si>
  <si>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</si>
  <si>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</si>
  <si>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</si>
  <si>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</si>
  <si>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</si>
  <si>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</si>
  <si>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</si>
  <si>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</si>
  <si>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</si>
  <si>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</si>
  <si>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</si>
  <si>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</si>
  <si>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</si>
  <si>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</si>
  <si>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</si>
  <si>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</si>
  <si>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</si>
  <si>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</si>
  <si>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</si>
  <si>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</si>
  <si>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</si>
  <si>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</si>
  <si>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</si>
  <si>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</si>
  <si>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</si>
  <si>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</si>
  <si>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</si>
  <si>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</si>
  <si>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</si>
  <si>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</si>
  <si>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</si>
  <si>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</si>
  <si>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</si>
  <si>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</si>
  <si>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</si>
  <si>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</si>
  <si>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</si>
  <si>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</si>
  <si>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</si>
  <si>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</si>
  <si>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</si>
  <si>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</si>
  <si>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</si>
  <si>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</si>
  <si>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</si>
  <si>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</si>
  <si>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</si>
  <si>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</si>
  <si>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</si>
  <si>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</si>
  <si>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</si>
  <si>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</si>
  <si>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</si>
  <si>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</si>
  <si>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</si>
  <si>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</si>
  <si>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</si>
  <si>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</si>
  <si>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</si>
  <si>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</si>
  <si>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</si>
  <si>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</si>
  <si>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</si>
  <si>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</si>
  <si>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</si>
  <si>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</si>
  <si>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</si>
  <si>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</si>
  <si>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</si>
  <si>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</si>
  <si>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</si>
  <si>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</si>
  <si>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</si>
  <si>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</si>
  <si>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</si>
  <si>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</si>
  <si>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</si>
  <si>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</si>
  <si>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</si>
  <si>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</si>
  <si>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</si>
  <si>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</si>
  <si>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</si>
  <si>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</si>
  <si>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</si>
  <si>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</si>
  <si>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</si>
  <si>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</si>
  <si>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</si>
  <si>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</si>
  <si>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</si>
  <si>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</si>
  <si>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</si>
  <si>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</si>
  <si>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</si>
  <si>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</si>
  <si>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</si>
  <si>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</si>
  <si>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</si>
  <si>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</si>
  <si>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</si>
  <si>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</si>
  <si>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</si>
  <si>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</si>
  <si>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</si>
  <si>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</si>
  <si>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</si>
  <si>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</si>
  <si>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</si>
  <si>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</si>
  <si>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</si>
  <si>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</si>
  <si>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</si>
  <si>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</si>
  <si>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</si>
  <si>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</si>
  <si>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</si>
  <si>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</si>
  <si>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</si>
  <si>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</si>
  <si>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</si>
  <si>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</si>
  <si>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</si>
  <si>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</si>
  <si>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</si>
  <si>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</si>
  <si>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</si>
  <si>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</si>
  <si>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</si>
  <si>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</si>
  <si>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</si>
  <si>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</si>
  <si>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</si>
  <si>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</si>
  <si>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</si>
  <si>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</si>
  <si>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</si>
  <si>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</si>
  <si>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</si>
  <si>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</si>
  <si>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</si>
  <si>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</si>
  <si>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</si>
  <si>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</si>
  <si>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</si>
  <si>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</si>
  <si>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</si>
  <si>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</si>
  <si>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</si>
  <si>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</si>
  <si>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</si>
  <si>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</si>
  <si>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</si>
  <si>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</si>
  <si>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</si>
  <si>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</si>
  <si>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</si>
  <si>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</si>
  <si>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</si>
  <si>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</si>
  <si>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</si>
  <si>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</si>
  <si>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</si>
  <si>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</si>
  <si>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</si>
  <si>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</si>
  <si>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</si>
  <si>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</si>
  <si>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</si>
  <si>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</si>
  <si>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</si>
  <si>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</si>
  <si>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</si>
  <si>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</si>
  <si>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</si>
  <si>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</si>
  <si>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</si>
  <si>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</si>
  <si>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</si>
  <si>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</si>
  <si>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</si>
  <si>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</si>
  <si>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</si>
  <si>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</si>
  <si>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</si>
  <si>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</si>
  <si>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</si>
  <si>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</si>
  <si>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</si>
  <si>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</si>
  <si>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</si>
  <si>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</si>
  <si>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</si>
  <si>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</si>
  <si>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</si>
  <si>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</si>
  <si>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</si>
  <si>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</si>
  <si>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</si>
  <si>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</si>
  <si>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</si>
  <si>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</si>
  <si>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</si>
  <si>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</si>
  <si>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</si>
  <si>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</si>
  <si>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</si>
  <si>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</si>
  <si>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</si>
  <si>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</si>
  <si>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</si>
  <si>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</si>
  <si>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</si>
  <si>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</si>
  <si>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</si>
  <si>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</si>
  <si>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</si>
  <si>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</si>
  <si>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</si>
  <si>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</si>
  <si>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</si>
  <si>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</si>
  <si>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</si>
  <si>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</si>
  <si>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</si>
  <si>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</si>
  <si>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</si>
  <si>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</si>
  <si>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</si>
  <si>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</si>
  <si>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</si>
  <si>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</si>
  <si>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</si>
  <si>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</si>
  <si>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</si>
  <si>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</si>
  <si>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</si>
  <si>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</si>
  <si>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</si>
  <si>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</si>
  <si>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</si>
  <si>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</si>
  <si>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</si>
  <si>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</si>
  <si>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</si>
  <si>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</si>
  <si>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</si>
  <si>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</si>
  <si>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</si>
  <si>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</si>
  <si>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</si>
  <si>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</si>
  <si>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</si>
  <si>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</si>
  <si>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</si>
  <si>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</si>
  <si>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</si>
  <si>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</si>
  <si>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</si>
  <si>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</si>
  <si>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</si>
  <si>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</si>
  <si>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</si>
  <si>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</si>
  <si>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</si>
  <si>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</si>
  <si>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</si>
  <si>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</si>
  <si>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</si>
  <si>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</si>
  <si>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</si>
  <si>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</si>
  <si>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</si>
  <si>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</si>
  <si>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</si>
  <si>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</si>
  <si>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</si>
  <si>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</si>
  <si>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</si>
  <si>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</si>
  <si>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</si>
  <si>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</si>
  <si>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</si>
  <si>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</si>
  <si>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</si>
  <si>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</si>
  <si>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</si>
  <si>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</si>
  <si>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</si>
  <si>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</si>
  <si>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</si>
  <si>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</si>
  <si>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</si>
  <si>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</si>
  <si>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</si>
  <si>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</si>
  <si>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</si>
  <si>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</si>
  <si>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</si>
  <si>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</si>
  <si>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</si>
  <si>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</si>
  <si>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</si>
  <si>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</si>
  <si>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</si>
  <si>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</si>
  <si>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</si>
  <si>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</si>
  <si>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</si>
  <si>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</si>
  <si>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</si>
  <si>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</si>
  <si>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</si>
  <si>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</si>
  <si>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</si>
  <si>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</si>
  <si>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</si>
  <si>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</si>
  <si>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</si>
  <si>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</si>
  <si>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</si>
  <si>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</si>
  <si>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</si>
  <si>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</si>
  <si>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</si>
  <si>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</si>
  <si>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</si>
  <si>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</si>
  <si>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</si>
  <si>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</si>
  <si>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</si>
  <si>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</si>
  <si>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</si>
  <si>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</si>
  <si>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</si>
  <si>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</si>
  <si>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</si>
  <si>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</si>
  <si>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</si>
  <si>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</si>
  <si>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</si>
  <si>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</si>
  <si>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</si>
  <si>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</si>
  <si>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</si>
  <si>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</si>
  <si>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</si>
  <si>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</si>
  <si>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</si>
  <si>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</si>
  <si>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</si>
  <si>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</si>
  <si>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</si>
  <si>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</si>
  <si>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</si>
  <si>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</si>
  <si>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</si>
  <si>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</si>
  <si>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</si>
  <si>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</si>
  <si>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</si>
  <si>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</si>
  <si>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</si>
  <si>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</si>
  <si>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</si>
  <si>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</si>
  <si>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</si>
  <si>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</si>
  <si>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</si>
  <si>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</si>
  <si>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</si>
  <si>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</si>
  <si>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</si>
  <si>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</si>
  <si>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</si>
  <si>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</si>
  <si>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</si>
  <si>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</si>
  <si>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</si>
  <si>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</si>
  <si>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</si>
  <si>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</si>
  <si>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</si>
  <si>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</si>
  <si>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</si>
  <si>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</si>
  <si>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</si>
  <si>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</si>
  <si>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</si>
  <si>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</si>
  <si>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</si>
  <si>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</si>
  <si>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</si>
  <si>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</si>
  <si>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</si>
  <si>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</si>
  <si>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</si>
  <si>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</si>
  <si>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</si>
  <si>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</si>
  <si>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</si>
  <si>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</si>
  <si>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</si>
  <si>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</si>
  <si>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</si>
  <si>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</si>
  <si>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</si>
  <si>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</si>
  <si>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</si>
  <si>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</si>
  <si>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</si>
  <si>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</si>
  <si>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</si>
  <si>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</si>
  <si>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</si>
  <si>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</si>
  <si>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</si>
  <si>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</si>
  <si>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</si>
  <si>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</si>
  <si>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</si>
  <si>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</si>
  <si>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</si>
  <si>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</si>
  <si>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</si>
  <si>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</si>
  <si>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</si>
  <si>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</si>
  <si>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</si>
  <si>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</si>
  <si>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</si>
  <si>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</si>
  <si>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</si>
  <si>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</si>
  <si>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</si>
  <si>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</si>
  <si>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</si>
  <si>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</si>
  <si>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</si>
  <si>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</si>
  <si>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</si>
  <si>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</si>
  <si>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</si>
  <si>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</si>
  <si>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</si>
  <si>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</si>
  <si>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</si>
  <si>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</si>
  <si>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</si>
  <si>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</si>
  <si>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</si>
  <si>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</si>
  <si>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</si>
  <si>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</si>
  <si>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</si>
  <si>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</si>
  <si>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</si>
  <si>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</si>
  <si>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</si>
  <si>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</si>
  <si>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</si>
  <si>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</si>
  <si>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</si>
  <si>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</si>
  <si>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</si>
  <si>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</si>
  <si>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</si>
  <si>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</si>
  <si>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</si>
  <si>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</si>
  <si>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</si>
  <si>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</si>
  <si>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</si>
  <si>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</si>
  <si>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</si>
  <si>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</si>
  <si>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</si>
  <si>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</si>
  <si>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</si>
  <si>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</si>
  <si>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</si>
  <si>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</si>
  <si>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</si>
  <si>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</si>
  <si>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</si>
  <si>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</si>
  <si>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</si>
  <si>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</si>
  <si>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</si>
  <si>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</si>
  <si>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</si>
  <si>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</si>
  <si>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</si>
  <si>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</si>
  <si>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</si>
  <si>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</si>
  <si>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</si>
  <si>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</si>
  <si>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</si>
  <si>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</si>
  <si>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</si>
  <si>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</si>
  <si>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</si>
  <si>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</si>
  <si>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</si>
  <si>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</si>
  <si>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</si>
  <si>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</si>
  <si>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</si>
  <si>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</si>
  <si>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</si>
  <si>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</si>
  <si>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</si>
  <si>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</si>
  <si>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</si>
  <si>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</si>
  <si>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</si>
  <si>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</si>
  <si>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</si>
  <si>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</si>
  <si>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</si>
  <si>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</si>
  <si>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</si>
  <si>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</si>
  <si>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</si>
  <si>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</si>
  <si>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</si>
  <si>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</si>
  <si>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</si>
  <si>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</si>
  <si>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</si>
  <si>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</si>
  <si>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</si>
  <si>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</si>
  <si>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</si>
  <si>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</si>
  <si>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</si>
  <si>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</si>
  <si>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</si>
  <si>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</si>
  <si>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</si>
  <si>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</si>
  <si>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</si>
  <si>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</si>
  <si>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</si>
  <si>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</si>
  <si>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</si>
  <si>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</si>
  <si>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</si>
  <si>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</si>
  <si>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</si>
  <si>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</si>
  <si>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</si>
  <si>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</si>
  <si>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</si>
  <si>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</si>
  <si>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</si>
  <si>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</si>
  <si>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</si>
  <si>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</si>
  <si>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</si>
  <si>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</si>
  <si>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</si>
  <si>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</si>
  <si>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</si>
  <si>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</si>
  <si>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</si>
  <si>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</si>
  <si>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</si>
  <si>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</si>
  <si>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</si>
  <si>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</si>
  <si>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</si>
  <si>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</si>
  <si>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</si>
  <si>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</si>
  <si>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</si>
  <si>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</si>
  <si>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</si>
  <si>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</si>
  <si>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</si>
  <si>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</si>
  <si>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</si>
  <si>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</si>
  <si>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</si>
  <si>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</si>
  <si>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</si>
  <si>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</si>
  <si>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</si>
  <si>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</si>
  <si>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</si>
  <si>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</si>
  <si>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</si>
  <si>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</si>
  <si>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</si>
  <si>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</si>
  <si>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</si>
  <si>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</si>
  <si>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</si>
  <si>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</si>
  <si>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</si>
  <si>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</si>
  <si>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</si>
  <si>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</si>
  <si>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</si>
  <si>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</si>
  <si>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</si>
  <si>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</si>
  <si>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</si>
  <si>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</si>
  <si>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</si>
  <si>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</si>
  <si>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</si>
  <si>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</si>
  <si>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</si>
  <si>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</si>
  <si>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</si>
  <si>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</si>
  <si>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</si>
  <si>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</si>
  <si>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</si>
  <si>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</si>
  <si>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</si>
  <si>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</si>
  <si>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</si>
  <si>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</si>
  <si>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</si>
  <si>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</si>
  <si>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</si>
  <si>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</si>
  <si>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</si>
  <si>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</si>
  <si>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</si>
  <si>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</si>
  <si>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</si>
  <si>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</si>
  <si>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</si>
  <si>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</si>
  <si>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</si>
  <si>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</si>
  <si>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</si>
  <si>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</si>
  <si>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</si>
  <si>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</si>
  <si>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</si>
  <si>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</si>
  <si>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</si>
  <si>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</si>
  <si>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</si>
  <si>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</si>
  <si>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</si>
  <si>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</si>
  <si>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</si>
  <si>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</si>
  <si>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</si>
  <si>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</si>
  <si>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</si>
  <si>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</si>
  <si>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</si>
  <si>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</si>
  <si>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</si>
  <si>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</si>
  <si>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</si>
  <si>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</si>
  <si>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</si>
  <si>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</si>
  <si>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</si>
  <si>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</si>
  <si>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</si>
  <si>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</si>
  <si>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</si>
  <si>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</si>
  <si>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</si>
  <si>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</si>
  <si>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</si>
  <si>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</si>
  <si>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</si>
  <si>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</si>
  <si>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</si>
  <si>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</si>
  <si>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</si>
  <si>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</si>
  <si>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</si>
  <si>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</si>
  <si>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</si>
  <si>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</si>
  <si>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</si>
  <si>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</si>
  <si>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</si>
  <si>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</si>
  <si>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</si>
  <si>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</si>
  <si>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</si>
  <si>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</si>
  <si>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</si>
  <si>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</si>
  <si>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</si>
  <si>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</si>
  <si>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</si>
  <si>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</si>
  <si>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</si>
  <si>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</si>
  <si>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</si>
  <si>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</si>
  <si>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</si>
  <si>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</si>
  <si>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</si>
  <si>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</si>
  <si>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</si>
  <si>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</si>
  <si>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</si>
  <si>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</si>
  <si>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</si>
  <si>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</si>
  <si>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</si>
  <si>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</si>
  <si>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</si>
  <si>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</si>
  <si>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</si>
  <si>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</si>
  <si>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</si>
  <si>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</si>
  <si>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</si>
  <si>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</si>
  <si>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</si>
  <si>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</si>
  <si>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</si>
  <si>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</si>
  <si>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</si>
  <si>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</si>
  <si>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</si>
  <si>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</si>
  <si>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</si>
  <si>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</si>
  <si>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</si>
  <si>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</si>
  <si>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</si>
  <si>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</si>
  <si>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</si>
  <si>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</si>
  <si>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</si>
  <si>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</si>
  <si>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</si>
  <si>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</si>
  <si>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</si>
  <si>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</si>
  <si>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</si>
  <si>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</si>
  <si>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</si>
  <si>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</si>
  <si>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</si>
  <si>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</si>
  <si>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</si>
  <si>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</si>
  <si>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</si>
  <si>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</si>
  <si>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</si>
  <si>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</si>
  <si>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</si>
  <si>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</si>
  <si>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</si>
  <si>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</si>
  <si>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</si>
  <si>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</si>
  <si>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</si>
  <si>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</si>
  <si>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</si>
  <si>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</si>
  <si>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</si>
  <si>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</si>
  <si>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</si>
  <si>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</si>
  <si>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</si>
  <si>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</si>
  <si>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</si>
  <si>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</si>
  <si>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</si>
  <si>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</si>
  <si>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</si>
  <si>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</si>
  <si>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</si>
  <si>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</si>
  <si>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</si>
  <si>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</si>
  <si>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</si>
  <si>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</si>
  <si>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</si>
  <si>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</si>
  <si>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</si>
  <si>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</si>
  <si>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</si>
  <si>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</si>
  <si>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</si>
  <si>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</si>
  <si>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</si>
  <si>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</si>
  <si>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</si>
  <si>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</si>
  <si>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</si>
  <si>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</si>
  <si>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</si>
  <si>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</si>
  <si>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</si>
  <si>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</si>
  <si>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</si>
  <si>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</si>
  <si>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</si>
  <si>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</si>
  <si>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</si>
  <si>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</si>
  <si>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</si>
  <si>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</si>
  <si>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</si>
  <si>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</si>
  <si>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</si>
  <si>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</si>
  <si>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</si>
  <si>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</si>
  <si>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</si>
  <si>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</si>
  <si>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</si>
  <si>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</si>
  <si>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</si>
  <si>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</si>
  <si>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</si>
  <si>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</si>
  <si>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</si>
  <si>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</si>
  <si>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</si>
  <si>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</si>
  <si>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</si>
  <si>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</si>
  <si>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</si>
  <si>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</si>
  <si>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</si>
  <si>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</si>
  <si>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</si>
  <si>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</si>
  <si>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</si>
  <si>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</si>
  <si>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</si>
  <si>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</si>
  <si>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</si>
  <si>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</si>
  <si>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</si>
  <si>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</si>
  <si>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</si>
  <si>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</si>
  <si>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</si>
  <si>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</si>
  <si>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</si>
  <si>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</si>
  <si>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</si>
  <si>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</si>
  <si>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</si>
  <si>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</si>
  <si>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</si>
  <si>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</si>
  <si>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</si>
  <si>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</si>
  <si>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</si>
  <si>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</si>
  <si>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</si>
  <si>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</si>
  <si>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</si>
  <si>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</si>
  <si>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</si>
  <si>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</si>
  <si>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</si>
  <si>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</si>
  <si>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</si>
  <si>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</si>
  <si>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</si>
  <si>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</si>
  <si>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</si>
  <si>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</si>
  <si>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</si>
  <si>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</si>
  <si>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</si>
  <si>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</si>
  <si>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</si>
  <si>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</si>
  <si>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</si>
  <si>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</si>
  <si>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</si>
  <si>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</si>
  <si>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</si>
  <si>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</si>
  <si>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</si>
  <si>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</si>
  <si>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</si>
  <si>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</si>
  <si>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</si>
  <si>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</si>
  <si>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</si>
  <si>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</si>
  <si>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</si>
  <si>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</si>
  <si>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</si>
  <si>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</si>
  <si>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</si>
  <si>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</si>
  <si>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</si>
  <si>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</si>
  <si>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</si>
  <si>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</si>
  <si>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</si>
  <si>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</si>
  <si>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</si>
  <si>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</si>
  <si>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</si>
  <si>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</si>
  <si>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</si>
  <si>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</si>
  <si>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</si>
  <si>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</si>
  <si>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</si>
  <si>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</si>
  <si>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</si>
  <si>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</si>
  <si>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</si>
  <si>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</si>
  <si>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</si>
  <si>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</si>
  <si>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</si>
  <si>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</si>
  <si>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</si>
  <si>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</si>
  <si>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</si>
  <si>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</si>
  <si>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</si>
  <si>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</si>
  <si>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</si>
  <si>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</si>
  <si>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</si>
  <si>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</si>
  <si>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</si>
  <si>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</si>
  <si>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</si>
  <si>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</si>
  <si>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</si>
  <si>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</si>
  <si>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</si>
  <si>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</si>
  <si>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</si>
  <si>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</si>
  <si>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</si>
  <si>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</si>
  <si>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</si>
  <si>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</si>
  <si>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</si>
  <si>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</si>
  <si>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</si>
  <si>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</si>
  <si>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</si>
  <si>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</si>
  <si>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</si>
  <si>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</si>
  <si>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</si>
  <si>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</si>
  <si>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</si>
  <si>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</si>
  <si>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</si>
  <si>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</si>
  <si>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</si>
  <si>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</si>
  <si>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</si>
  <si>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</si>
  <si>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</si>
  <si>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</si>
  <si>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</si>
  <si>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</si>
  <si>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</si>
  <si>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</si>
  <si>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</si>
  <si>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</si>
  <si>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</si>
  <si>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</si>
  <si>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</si>
  <si>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</si>
  <si>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</si>
  <si>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</si>
  <si>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</si>
  <si>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</si>
  <si>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</si>
  <si>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</si>
  <si>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</si>
  <si>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</si>
  <si>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</si>
  <si>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</si>
  <si>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</si>
  <si>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</si>
  <si>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</si>
  <si>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</si>
  <si>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</si>
  <si>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</si>
  <si>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</si>
  <si>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</si>
  <si>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</si>
  <si>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</si>
  <si>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</si>
  <si>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</si>
  <si>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</si>
  <si>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</si>
  <si>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</si>
  <si>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</si>
  <si>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</si>
  <si>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</si>
  <si>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</si>
  <si>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</si>
  <si>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</si>
  <si>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</si>
  <si>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</si>
  <si>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</si>
  <si>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</si>
  <si>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</si>
  <si>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</si>
  <si>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</si>
  <si>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</si>
  <si>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</si>
  <si>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</si>
  <si>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</si>
  <si>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</si>
  <si>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</si>
  <si>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</si>
  <si>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</si>
  <si>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</si>
  <si>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</si>
  <si>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</si>
  <si>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</si>
  <si>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</si>
  <si>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</si>
  <si>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</si>
  <si>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</si>
  <si>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</si>
  <si>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</si>
  <si>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</si>
  <si>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</si>
  <si>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</si>
  <si>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</si>
  <si>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</si>
  <si>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</si>
  <si>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</si>
  <si>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</si>
  <si>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</si>
  <si>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</si>
  <si>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</si>
  <si>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</si>
  <si>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</si>
  <si>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</si>
  <si>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</si>
  <si>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</si>
  <si>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</si>
  <si>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</si>
  <si>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</si>
  <si>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</si>
  <si>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</si>
  <si>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</si>
  <si>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</si>
  <si>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</si>
  <si>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</si>
  <si>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</si>
  <si>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</si>
  <si>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</si>
  <si>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</si>
  <si>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</si>
  <si>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</si>
  <si>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</si>
  <si>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</si>
  <si>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</si>
  <si>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</si>
  <si>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</si>
  <si>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</si>
  <si>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</si>
  <si>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</si>
  <si>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</si>
  <si>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</si>
  <si>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</si>
  <si>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</si>
  <si>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</si>
  <si>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</si>
  <si>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</si>
  <si>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</si>
  <si>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</si>
  <si>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</si>
  <si>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</si>
  <si>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</si>
  <si>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</si>
  <si>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</si>
  <si>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</si>
  <si>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</si>
  <si>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</si>
  <si>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</si>
  <si>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</si>
  <si>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</si>
  <si>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</si>
  <si>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</si>
  <si>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</si>
  <si>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</si>
  <si>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</si>
  <si>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</si>
  <si>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</si>
  <si>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</si>
  <si>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</si>
  <si>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</si>
  <si>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</si>
  <si>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</si>
  <si>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</si>
  <si>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</si>
  <si>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</si>
  <si>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</si>
  <si>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</si>
  <si>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</si>
  <si>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</si>
  <si>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</si>
  <si>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</si>
  <si>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</si>
  <si>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</si>
  <si>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</si>
  <si>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</si>
  <si>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</si>
  <si>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</si>
  <si>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</si>
  <si>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</si>
  <si>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</si>
  <si>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</si>
  <si>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</si>
  <si>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</si>
  <si>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</si>
  <si>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</si>
  <si>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</si>
  <si>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</si>
  <si>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</si>
  <si>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</si>
  <si>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</si>
  <si>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</si>
  <si>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</si>
  <si>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</si>
  <si>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</si>
  <si>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</si>
  <si>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</si>
  <si>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</si>
  <si>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</si>
  <si>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</si>
  <si>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</si>
  <si>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</si>
  <si>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</si>
  <si>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</si>
  <si>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</si>
  <si>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</si>
  <si>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</si>
  <si>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</si>
  <si>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</si>
  <si>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</si>
  <si>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</si>
  <si>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</si>
  <si>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</si>
  <si>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</si>
  <si>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</si>
  <si>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</si>
  <si>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</si>
  <si>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</si>
  <si>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</si>
  <si>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</si>
  <si>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</si>
  <si>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</si>
  <si>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</si>
  <si>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</si>
  <si>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</si>
  <si>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</si>
  <si>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</si>
  <si>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</si>
  <si>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</si>
  <si>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</si>
  <si>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</si>
  <si>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</si>
  <si>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</si>
  <si>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</si>
  <si>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</si>
  <si>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</si>
  <si>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</si>
  <si>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</si>
  <si>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</si>
  <si>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</si>
  <si>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</si>
  <si>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</si>
  <si>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</si>
  <si>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</si>
  <si>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</si>
  <si>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</si>
  <si>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</si>
  <si>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</si>
  <si>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</si>
  <si>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</si>
  <si>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</si>
  <si>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</si>
  <si>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</si>
  <si>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</si>
  <si>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</si>
  <si>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</si>
  <si>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</si>
  <si>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</si>
  <si>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</si>
  <si>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</si>
  <si>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</si>
  <si>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</si>
  <si>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</si>
  <si>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</si>
  <si>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</si>
  <si>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</si>
  <si>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</si>
  <si>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</si>
  <si>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</si>
  <si>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</si>
  <si>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</si>
  <si>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</si>
  <si>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</si>
  <si>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</si>
  <si>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</si>
  <si>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</si>
  <si>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</si>
  <si>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</si>
  <si>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</si>
  <si>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</si>
  <si>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</si>
  <si>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</si>
  <si>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</si>
  <si>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</si>
  <si>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</si>
  <si>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</si>
  <si>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</si>
  <si>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</si>
  <si>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</si>
  <si>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</si>
  <si>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</si>
  <si>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</si>
  <si>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</si>
  <si>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</si>
  <si>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</si>
  <si>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</si>
  <si>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</si>
  <si>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</si>
  <si>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</si>
  <si>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</si>
  <si>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</si>
  <si>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</si>
  <si>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</si>
  <si>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</si>
  <si>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</si>
  <si>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</si>
  <si>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</si>
  <si>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</si>
  <si>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</si>
  <si>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</si>
  <si>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</si>
  <si>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</si>
  <si>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</si>
  <si>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</si>
  <si>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</si>
  <si>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</si>
  <si>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</si>
  <si>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</si>
  <si>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</si>
  <si>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</si>
  <si>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</si>
  <si>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</si>
  <si>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</si>
  <si>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</si>
  <si>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</si>
  <si>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</si>
  <si>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</si>
  <si>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</si>
  <si>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</si>
  <si>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</si>
  <si>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</si>
  <si>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</si>
  <si>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</si>
  <si>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</si>
  <si>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</si>
  <si>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</si>
  <si>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</si>
  <si>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</si>
  <si>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</si>
  <si>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</si>
  <si>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</si>
  <si>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</si>
  <si>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</si>
  <si>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</si>
  <si>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</si>
  <si>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</si>
  <si>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</si>
  <si>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</si>
  <si>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</si>
  <si>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</si>
  <si>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</si>
  <si>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</si>
  <si>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</si>
  <si>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</si>
  <si>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</si>
  <si>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</si>
  <si>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</si>
  <si>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</si>
  <si>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</si>
  <si>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</si>
  <si>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</si>
  <si>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</si>
  <si>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</si>
  <si>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</si>
  <si>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</si>
  <si>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</si>
  <si>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</si>
  <si>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</si>
  <si>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</si>
  <si>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</si>
  <si>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</si>
  <si>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</si>
  <si>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</si>
  <si>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</si>
  <si>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</si>
  <si>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</si>
  <si>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</si>
  <si>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</si>
  <si>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</si>
  <si>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</si>
  <si>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</si>
  <si>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</si>
  <si>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</si>
  <si>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</si>
  <si>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</si>
  <si>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</si>
  <si>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</si>
  <si>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</si>
  <si>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</si>
  <si>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</si>
  <si>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</si>
  <si>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</si>
  <si>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</si>
  <si>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</si>
  <si>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</si>
  <si>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</si>
  <si>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</si>
  <si>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</si>
  <si>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</si>
  <si>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</si>
  <si>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</si>
  <si>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</si>
  <si>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</si>
  <si>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</si>
  <si>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</si>
  <si>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</si>
  <si>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</si>
  <si>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</si>
  <si>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</si>
  <si>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</si>
  <si>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</si>
  <si>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</si>
  <si>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</si>
  <si>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</si>
  <si>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</si>
  <si>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</si>
  <si>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</si>
  <si>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</si>
  <si>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</si>
  <si>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</si>
  <si>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</si>
  <si>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</si>
  <si>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</si>
  <si>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</si>
  <si>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</si>
  <si>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</si>
  <si>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</si>
  <si>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</si>
  <si>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</si>
  <si>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</si>
  <si>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</si>
  <si>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</si>
  <si>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</si>
  <si>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</si>
  <si>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</si>
  <si>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</si>
  <si>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</si>
  <si>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</si>
  <si>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</si>
  <si>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</si>
  <si>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</si>
  <si>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</si>
  <si>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</si>
  <si>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</si>
  <si>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</si>
  <si>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</si>
  <si>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</si>
  <si>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</si>
  <si>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</si>
  <si>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</si>
  <si>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</si>
  <si>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</si>
  <si>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</si>
  <si>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</si>
  <si>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</si>
  <si>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</si>
  <si>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</si>
  <si>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</si>
  <si>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</si>
  <si>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</si>
  <si>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</si>
  <si>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</si>
  <si>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</si>
  <si>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</si>
  <si>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</si>
  <si>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</si>
  <si>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</si>
  <si>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</si>
  <si>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</si>
  <si>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</si>
  <si>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</si>
  <si>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</si>
  <si>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</si>
  <si>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</si>
  <si>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</si>
  <si>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</si>
  <si>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</si>
  <si>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</si>
  <si>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</si>
  <si>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</si>
  <si>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</si>
  <si>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</si>
  <si>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</si>
  <si>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</si>
  <si>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</si>
  <si>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</si>
  <si>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</si>
  <si>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</si>
  <si>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</si>
  <si>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</si>
  <si>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</si>
  <si>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</si>
  <si>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</si>
  <si>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</si>
  <si>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</si>
  <si>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</si>
  <si>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</si>
  <si>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</si>
  <si>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</si>
  <si>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</si>
  <si>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</si>
  <si>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</si>
  <si>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</si>
  <si>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</si>
  <si>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</si>
  <si>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</si>
  <si>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</si>
  <si>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</si>
  <si>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</si>
  <si>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</si>
  <si>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</si>
  <si>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</si>
  <si>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</si>
  <si>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</si>
  <si>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</si>
  <si>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</si>
  <si>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</si>
  <si>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</si>
  <si>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</si>
  <si>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</si>
  <si>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</si>
  <si>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</si>
  <si>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</si>
  <si>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</si>
  <si>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</si>
  <si>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</si>
  <si>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</si>
  <si>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</si>
  <si>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</si>
  <si>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</si>
  <si>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</si>
  <si>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</si>
  <si>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</si>
  <si>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</si>
  <si>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</si>
  <si>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</si>
  <si>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</si>
  <si>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</si>
  <si>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</si>
  <si>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</si>
  <si>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</si>
  <si>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</si>
  <si>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</si>
  <si>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</si>
  <si>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</si>
  <si>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</si>
  <si>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</si>
  <si>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</si>
  <si>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</si>
  <si>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</si>
  <si>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</si>
  <si>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</si>
  <si>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</si>
  <si>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</si>
  <si>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</si>
  <si>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</si>
  <si>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</si>
  <si>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</si>
  <si>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</si>
  <si>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</si>
  <si>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</si>
  <si>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</si>
  <si>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</si>
  <si>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</si>
  <si>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</si>
  <si>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</si>
  <si>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</si>
  <si>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</si>
  <si>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</si>
  <si>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</si>
  <si>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</si>
  <si>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</si>
  <si>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</si>
  <si>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</si>
  <si>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</si>
  <si>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</si>
  <si>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</si>
  <si>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</si>
  <si>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</si>
  <si>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</si>
  <si>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</si>
  <si>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</si>
  <si>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</si>
  <si>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</si>
  <si>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</si>
  <si>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</si>
  <si>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</si>
  <si>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</si>
  <si>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</si>
  <si>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</si>
  <si>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</si>
  <si>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</si>
  <si>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</si>
  <si>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</si>
  <si>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</si>
  <si>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</si>
  <si>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</si>
  <si>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</si>
  <si>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</si>
  <si>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</si>
  <si>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</si>
  <si>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</si>
  <si>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</si>
  <si>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</si>
  <si>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</si>
  <si>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</si>
  <si>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</si>
  <si>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</si>
  <si>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</si>
  <si>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</si>
  <si>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</si>
  <si>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</si>
  <si>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</si>
  <si>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</si>
  <si>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</si>
  <si>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</si>
  <si>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</si>
  <si>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</si>
  <si>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</si>
  <si>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</si>
  <si>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</si>
  <si>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</si>
  <si>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</si>
  <si>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</si>
  <si>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</si>
  <si>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</si>
  <si>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</si>
  <si>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</si>
  <si>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</si>
  <si>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</si>
  <si>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</si>
  <si>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</si>
  <si>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</si>
  <si>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</si>
  <si>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</si>
  <si>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</si>
  <si>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</si>
  <si>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</si>
  <si>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</si>
  <si>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</si>
  <si>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</si>
  <si>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</si>
  <si>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</si>
  <si>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</si>
  <si>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</si>
  <si>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</si>
  <si>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</si>
  <si>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</si>
  <si>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</si>
  <si>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</si>
  <si>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</si>
  <si>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</si>
  <si>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</si>
  <si>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</si>
  <si>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</si>
  <si>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</si>
  <si>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</si>
  <si>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</si>
  <si>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</si>
  <si>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</si>
  <si>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</si>
  <si>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</si>
  <si>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</si>
  <si>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</si>
  <si>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</si>
  <si>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</si>
  <si>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</si>
  <si>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</si>
  <si>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</si>
  <si>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</si>
  <si>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</si>
  <si>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</si>
  <si>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</si>
  <si>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</si>
  <si>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</si>
  <si>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</si>
  <si>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</si>
  <si>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</si>
  <si>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</si>
  <si>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</si>
  <si>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</si>
  <si>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</si>
  <si>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</si>
  <si>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</si>
  <si>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</si>
  <si>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</si>
  <si>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</si>
  <si>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</si>
  <si>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</si>
  <si>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</si>
  <si>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</si>
  <si>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</si>
  <si>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</si>
  <si>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</si>
  <si>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</si>
  <si>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</si>
  <si>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</si>
  <si>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</si>
  <si>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</si>
  <si>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</si>
  <si>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</si>
  <si>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</si>
  <si>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</si>
  <si>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</si>
  <si>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</si>
  <si>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</si>
  <si>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</si>
  <si>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</si>
  <si>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</si>
  <si>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</si>
  <si>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</si>
  <si>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</si>
  <si>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</si>
  <si>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</si>
  <si>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</si>
  <si>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</si>
  <si>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</si>
  <si>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</si>
  <si>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</si>
  <si>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</si>
  <si>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</si>
  <si>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</si>
  <si>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</si>
  <si>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</si>
  <si>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</si>
  <si>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</si>
  <si>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</si>
  <si>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</si>
  <si>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</si>
  <si>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</si>
  <si>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</si>
  <si>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</si>
  <si>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</si>
  <si>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</si>
  <si>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</si>
  <si>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</si>
  <si>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</si>
  <si>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</si>
  <si>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</si>
  <si>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</si>
  <si>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</si>
  <si>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</si>
  <si>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</si>
  <si>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</si>
  <si>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</si>
  <si>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</si>
  <si>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</si>
  <si>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</si>
  <si>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</si>
  <si>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</si>
  <si>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</si>
  <si>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</si>
  <si>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</si>
  <si>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</si>
  <si>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</si>
  <si>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</si>
  <si>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</si>
  <si>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</si>
  <si>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</si>
  <si>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</si>
  <si>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</si>
  <si>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</si>
  <si>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</si>
  <si>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</si>
  <si>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</si>
  <si>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</si>
  <si>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</si>
  <si>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</si>
  <si>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</si>
  <si>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</si>
  <si>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</si>
  <si>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</si>
  <si>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</si>
  <si>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</si>
  <si>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</si>
  <si>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</si>
  <si>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</si>
  <si>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</si>
  <si>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</si>
  <si>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</si>
  <si>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</si>
  <si>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</si>
  <si>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</si>
  <si>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</si>
  <si>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</si>
  <si>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</si>
  <si>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</si>
  <si>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</si>
  <si>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</si>
  <si>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</si>
  <si>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</si>
  <si>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</si>
  <si>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</si>
  <si>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</si>
  <si>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</si>
  <si>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</si>
  <si>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</si>
  <si>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</si>
  <si>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</si>
  <si>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</si>
  <si>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</si>
  <si>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</si>
  <si>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</si>
  <si>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</si>
  <si>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</si>
  <si>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</si>
  <si>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</si>
  <si>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</si>
  <si>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</si>
  <si>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</si>
  <si>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</si>
  <si>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</si>
  <si>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</si>
  <si>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</si>
  <si>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</si>
  <si>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</si>
  <si>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</si>
  <si>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</si>
  <si>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</si>
  <si>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</si>
  <si>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</si>
  <si>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</si>
  <si>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</si>
  <si>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</si>
  <si>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</si>
  <si>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</si>
  <si>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</si>
  <si>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</si>
  <si>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</si>
  <si>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</si>
  <si>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</si>
  <si>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</si>
  <si>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</si>
  <si>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</si>
  <si>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</si>
  <si>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</si>
  <si>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</si>
  <si>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</si>
  <si>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</si>
  <si>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</si>
  <si>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</si>
  <si>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</si>
  <si>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</si>
  <si>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</si>
  <si>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</si>
  <si>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</si>
  <si>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</si>
  <si>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</si>
  <si>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</si>
  <si>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</si>
  <si>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</si>
  <si>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</si>
  <si>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</si>
  <si>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</si>
  <si>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</si>
  <si>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</si>
  <si>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</si>
  <si>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</si>
  <si>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</si>
  <si>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</si>
  <si>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</si>
  <si>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</si>
  <si>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</si>
  <si>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</si>
  <si>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</si>
  <si>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</si>
  <si>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</si>
  <si>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</si>
  <si>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</si>
  <si>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</si>
  <si>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</si>
  <si>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</si>
  <si>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</si>
  <si>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</si>
  <si>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</si>
  <si>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</si>
  <si>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</si>
  <si>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</si>
  <si>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</si>
  <si>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</si>
  <si>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</si>
  <si>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</si>
  <si>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</si>
  <si>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</si>
  <si>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</si>
  <si>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</si>
  <si>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</si>
  <si>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</si>
  <si>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</si>
  <si>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</si>
  <si>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</si>
  <si>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</si>
  <si>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</si>
  <si>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</si>
  <si>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</si>
  <si>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</si>
  <si>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</si>
  <si>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</si>
  <si>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</si>
  <si>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</si>
  <si>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</si>
  <si>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</si>
  <si>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</si>
  <si>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</si>
  <si>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</si>
  <si>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</si>
  <si>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</si>
  <si>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</si>
  <si>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</si>
  <si>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</si>
  <si>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</si>
  <si>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</si>
  <si>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</si>
  <si>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</si>
  <si>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</si>
  <si>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</si>
  <si>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</si>
  <si>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</si>
  <si>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</si>
  <si>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</si>
  <si>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</si>
  <si>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</si>
  <si>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</si>
  <si>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</si>
  <si>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</si>
  <si>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</si>
  <si>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</si>
  <si>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</si>
  <si>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</si>
  <si>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</si>
  <si>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</si>
  <si>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</si>
  <si>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</si>
  <si>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</si>
  <si>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</si>
  <si>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</si>
  <si>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</si>
  <si>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</si>
  <si>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</si>
  <si>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</si>
  <si>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</si>
  <si>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</si>
  <si>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</si>
  <si>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</si>
  <si>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</si>
  <si>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</si>
  <si>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</si>
  <si>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</si>
  <si>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</si>
  <si>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</si>
  <si>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</si>
  <si>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</si>
  <si>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</si>
  <si>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</si>
  <si>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</si>
  <si>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</si>
  <si>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</si>
  <si>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</si>
  <si>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</si>
  <si>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</si>
  <si>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</si>
  <si>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</si>
  <si>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</si>
  <si>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</si>
  <si>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</si>
  <si>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</si>
  <si>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</si>
  <si>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</si>
  <si>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</si>
  <si>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</si>
  <si>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</si>
  <si>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</si>
  <si>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</si>
  <si>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</si>
  <si>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</si>
  <si>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</si>
  <si>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</si>
  <si>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</si>
  <si>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</si>
  <si>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</si>
  <si>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</si>
  <si>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</si>
  <si>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</si>
  <si>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</si>
  <si>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</si>
  <si>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</si>
  <si>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</si>
  <si>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</si>
  <si>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</si>
  <si>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</si>
  <si>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</si>
  <si>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</si>
  <si>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</si>
  <si>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</si>
  <si>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</si>
  <si>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</si>
  <si>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</si>
  <si>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</si>
  <si>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</si>
  <si>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</si>
  <si>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</si>
  <si>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</si>
  <si>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</si>
  <si>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</si>
  <si>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</si>
  <si>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</si>
  <si>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</si>
  <si>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</si>
  <si>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</si>
  <si>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</si>
  <si>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</si>
  <si>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</si>
  <si>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</si>
  <si>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</si>
  <si>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</si>
  <si>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</si>
  <si>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</si>
  <si>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</si>
  <si>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</si>
  <si>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</si>
  <si>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</si>
  <si>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</si>
  <si>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</si>
  <si>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</si>
  <si>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</si>
  <si>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</si>
  <si>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</si>
  <si>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</si>
  <si>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</si>
  <si>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</si>
  <si>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</si>
  <si>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</si>
  <si>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</si>
  <si>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</si>
  <si>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</si>
  <si>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</si>
  <si>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</si>
  <si>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</si>
  <si>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</si>
  <si>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</si>
  <si>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</si>
  <si>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</si>
  <si>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</si>
  <si>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</si>
  <si>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</si>
  <si>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</si>
  <si>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</si>
  <si>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</si>
  <si>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</si>
  <si>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</si>
  <si>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</si>
  <si>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</si>
  <si>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</si>
  <si>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</si>
  <si>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</si>
  <si>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</si>
  <si>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</si>
  <si>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</si>
  <si>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</si>
  <si>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</si>
  <si>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</si>
  <si>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</si>
  <si>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</si>
  <si>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</si>
  <si>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</si>
  <si>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</si>
  <si>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</si>
  <si>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</si>
  <si>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</si>
  <si>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</si>
  <si>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</si>
  <si>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</si>
  <si>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</si>
  <si>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</si>
  <si>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</si>
  <si>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</si>
  <si>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</si>
  <si>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</si>
  <si>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</si>
  <si>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</si>
  <si>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</si>
  <si>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</si>
  <si>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</si>
  <si>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</si>
  <si>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</si>
  <si>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</si>
  <si>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</si>
  <si>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</si>
  <si>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</si>
  <si>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</si>
  <si>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</si>
  <si>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</si>
  <si>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</si>
  <si>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</si>
  <si>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</si>
  <si>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</si>
  <si>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</si>
  <si>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</si>
  <si>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</si>
  <si>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</si>
  <si>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</si>
  <si>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</si>
  <si>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</si>
  <si>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</si>
  <si>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</si>
  <si>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</si>
  <si>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</si>
  <si>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</si>
  <si>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</si>
  <si>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</si>
  <si>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</si>
  <si>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</si>
  <si>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</si>
  <si>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</si>
  <si>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</si>
  <si>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</si>
  <si>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</si>
  <si>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</si>
  <si>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</si>
  <si>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</si>
  <si>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</si>
  <si>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</si>
  <si>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</si>
  <si>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</si>
  <si>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</si>
  <si>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</si>
  <si>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</si>
  <si>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</si>
  <si>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</si>
  <si>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</si>
  <si>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</si>
  <si>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</si>
  <si>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</si>
  <si>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</si>
  <si>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</si>
  <si>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</si>
  <si>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</si>
  <si>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</si>
  <si>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</si>
  <si>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</si>
  <si>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</si>
  <si>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</si>
  <si>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</si>
  <si>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</si>
  <si>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</si>
  <si>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</si>
  <si>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</si>
  <si>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</si>
  <si>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</si>
  <si>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</si>
  <si>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</si>
  <si>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</si>
  <si>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</si>
  <si>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</si>
  <si>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</si>
  <si>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</si>
  <si>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</si>
  <si>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</si>
  <si>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</si>
  <si>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</si>
  <si>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</si>
  <si>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</si>
  <si>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</si>
  <si>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</si>
  <si>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</si>
  <si>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</si>
  <si>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</si>
  <si>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</si>
  <si>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</si>
  <si>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</si>
  <si>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</si>
  <si>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</si>
  <si>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</si>
  <si>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</si>
  <si>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</si>
  <si>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</si>
  <si>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</si>
  <si>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</si>
  <si>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</si>
  <si>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</si>
  <si>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</si>
  <si>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</si>
  <si>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</si>
  <si>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</si>
  <si>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</si>
  <si>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</si>
  <si>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</si>
  <si>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</si>
  <si>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</si>
  <si>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</si>
  <si>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</si>
  <si>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</si>
  <si>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</si>
  <si>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</si>
  <si>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</si>
  <si>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</si>
  <si>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</si>
  <si>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</si>
  <si>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</si>
  <si>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</si>
  <si>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</si>
  <si>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</si>
  <si>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</si>
  <si>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</si>
  <si>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</si>
  <si>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</si>
  <si>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</si>
  <si>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</si>
  <si>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</si>
  <si>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</si>
  <si>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</si>
  <si>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</si>
  <si>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</si>
  <si>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</si>
  <si>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</si>
  <si>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</si>
  <si>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</si>
  <si>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</si>
  <si>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</si>
  <si>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</si>
  <si>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</si>
  <si>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</si>
  <si>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</si>
  <si>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</si>
  <si>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</si>
  <si>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</si>
  <si>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</si>
  <si>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</si>
  <si>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</si>
  <si>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</si>
  <si>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</si>
  <si>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</si>
  <si>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</si>
  <si>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</si>
  <si>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</si>
  <si>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</si>
  <si>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</si>
  <si>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</si>
  <si>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</si>
  <si>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</si>
  <si>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</si>
  <si>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</si>
  <si>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</si>
  <si>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</si>
  <si>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</si>
  <si>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</si>
  <si>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</si>
  <si>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</si>
  <si>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</si>
  <si>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</si>
  <si>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</si>
  <si>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</si>
  <si>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</si>
  <si>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</si>
  <si>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</si>
  <si>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</si>
  <si>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</si>
  <si>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</si>
  <si>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</si>
  <si>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</si>
  <si>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</si>
  <si>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</si>
  <si>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</si>
  <si>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</si>
  <si>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</si>
  <si>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</si>
  <si>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</si>
  <si>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</si>
  <si>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</si>
  <si>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</si>
  <si>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</si>
  <si>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</si>
  <si>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</si>
  <si>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</si>
  <si>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</si>
  <si>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</si>
  <si>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</si>
  <si>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</si>
  <si>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</si>
  <si>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</si>
  <si>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</si>
  <si>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</si>
  <si>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</si>
  <si>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</si>
  <si>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</si>
  <si>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</si>
  <si>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</si>
  <si>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</si>
  <si>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</si>
  <si>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</si>
  <si>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</si>
  <si>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</si>
  <si>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</si>
  <si>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</si>
  <si>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</si>
  <si>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</si>
  <si>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</si>
  <si>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</si>
  <si>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</si>
  <si>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</si>
  <si>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</si>
  <si>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</si>
  <si>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</si>
  <si>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</si>
  <si>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</si>
  <si>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</si>
  <si>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</si>
  <si>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</si>
  <si>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</si>
  <si>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</si>
  <si>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</si>
  <si>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</si>
  <si>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</si>
  <si>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</si>
  <si>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</si>
  <si>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</si>
  <si>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</si>
  <si>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</si>
  <si>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</si>
  <si>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</si>
  <si>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</si>
  <si>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</si>
  <si>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</si>
  <si>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</si>
  <si>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</si>
  <si>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</si>
  <si>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</si>
  <si>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</si>
  <si>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</si>
  <si>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</si>
  <si>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</si>
  <si>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</si>
  <si>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</si>
  <si>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</si>
  <si>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</si>
  <si>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</si>
  <si>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</si>
  <si>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</si>
  <si>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</si>
  <si>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</si>
  <si>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</si>
  <si>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</si>
  <si>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</si>
  <si>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</si>
  <si>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</si>
  <si>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</si>
  <si>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</si>
  <si>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</si>
  <si>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</si>
  <si>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</si>
  <si>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</si>
  <si>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</si>
  <si>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</si>
  <si>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</si>
  <si>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</si>
  <si>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</si>
  <si>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</si>
  <si>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</si>
  <si>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</si>
  <si>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</si>
  <si>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</si>
  <si>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</si>
  <si>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</si>
  <si>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</si>
  <si>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</si>
  <si>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</si>
  <si>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</si>
  <si>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</si>
  <si>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</si>
  <si>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</si>
  <si>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</si>
  <si>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</si>
  <si>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</si>
  <si>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</si>
  <si>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</si>
  <si>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</si>
  <si>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</si>
  <si>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</si>
  <si>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</si>
  <si>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</si>
  <si>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</si>
  <si>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</si>
  <si>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</si>
  <si>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</si>
  <si>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</si>
  <si>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</si>
  <si>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</si>
  <si>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</si>
  <si>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</si>
  <si>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</si>
  <si>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</si>
  <si>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</si>
  <si>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</si>
  <si>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</si>
  <si>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</si>
  <si>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</si>
  <si>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</si>
  <si>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</si>
  <si>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</si>
  <si>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</si>
  <si>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</si>
  <si>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</si>
  <si>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</si>
  <si>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</si>
  <si>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</si>
  <si>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</si>
  <si>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</si>
  <si>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</si>
  <si>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</si>
  <si>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</si>
  <si>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</si>
  <si>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</si>
  <si>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</si>
  <si>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</si>
  <si>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</si>
  <si>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</si>
  <si>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</si>
  <si>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</si>
  <si>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</si>
  <si>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</si>
  <si>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</si>
  <si>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</si>
  <si>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</si>
  <si>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</si>
  <si>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</si>
  <si>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</si>
  <si>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</si>
  <si>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</si>
  <si>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</si>
  <si>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</si>
  <si>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</si>
  <si>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</si>
  <si>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</si>
  <si>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</si>
  <si>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</si>
  <si>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</si>
  <si>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</si>
  <si>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</si>
  <si>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</si>
  <si>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</si>
  <si>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</si>
  <si>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</si>
  <si>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</si>
  <si>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</si>
  <si>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</si>
  <si>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</si>
  <si>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</si>
  <si>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</si>
  <si>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</si>
  <si>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</si>
  <si>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</si>
  <si>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</si>
  <si>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</si>
  <si>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</si>
  <si>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</si>
  <si>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</si>
  <si>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</si>
  <si>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</si>
  <si>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</si>
  <si>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</si>
  <si>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</si>
  <si>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</si>
  <si>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</si>
  <si>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</si>
  <si>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</si>
  <si>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</si>
  <si>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</si>
  <si>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</si>
  <si>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</si>
  <si>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</si>
  <si>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</si>
  <si>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</si>
  <si>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</si>
  <si>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</si>
  <si>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</si>
  <si>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</si>
  <si>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</si>
  <si>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</si>
  <si>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</si>
  <si>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</si>
  <si>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</si>
  <si>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</si>
  <si>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</si>
  <si>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</si>
  <si>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</si>
  <si>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</si>
  <si>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</si>
  <si>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</si>
  <si>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</si>
  <si>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</si>
  <si>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</si>
  <si>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</si>
  <si>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</si>
  <si>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</si>
  <si>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</si>
  <si>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</si>
  <si>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</si>
  <si>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</si>
  <si>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</si>
  <si>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</si>
  <si>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</si>
  <si>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</si>
  <si>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</si>
  <si>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</si>
  <si>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</si>
  <si>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</si>
  <si>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</si>
  <si>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</si>
  <si>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</si>
  <si>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</si>
  <si>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</si>
  <si>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</si>
  <si>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</si>
  <si>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</si>
  <si>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</si>
  <si>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</si>
  <si>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</si>
  <si>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</si>
  <si>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</si>
  <si>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</si>
  <si>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</si>
  <si>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</si>
  <si>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</si>
  <si>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</si>
  <si>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</si>
  <si>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</si>
  <si>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</si>
  <si>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</si>
  <si>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</si>
  <si>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</si>
  <si>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</si>
  <si>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</si>
  <si>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</si>
  <si>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</si>
  <si>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</si>
  <si>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</si>
  <si>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</si>
  <si>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</si>
  <si>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</si>
  <si>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</si>
  <si>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</si>
  <si>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</si>
  <si>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</si>
  <si>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</si>
  <si>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</si>
  <si>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</si>
  <si>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</si>
  <si>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</si>
  <si>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</si>
  <si>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</si>
  <si>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</si>
  <si>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</si>
  <si>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</si>
  <si>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</si>
  <si>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</si>
  <si>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</si>
  <si>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</si>
  <si>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</si>
  <si>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</si>
  <si>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</si>
  <si>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</si>
  <si>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</si>
  <si>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</si>
  <si>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</si>
  <si>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</si>
  <si>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</si>
  <si>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</si>
  <si>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</si>
  <si>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</si>
  <si>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</si>
  <si>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</si>
  <si>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</si>
  <si>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</si>
  <si>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</si>
  <si>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</si>
  <si>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</si>
  <si>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</si>
  <si>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</si>
  <si>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</si>
  <si>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</si>
  <si>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</si>
  <si>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</si>
  <si>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</si>
  <si>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</si>
  <si>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</si>
  <si>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</si>
  <si>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</si>
  <si>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</si>
  <si>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</si>
  <si>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</si>
  <si>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</si>
  <si>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</si>
  <si>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</si>
  <si>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</si>
  <si>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</si>
  <si>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</si>
  <si>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</si>
  <si>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</si>
  <si>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</si>
  <si>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</si>
  <si>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</si>
  <si>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</si>
  <si>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</si>
  <si>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</si>
  <si>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</si>
  <si>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</si>
  <si>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</si>
  <si>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</si>
  <si>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</si>
  <si>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</si>
  <si>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</si>
  <si>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</si>
  <si>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</si>
  <si>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</si>
  <si>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</si>
  <si>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</si>
  <si>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</si>
  <si>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</si>
  <si>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</si>
  <si>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</si>
  <si>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</si>
  <si>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</si>
  <si>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</si>
  <si>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</si>
  <si>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</si>
  <si>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</si>
  <si>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</si>
  <si>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</si>
  <si>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</si>
  <si>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</si>
  <si>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</si>
  <si>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</si>
  <si>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</si>
  <si>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</si>
  <si>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</si>
  <si>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</si>
  <si>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</si>
  <si>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</si>
  <si>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</si>
  <si>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</si>
  <si>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</si>
  <si>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</si>
  <si>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</si>
  <si>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</si>
  <si>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</si>
  <si>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</si>
  <si>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</si>
  <si>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</si>
  <si>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</si>
  <si>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</si>
  <si>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</si>
  <si>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</si>
  <si>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</si>
  <si>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</si>
  <si>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</si>
  <si>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</si>
  <si>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</si>
  <si>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</si>
  <si>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</si>
  <si>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</si>
  <si>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</si>
  <si>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</si>
  <si>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</si>
  <si>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</si>
  <si>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</si>
  <si>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</si>
  <si>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</si>
  <si>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</si>
  <si>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</si>
  <si>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</si>
  <si>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</si>
  <si>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</si>
  <si>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</si>
  <si>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</si>
  <si>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</si>
  <si>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</si>
  <si>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</si>
  <si>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</si>
  <si>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</si>
  <si>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</si>
  <si>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</si>
  <si>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</si>
  <si>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</si>
  <si>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</si>
  <si>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</si>
  <si>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</si>
  <si>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</si>
  <si>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</si>
  <si>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</si>
  <si>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</si>
  <si>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</si>
  <si>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</si>
  <si>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</si>
  <si>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</si>
  <si>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</si>
  <si>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</si>
  <si>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</si>
  <si>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</si>
  <si>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</si>
  <si>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</si>
  <si>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</si>
  <si>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</si>
  <si>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</si>
  <si>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</si>
  <si>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</si>
  <si>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</si>
  <si>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</si>
  <si>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</si>
  <si>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</si>
  <si>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</si>
  <si>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</si>
  <si>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</si>
  <si>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</si>
  <si>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</si>
  <si>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</si>
  <si>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</si>
  <si>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</si>
  <si>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</si>
  <si>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</si>
  <si>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</si>
  <si>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</si>
  <si>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</si>
  <si>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</si>
  <si>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</si>
  <si>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</si>
  <si>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</si>
  <si>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</si>
  <si>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</si>
  <si>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</si>
  <si>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</si>
  <si>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</si>
  <si>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</si>
  <si>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</si>
  <si>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</si>
  <si>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</si>
  <si>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</si>
  <si>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</si>
  <si>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</si>
  <si>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</si>
  <si>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</si>
  <si>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</si>
  <si>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</si>
  <si>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</si>
  <si>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</si>
  <si>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</si>
  <si>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</si>
  <si>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</si>
  <si>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</si>
  <si>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</si>
  <si>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</si>
  <si>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</si>
  <si>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</si>
  <si>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</si>
  <si>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</si>
  <si>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</si>
  <si>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</si>
  <si>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</si>
  <si>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</si>
  <si>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</si>
  <si>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</si>
  <si>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</si>
  <si>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</si>
  <si>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</si>
  <si>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</si>
  <si>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</si>
  <si>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</si>
  <si>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</si>
  <si>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</si>
  <si>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</si>
  <si>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</si>
  <si>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</si>
  <si>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</si>
  <si>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</si>
  <si>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</si>
  <si>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</si>
  <si>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</si>
  <si>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</si>
  <si>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</si>
  <si>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</si>
  <si>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</si>
  <si>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</si>
  <si>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</si>
  <si>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</si>
  <si>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</si>
  <si>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</si>
  <si>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</si>
  <si>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</si>
  <si>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</si>
  <si>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</si>
  <si>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</si>
  <si>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</si>
  <si>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</si>
  <si>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</si>
  <si>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</si>
  <si>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</si>
  <si>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</si>
  <si>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</si>
  <si>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</si>
  <si>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</si>
  <si>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</si>
  <si>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</si>
  <si>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</si>
  <si>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</si>
  <si>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</si>
  <si>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</si>
  <si>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</si>
  <si>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</si>
  <si>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</si>
  <si>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</si>
  <si>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</si>
  <si>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</si>
  <si>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</si>
  <si>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</si>
  <si>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</si>
  <si>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</si>
  <si>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</si>
  <si>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</si>
  <si>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</si>
  <si>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</si>
  <si>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</si>
  <si>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</si>
  <si>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</si>
  <si>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</si>
  <si>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</si>
  <si>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</si>
  <si>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</si>
  <si>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</si>
  <si>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</si>
  <si>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</si>
  <si>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</si>
  <si>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</si>
  <si>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</si>
  <si>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</si>
  <si>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</si>
  <si>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</si>
  <si>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</si>
  <si>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</si>
  <si>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</si>
  <si>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</si>
  <si>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</si>
  <si>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</si>
  <si>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</si>
  <si>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</si>
  <si>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</si>
  <si>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</si>
  <si>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</si>
  <si>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</si>
  <si>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</si>
  <si>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</si>
  <si>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</si>
  <si>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</si>
  <si>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</si>
  <si>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</si>
  <si>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</si>
  <si>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</si>
  <si>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</si>
  <si>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</si>
  <si>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</si>
  <si>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</si>
  <si>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</si>
  <si>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</si>
  <si>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</si>
  <si>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</si>
  <si>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</si>
  <si>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</si>
  <si>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</si>
  <si>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</si>
  <si>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</si>
  <si>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</si>
  <si>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</si>
  <si>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</si>
  <si>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</si>
  <si>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</si>
  <si>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</si>
  <si>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</si>
  <si>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</si>
  <si>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</si>
  <si>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</si>
  <si>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</si>
  <si>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</si>
  <si>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</si>
  <si>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</si>
  <si>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</si>
  <si>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</si>
  <si>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</si>
  <si>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</si>
  <si>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</si>
  <si>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</si>
  <si>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</si>
  <si>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</si>
  <si>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</si>
  <si>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</si>
  <si>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</si>
  <si>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</si>
  <si>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</si>
  <si>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</si>
  <si>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</si>
  <si>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</si>
  <si>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</si>
  <si>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</si>
  <si>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</si>
  <si>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</si>
  <si>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</si>
  <si>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</si>
  <si>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</si>
  <si>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</si>
  <si>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</si>
  <si>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</si>
  <si>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</si>
  <si>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</si>
  <si>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</si>
  <si>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</si>
  <si>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</si>
  <si>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</si>
  <si>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</si>
  <si>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</si>
  <si>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</si>
  <si>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</si>
  <si>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</si>
  <si>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</si>
  <si>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</si>
  <si>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</si>
  <si>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</si>
  <si>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</si>
  <si>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</si>
  <si>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</si>
  <si>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</si>
  <si>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</si>
  <si>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</si>
  <si>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</si>
  <si>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</si>
  <si>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</si>
  <si>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</si>
  <si>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</si>
  <si>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</si>
  <si>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</si>
  <si>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</si>
  <si>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</si>
  <si>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</si>
  <si>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</si>
  <si>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</si>
  <si>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</si>
  <si>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</si>
  <si>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</si>
  <si>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</si>
  <si>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</si>
  <si>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</si>
  <si>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</si>
  <si>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</si>
  <si>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</si>
  <si>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</si>
  <si>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</si>
  <si>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</si>
  <si>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</si>
  <si>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</si>
  <si>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</si>
  <si>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</si>
  <si>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</si>
  <si>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</si>
  <si>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</si>
  <si>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</si>
  <si>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</si>
  <si>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</si>
  <si>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</si>
  <si>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</si>
  <si>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</si>
  <si>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</si>
  <si>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</si>
  <si>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</si>
  <si>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</si>
  <si>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</si>
  <si>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</si>
  <si>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</si>
  <si>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</si>
  <si>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</si>
  <si>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</si>
  <si>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</si>
  <si>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</si>
  <si>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</si>
  <si>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</si>
  <si>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</si>
  <si>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</si>
  <si>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</si>
  <si>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</si>
  <si>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</si>
  <si>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</si>
  <si>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</si>
  <si>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</si>
  <si>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</si>
  <si>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</si>
  <si>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</si>
  <si>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</si>
  <si>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</si>
  <si>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</si>
  <si>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</si>
  <si>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</si>
  <si>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</si>
  <si>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</si>
  <si>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</si>
  <si>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</si>
  <si>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</si>
  <si>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</si>
  <si>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</si>
  <si>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</si>
  <si>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</si>
  <si>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</si>
  <si>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</si>
  <si>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</si>
  <si>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</si>
  <si>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</si>
  <si>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</si>
  <si>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</si>
  <si>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</si>
  <si>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</si>
  <si>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</si>
  <si>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</si>
  <si>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</si>
  <si>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</si>
  <si>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</si>
  <si>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</si>
  <si>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</si>
  <si>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</si>
  <si>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</si>
  <si>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</si>
  <si>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</si>
  <si>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</si>
  <si>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</si>
  <si>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</si>
  <si>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</si>
  <si>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</si>
  <si>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</si>
  <si>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</si>
  <si>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</si>
  <si>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</si>
  <si>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</si>
  <si>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</si>
  <si>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</si>
  <si>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</si>
  <si>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</si>
  <si>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</si>
  <si>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</si>
  <si>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</si>
  <si>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</si>
  <si>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</si>
  <si>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</si>
  <si>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</si>
  <si>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</si>
  <si>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</si>
  <si>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</si>
  <si>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</si>
  <si>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</si>
  <si>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</si>
  <si>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</si>
  <si>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</si>
  <si>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</si>
  <si>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</si>
  <si>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</si>
  <si>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</si>
  <si>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</si>
  <si>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</si>
  <si>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</si>
  <si>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</si>
  <si>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</si>
  <si>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</si>
  <si>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</si>
  <si>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</si>
  <si>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</si>
  <si>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</si>
  <si>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</si>
  <si>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</si>
  <si>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</si>
  <si>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</si>
  <si>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</si>
  <si>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</si>
  <si>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</si>
  <si>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</si>
  <si>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</si>
  <si>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</si>
  <si>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</si>
  <si>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</si>
  <si>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</si>
  <si>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</si>
  <si>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</si>
  <si>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</si>
  <si>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</si>
  <si>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</si>
  <si>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</si>
  <si>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</si>
  <si>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</si>
  <si>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</si>
  <si>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</si>
  <si>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</si>
  <si>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</si>
  <si>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</si>
  <si>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</si>
  <si>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</si>
  <si>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</si>
  <si>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</si>
  <si>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</si>
  <si>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</si>
  <si>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</si>
  <si>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</si>
  <si>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</si>
  <si>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</si>
  <si>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</si>
  <si>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</si>
  <si>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</si>
  <si>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</si>
  <si>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</si>
  <si>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</si>
  <si>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</si>
  <si>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</si>
  <si>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</si>
  <si>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</si>
  <si>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</si>
  <si>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</si>
  <si>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</si>
  <si>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</si>
  <si>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</si>
  <si>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</si>
  <si>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</si>
  <si>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</si>
  <si>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</si>
  <si>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</si>
  <si>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</si>
  <si>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</si>
  <si>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</si>
  <si>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</si>
  <si>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</si>
  <si>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</si>
  <si>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</si>
  <si>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</si>
  <si>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</si>
  <si>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</si>
  <si>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</si>
  <si>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</si>
  <si>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</si>
  <si>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</si>
  <si>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</si>
  <si>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</si>
  <si>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</si>
  <si>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</si>
  <si>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</si>
  <si>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</si>
  <si>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</si>
  <si>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</si>
  <si>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</si>
  <si>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</si>
  <si>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</si>
  <si>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</si>
  <si>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</si>
  <si>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</si>
  <si>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</si>
  <si>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</si>
  <si>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</si>
  <si>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</si>
  <si>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</si>
  <si>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</si>
  <si>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</si>
  <si>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</si>
  <si>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</si>
  <si>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</si>
  <si>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</si>
  <si>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</si>
  <si>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</si>
  <si>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</si>
  <si>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</si>
  <si>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</si>
  <si>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</si>
  <si>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</si>
  <si>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</si>
  <si>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</si>
  <si>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</si>
  <si>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</si>
  <si>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</si>
  <si>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</si>
  <si>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</si>
  <si>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</si>
  <si>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</si>
  <si>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</si>
  <si>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</si>
  <si>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</si>
  <si>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</si>
  <si>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</si>
  <si>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</si>
  <si>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</si>
  <si>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</si>
  <si>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</si>
  <si>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</si>
  <si>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</si>
  <si>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</si>
  <si>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</si>
  <si>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</si>
  <si>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</si>
  <si>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</si>
  <si>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</si>
  <si>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</si>
  <si>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</si>
  <si>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</si>
  <si>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</si>
  <si>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</si>
  <si>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</si>
  <si>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</si>
  <si>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</si>
  <si>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</si>
  <si>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</si>
  <si>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</si>
  <si>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</si>
  <si>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</si>
  <si>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</si>
  <si>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</si>
  <si>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</si>
  <si>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</si>
  <si>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</si>
  <si>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</si>
  <si>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</si>
  <si>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</si>
  <si>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</si>
  <si>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</si>
  <si>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</si>
  <si>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</si>
  <si>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</si>
  <si>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</si>
  <si>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</si>
  <si>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</si>
  <si>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</si>
  <si>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</si>
  <si>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</si>
  <si>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</si>
  <si>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</si>
  <si>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</si>
  <si>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</si>
  <si>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</si>
  <si>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</si>
  <si>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</si>
  <si>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</si>
  <si>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</si>
  <si>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</si>
  <si>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</si>
  <si>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</si>
  <si>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</si>
  <si>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</si>
  <si>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</si>
  <si>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</si>
  <si>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</si>
  <si>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</si>
  <si>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</si>
  <si>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</si>
  <si>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</si>
  <si>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</si>
  <si>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</si>
  <si>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</si>
  <si>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</si>
  <si>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</si>
  <si>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</si>
  <si>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</si>
  <si>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</si>
  <si>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</si>
  <si>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</si>
  <si>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</si>
  <si>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</si>
  <si>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</si>
  <si>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</si>
  <si>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</si>
  <si>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</si>
  <si>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</si>
  <si>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</si>
  <si>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</si>
  <si>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</si>
  <si>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</si>
  <si>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</si>
  <si>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</si>
  <si>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</si>
  <si>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</si>
  <si>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</si>
  <si>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</si>
  <si>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</si>
  <si>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</si>
  <si>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</si>
  <si>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</si>
  <si>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</si>
  <si>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</si>
  <si>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</si>
  <si>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</si>
  <si>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</si>
  <si>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</si>
  <si>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</si>
  <si>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</si>
  <si>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</si>
  <si>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</si>
  <si>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</si>
  <si>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</si>
  <si>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</si>
  <si>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</si>
  <si>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</si>
  <si>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</si>
  <si>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</si>
  <si>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</si>
  <si>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</si>
  <si>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</si>
  <si>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</si>
  <si>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</si>
  <si>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</si>
  <si>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</si>
  <si>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</si>
  <si>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</si>
  <si>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</si>
  <si>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</si>
  <si>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</si>
  <si>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</si>
  <si>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</si>
  <si>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</si>
  <si>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</si>
  <si>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</si>
  <si>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</si>
  <si>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</si>
  <si>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</si>
  <si>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</si>
  <si>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</si>
  <si>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</si>
  <si>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</si>
  <si>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</si>
  <si>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</si>
  <si>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</si>
  <si>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</si>
  <si>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</si>
  <si>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</si>
  <si>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</si>
  <si>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</si>
  <si>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</si>
  <si>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</si>
  <si>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</si>
  <si>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</si>
  <si>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</si>
  <si>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</si>
  <si>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</si>
  <si>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</si>
  <si>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</si>
  <si>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</si>
  <si>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</si>
  <si>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</si>
  <si>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</si>
  <si>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</si>
  <si>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</si>
  <si>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</si>
  <si>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</si>
  <si>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</si>
  <si>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</si>
  <si>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</si>
  <si>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</si>
  <si>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</si>
  <si>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</si>
  <si>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</si>
  <si>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</si>
  <si>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</si>
  <si>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</si>
  <si>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</si>
  <si>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</si>
  <si>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</si>
  <si>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</si>
  <si>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</si>
  <si>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</si>
  <si>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</si>
  <si>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</si>
  <si>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</si>
  <si>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</si>
  <si>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</si>
  <si>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</si>
  <si>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</si>
  <si>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</si>
  <si>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</si>
  <si>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</si>
  <si>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</si>
  <si>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</si>
  <si>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</si>
  <si>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</si>
  <si>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</si>
  <si>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</si>
  <si>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</si>
  <si>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</si>
  <si>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</si>
  <si>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</si>
  <si>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</si>
  <si>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</si>
  <si>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</si>
  <si>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</si>
  <si>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</si>
  <si>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</si>
  <si>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</si>
  <si>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</si>
  <si>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</si>
  <si>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</si>
  <si>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</si>
  <si>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</si>
  <si>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</si>
  <si>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</si>
  <si>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</si>
  <si>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</si>
  <si>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</si>
  <si>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</si>
  <si>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</si>
  <si>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</si>
  <si>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</si>
  <si>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</si>
  <si>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</si>
  <si>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</si>
  <si>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</si>
  <si>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</si>
  <si>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</si>
  <si>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</si>
  <si>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</si>
  <si>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</si>
  <si>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</si>
  <si>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</si>
  <si>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</si>
  <si>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</si>
  <si>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</si>
  <si>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</si>
  <si>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</si>
  <si>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</si>
  <si>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</si>
  <si>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</si>
  <si>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</si>
  <si>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</si>
  <si>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</si>
  <si>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</si>
  <si>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</si>
  <si>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</si>
  <si>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</si>
  <si>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</si>
  <si>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</si>
  <si>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</si>
  <si>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</si>
  <si>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</si>
  <si>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</si>
  <si>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</si>
  <si>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</si>
  <si>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</si>
  <si>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</si>
  <si>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</si>
  <si>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</si>
  <si>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</si>
  <si>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</si>
  <si>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</si>
  <si>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</si>
  <si>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</si>
  <si>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</si>
  <si>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</si>
  <si>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</si>
  <si>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</si>
  <si>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</si>
  <si>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</si>
  <si>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</si>
  <si>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</si>
  <si>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</si>
  <si>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</si>
  <si>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</si>
  <si>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</si>
  <si>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</si>
  <si>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</si>
  <si>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</si>
  <si>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</si>
  <si>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</si>
  <si>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</si>
  <si>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</si>
  <si>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</si>
  <si>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</si>
  <si>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</si>
  <si>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</si>
  <si>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</si>
  <si>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</si>
  <si>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</si>
  <si>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</si>
  <si>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</si>
  <si>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</si>
  <si>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</si>
  <si>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</si>
  <si>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</si>
  <si>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</si>
  <si>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</si>
  <si>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</si>
  <si>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</si>
  <si>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</si>
  <si>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</si>
  <si>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</si>
  <si>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</si>
  <si>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</si>
  <si>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</si>
  <si>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</si>
  <si>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</si>
  <si>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</si>
  <si>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</si>
  <si>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</si>
  <si>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</si>
  <si>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</si>
  <si>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</si>
  <si>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</si>
  <si>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</si>
  <si>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</si>
  <si>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</si>
  <si>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</si>
  <si>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</si>
  <si>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</si>
  <si>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</si>
  <si>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</si>
  <si>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</si>
  <si>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</si>
  <si>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</si>
  <si>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</si>
  <si>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</si>
  <si>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</si>
  <si>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</si>
  <si>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</si>
  <si>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</si>
  <si>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</si>
  <si>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</si>
  <si>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</si>
  <si>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</si>
  <si>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</si>
  <si>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</si>
  <si>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</si>
  <si>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</si>
  <si>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</si>
  <si>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</si>
  <si>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</si>
  <si>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</si>
  <si>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</si>
  <si>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</si>
  <si>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</si>
  <si>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</si>
  <si>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</si>
  <si>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</si>
  <si>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</si>
  <si>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</si>
  <si>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</si>
  <si>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</si>
  <si>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</si>
  <si>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</si>
  <si>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</si>
  <si>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</si>
  <si>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</si>
  <si>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</si>
  <si>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</si>
  <si>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</si>
  <si>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</si>
  <si>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</si>
  <si>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</si>
  <si>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</si>
  <si>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</si>
  <si>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</si>
  <si>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</si>
  <si>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</si>
  <si>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</si>
  <si>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</si>
  <si>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</si>
  <si>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</si>
  <si>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</si>
  <si>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</si>
  <si>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</si>
  <si>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</si>
  <si>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</si>
  <si>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</si>
  <si>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</si>
  <si>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</si>
  <si>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</si>
  <si>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</si>
  <si>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</si>
  <si>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</si>
  <si>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</si>
  <si>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</si>
  <si>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</si>
  <si>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</si>
  <si>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</si>
  <si>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</si>
  <si>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</si>
  <si>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</si>
  <si>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</si>
  <si>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</si>
  <si>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</si>
  <si>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</si>
  <si>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</si>
  <si>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</si>
  <si>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</si>
  <si>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</si>
  <si>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</si>
  <si>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</si>
  <si>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</si>
  <si>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</si>
  <si>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</si>
  <si>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</si>
  <si>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</si>
  <si>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</si>
  <si>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</si>
  <si>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</si>
  <si>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</si>
  <si>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</si>
  <si>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</si>
  <si>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</si>
  <si>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</si>
  <si>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</si>
  <si>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</si>
  <si>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</si>
  <si>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</si>
  <si>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</si>
  <si>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</si>
  <si>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</si>
  <si>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</si>
  <si>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</si>
  <si>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</si>
  <si>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</si>
  <si>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</si>
  <si>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</si>
  <si>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</si>
  <si>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</si>
  <si>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</si>
  <si>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</si>
  <si>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</si>
  <si>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</si>
  <si>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</si>
  <si>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</si>
  <si>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</si>
  <si>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</si>
  <si>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</si>
  <si>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</si>
  <si>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</si>
  <si>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</si>
  <si>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</si>
  <si>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</si>
  <si>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</si>
  <si>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</si>
  <si>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</si>
  <si>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</si>
  <si>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</si>
  <si>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</si>
  <si>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</si>
  <si>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</si>
  <si>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</si>
  <si>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</si>
  <si>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</si>
  <si>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</si>
  <si>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</si>
  <si>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</si>
  <si>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</si>
  <si>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</si>
  <si>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</si>
  <si>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</si>
  <si>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</si>
  <si>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</si>
  <si>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</si>
  <si>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</si>
  <si>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</si>
  <si>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</si>
  <si>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</si>
  <si>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</si>
  <si>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</si>
  <si>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</si>
  <si>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</si>
  <si>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</si>
  <si>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</si>
  <si>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</si>
  <si>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</si>
  <si>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</si>
  <si>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</si>
  <si>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</si>
  <si>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</si>
  <si>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</si>
  <si>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</si>
  <si>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</si>
  <si>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</si>
  <si>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</si>
  <si>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</si>
  <si>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</si>
  <si>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</si>
  <si>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</si>
  <si>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</si>
  <si>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</si>
  <si>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</si>
  <si>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</si>
  <si>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</si>
  <si>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</si>
  <si>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</si>
  <si>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</si>
  <si>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</si>
  <si>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</si>
  <si>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</si>
  <si>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</si>
  <si>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</si>
  <si>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</si>
  <si>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</si>
  <si>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</si>
  <si>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</si>
  <si>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</si>
  <si>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</si>
  <si>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</si>
  <si>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</si>
  <si>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</si>
  <si>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</si>
  <si>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</si>
  <si>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</si>
  <si>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</si>
  <si>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</si>
  <si>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</si>
  <si>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</si>
  <si>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</si>
  <si>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</si>
  <si>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</si>
  <si>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</si>
  <si>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</si>
  <si>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</si>
  <si>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</si>
  <si>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</si>
  <si>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</si>
  <si>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</si>
  <si>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</si>
  <si>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</si>
  <si>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</si>
  <si>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</si>
  <si>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</si>
  <si>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</si>
  <si>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</si>
  <si>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</si>
  <si>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</si>
  <si>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</si>
  <si>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</si>
  <si>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</si>
  <si>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</si>
  <si>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</si>
  <si>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</si>
  <si>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</si>
  <si>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</si>
  <si>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</si>
  <si>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</si>
  <si>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</si>
  <si>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</si>
  <si>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</si>
  <si>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</si>
  <si>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</si>
  <si>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</si>
  <si>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</si>
  <si>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</si>
  <si>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</si>
  <si>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</si>
  <si>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</si>
  <si>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</si>
  <si>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</si>
  <si>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</si>
  <si>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</si>
  <si>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</si>
  <si>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</si>
  <si>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</si>
  <si>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</si>
  <si>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</si>
  <si>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</si>
  <si>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</si>
  <si>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</si>
  <si>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</si>
  <si>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</si>
  <si>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</si>
  <si>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</si>
  <si>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</si>
  <si>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</si>
  <si>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</si>
  <si>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</si>
  <si>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</si>
  <si>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</si>
  <si>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</si>
  <si>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</si>
  <si>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</si>
  <si>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</si>
  <si>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</si>
  <si>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</si>
  <si>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</si>
  <si>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</si>
  <si>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</si>
  <si>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</si>
  <si>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</si>
  <si>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</si>
  <si>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</si>
  <si>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</si>
  <si>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</si>
  <si>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</si>
  <si>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</si>
  <si>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</si>
  <si>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</si>
  <si>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</si>
  <si>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</si>
  <si>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</si>
  <si>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</si>
  <si>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</si>
  <si>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</si>
  <si>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</si>
  <si>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</si>
  <si>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</si>
  <si>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</si>
  <si>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</si>
  <si>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</si>
  <si>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</si>
  <si>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</si>
  <si>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</si>
  <si>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</si>
  <si>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</si>
  <si>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</si>
  <si>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</si>
  <si>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</si>
  <si>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</si>
  <si>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</si>
  <si>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</si>
  <si>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</si>
  <si>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</si>
  <si>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</si>
  <si>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</si>
  <si>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</si>
  <si>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</si>
  <si>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</si>
  <si>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</si>
  <si>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</si>
  <si>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</si>
  <si>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</si>
  <si>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</si>
  <si>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</si>
  <si>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</si>
  <si>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</si>
  <si>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</si>
  <si>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</si>
  <si>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</si>
  <si>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</si>
  <si>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</si>
  <si>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</si>
  <si>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</si>
  <si>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</si>
  <si>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</si>
  <si>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</si>
  <si>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</si>
  <si>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</si>
  <si>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</si>
  <si>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</si>
  <si>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</si>
  <si>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</si>
  <si>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</si>
  <si>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</si>
  <si>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</si>
  <si>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</si>
  <si>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</si>
  <si>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</si>
  <si>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</si>
  <si>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</si>
  <si>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</si>
  <si>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</si>
  <si>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</si>
  <si>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</si>
  <si>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</si>
  <si>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</si>
  <si>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</si>
  <si>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</si>
  <si>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</si>
  <si>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</si>
  <si>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</si>
  <si>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</si>
  <si>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</si>
  <si>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</si>
  <si>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</si>
  <si>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</si>
  <si>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</si>
  <si>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</si>
  <si>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</si>
  <si>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</si>
  <si>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</si>
  <si>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</si>
  <si>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</si>
  <si>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</si>
  <si>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</si>
  <si>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</si>
  <si>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</si>
  <si>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</si>
  <si>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</si>
  <si>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</si>
  <si>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</si>
  <si>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</si>
  <si>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</si>
  <si>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</si>
  <si>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</si>
  <si>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</si>
  <si>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</si>
  <si>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</si>
  <si>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</si>
  <si>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</si>
  <si>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</si>
  <si>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</si>
  <si>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</si>
  <si>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</si>
  <si>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</si>
  <si>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</si>
  <si>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</si>
  <si>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</si>
  <si>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</si>
  <si>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</si>
  <si>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</si>
  <si>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</si>
  <si>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</si>
  <si>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</si>
  <si>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</si>
  <si>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</si>
  <si>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</si>
  <si>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</si>
  <si>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</si>
  <si>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</si>
  <si>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</si>
  <si>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</si>
  <si>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</si>
  <si>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</si>
  <si>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</si>
  <si>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</si>
  <si>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</si>
  <si>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</si>
  <si>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</si>
  <si>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</si>
  <si>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</si>
  <si>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</si>
  <si>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</si>
  <si>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</si>
  <si>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</si>
  <si>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</si>
  <si>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</si>
  <si>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</si>
  <si>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</si>
  <si>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</si>
  <si>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</si>
  <si>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</si>
  <si>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</si>
  <si>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</si>
  <si>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</si>
  <si>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</si>
  <si>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</si>
  <si>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</si>
  <si>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</si>
  <si>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</si>
  <si>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</si>
  <si>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</si>
  <si>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</si>
  <si>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</si>
  <si>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</si>
  <si>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</si>
  <si>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</si>
  <si>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</si>
  <si>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</si>
  <si>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</si>
  <si>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</si>
  <si>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</si>
  <si>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</si>
  <si>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</si>
  <si>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</si>
  <si>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</si>
  <si>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</si>
  <si>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</si>
  <si>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</si>
  <si>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</si>
  <si>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</si>
  <si>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</si>
  <si>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</si>
  <si>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</si>
  <si>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</si>
  <si>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</si>
  <si>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</si>
  <si>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</si>
  <si>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</si>
  <si>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</si>
  <si>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</si>
  <si>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</si>
  <si>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</si>
  <si>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</si>
  <si>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</si>
  <si>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</si>
  <si>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</si>
  <si>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</si>
  <si>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</si>
  <si>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</si>
  <si>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</si>
  <si>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</si>
  <si>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</si>
  <si>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</si>
  <si>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</si>
  <si>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</si>
  <si>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</si>
  <si>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</si>
  <si>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</si>
  <si>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</si>
  <si>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</si>
  <si>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</si>
  <si>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</si>
  <si>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</si>
  <si>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</si>
  <si>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</si>
  <si>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</si>
  <si>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</si>
  <si>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</si>
  <si>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</si>
  <si>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</si>
  <si>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</si>
  <si>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</si>
  <si>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</si>
  <si>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</si>
  <si>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</si>
  <si>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</si>
  <si>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</si>
  <si>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</si>
  <si>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</si>
  <si>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</si>
  <si>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</si>
  <si>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</si>
  <si>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</si>
  <si>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</si>
  <si>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</si>
  <si>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</si>
  <si>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</si>
  <si>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</si>
  <si>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</si>
  <si>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</si>
  <si>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</si>
  <si>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</si>
  <si>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</si>
  <si>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</si>
  <si>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</si>
  <si>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</si>
  <si>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</si>
  <si>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</si>
  <si>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</si>
  <si>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</si>
  <si>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</si>
  <si>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</si>
  <si>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</si>
  <si>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</si>
  <si>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</si>
  <si>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</si>
  <si>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</si>
  <si>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</si>
  <si>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</si>
  <si>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</si>
  <si>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</si>
  <si>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</si>
  <si>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</si>
  <si>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</si>
  <si>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</si>
  <si>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</si>
  <si>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</si>
  <si>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</si>
  <si>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</si>
  <si>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</si>
  <si>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</si>
  <si>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</si>
  <si>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</si>
  <si>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</si>
  <si>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</si>
  <si>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</si>
  <si>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</si>
  <si>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</si>
  <si>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</si>
  <si>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</si>
  <si>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</si>
  <si>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</si>
  <si>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</si>
  <si>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</si>
  <si>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</si>
  <si>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</si>
  <si>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</si>
  <si>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</si>
  <si>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</si>
  <si>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</si>
  <si>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</si>
  <si>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</si>
  <si>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</si>
  <si>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</si>
  <si>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</si>
  <si>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</si>
  <si>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</si>
  <si>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</si>
  <si>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</si>
  <si>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</si>
  <si>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</si>
  <si>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</si>
  <si>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</si>
  <si>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</si>
  <si>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</si>
  <si>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</si>
  <si>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</si>
  <si>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</si>
  <si>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</si>
  <si>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</si>
  <si>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</si>
  <si>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</si>
  <si>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</si>
  <si>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</si>
  <si>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</si>
  <si>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</si>
  <si>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</si>
  <si>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</si>
  <si>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</si>
  <si>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</si>
  <si>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</si>
  <si>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</si>
  <si>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</si>
  <si>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</si>
  <si>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</si>
  <si>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</si>
  <si>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</si>
  <si>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</si>
  <si>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</si>
  <si>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</si>
  <si>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</si>
  <si>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</si>
  <si>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</si>
  <si>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</si>
  <si>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</si>
  <si>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</si>
  <si>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</si>
  <si>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</si>
  <si>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</si>
  <si>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</si>
  <si>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</si>
  <si>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</si>
  <si>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</si>
  <si>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</si>
  <si>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</si>
  <si>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</si>
  <si>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</si>
  <si>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</si>
  <si>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</si>
  <si>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</si>
  <si>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</si>
  <si>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</si>
  <si>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</si>
  <si>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</si>
  <si>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</si>
  <si>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</si>
  <si>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</si>
  <si>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</si>
  <si>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</si>
  <si>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</si>
  <si>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</si>
  <si>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</si>
  <si>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</si>
  <si>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</si>
  <si>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</si>
  <si>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</si>
  <si>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</si>
  <si>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</si>
  <si>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</si>
  <si>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</si>
  <si>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</si>
  <si>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</si>
  <si>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</si>
  <si>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</si>
  <si>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</si>
  <si>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</si>
  <si>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</si>
  <si>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</si>
  <si>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</si>
  <si>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</si>
  <si>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</si>
  <si>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</si>
  <si>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</si>
  <si>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</si>
  <si>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</si>
  <si>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</si>
  <si>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</si>
  <si>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</si>
  <si>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</si>
  <si>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</si>
  <si>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</si>
  <si>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</si>
  <si>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</si>
  <si>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</si>
  <si>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</si>
  <si>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</si>
  <si>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</si>
  <si>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</si>
  <si>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</si>
  <si>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</si>
  <si>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</si>
  <si>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</si>
  <si>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</si>
  <si>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</si>
  <si>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</si>
  <si>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</si>
  <si>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</si>
  <si>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</si>
  <si>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</si>
  <si>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</si>
  <si>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</si>
  <si>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</si>
  <si>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</si>
  <si>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</si>
  <si>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</si>
  <si>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</si>
  <si>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</si>
  <si>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</si>
  <si>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</si>
  <si>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</si>
  <si>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</si>
  <si>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</si>
  <si>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</si>
  <si>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</si>
  <si>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</si>
  <si>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</si>
  <si>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</si>
  <si>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</si>
  <si>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</si>
  <si>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</si>
  <si>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</si>
  <si>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</si>
  <si>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</si>
  <si>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</si>
  <si>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</si>
  <si>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</si>
  <si>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</si>
  <si>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</si>
  <si>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</si>
  <si>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</si>
  <si>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</si>
  <si>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</si>
  <si>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</si>
  <si>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</si>
  <si>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</si>
  <si>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</si>
  <si>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</si>
  <si>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</si>
  <si>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</si>
  <si>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</si>
  <si>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</si>
  <si>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</si>
  <si>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</si>
  <si>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</si>
  <si>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</si>
  <si>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</si>
  <si>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</si>
  <si>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</si>
  <si>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</si>
  <si>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</si>
  <si>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</si>
  <si>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</si>
  <si>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</si>
  <si>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</si>
  <si>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</si>
  <si>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</si>
  <si>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</si>
  <si>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</si>
  <si>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</si>
  <si>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</si>
  <si>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</si>
  <si>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</si>
  <si>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</si>
  <si>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</si>
  <si>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</si>
  <si>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</si>
  <si>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</si>
  <si>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</si>
  <si>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</si>
  <si>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</si>
  <si>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</si>
  <si>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</si>
  <si>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</si>
  <si>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</si>
  <si>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</si>
  <si>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</si>
  <si>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</si>
  <si>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</si>
  <si>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</si>
  <si>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</si>
  <si>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</si>
  <si>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</si>
  <si>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</si>
  <si>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</si>
  <si>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</si>
  <si>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</si>
  <si>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</si>
  <si>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</si>
  <si>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</si>
  <si>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</si>
  <si>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</si>
  <si>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</si>
  <si>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</si>
  <si>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</si>
  <si>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</si>
  <si>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</si>
  <si>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</si>
  <si>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</si>
  <si>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</si>
  <si>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</si>
  <si>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</si>
  <si>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</si>
  <si>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</si>
  <si>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</si>
  <si>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</si>
  <si>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</si>
  <si>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</si>
  <si>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</si>
  <si>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</si>
  <si>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</si>
  <si>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</si>
  <si>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</si>
  <si>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</si>
  <si>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</si>
  <si>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</si>
  <si>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</si>
  <si>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</si>
  <si>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</si>
  <si>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</si>
  <si>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</si>
  <si>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</si>
  <si>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</si>
  <si>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</si>
  <si>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</si>
  <si>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</si>
  <si>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</si>
  <si>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</si>
  <si>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</si>
  <si>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</si>
  <si>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</si>
  <si>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</si>
  <si>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</si>
  <si>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</si>
  <si>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</si>
  <si>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</si>
  <si>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</si>
  <si>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</si>
  <si>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</si>
  <si>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</si>
  <si>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</si>
  <si>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</si>
  <si>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</si>
  <si>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</si>
  <si>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</si>
  <si>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</si>
  <si>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</si>
  <si>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</si>
  <si>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</si>
  <si>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</si>
  <si>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</si>
  <si>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</si>
  <si>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</si>
  <si>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</si>
  <si>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</si>
  <si>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</si>
  <si>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</si>
  <si>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</si>
  <si>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</si>
  <si>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</si>
  <si>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</si>
  <si>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</si>
  <si>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</si>
  <si>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</si>
  <si>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</si>
  <si>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</si>
  <si>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</si>
  <si>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</si>
  <si>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</si>
  <si>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</si>
  <si>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</si>
  <si>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</si>
  <si>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</si>
  <si>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</si>
  <si>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</si>
  <si>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</si>
  <si>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</si>
  <si>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</si>
  <si>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</si>
  <si>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</si>
  <si>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</si>
  <si>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</si>
  <si>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</si>
  <si>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</si>
  <si>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</si>
  <si>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</si>
  <si>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</si>
  <si>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</si>
  <si>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</si>
  <si>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</si>
  <si>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</si>
  <si>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</si>
  <si>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</si>
  <si>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</si>
  <si>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</si>
  <si>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</si>
  <si>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</si>
  <si>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</si>
  <si>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</si>
  <si>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</si>
  <si>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</si>
  <si>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</si>
  <si>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</si>
  <si>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</si>
  <si>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</si>
  <si>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</si>
  <si>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</si>
  <si>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</si>
  <si>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</si>
  <si>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</si>
  <si>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</si>
  <si>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</si>
  <si>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</si>
  <si>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</si>
  <si>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</si>
  <si>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</si>
  <si>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</si>
  <si>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</si>
  <si>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</si>
  <si>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</si>
  <si>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</si>
  <si>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</si>
  <si>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</si>
  <si>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</si>
  <si>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</si>
  <si>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</si>
  <si>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</si>
  <si>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</si>
  <si>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</si>
  <si>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</si>
  <si>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</si>
  <si>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</si>
  <si>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</si>
  <si>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</si>
  <si>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</si>
  <si>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</si>
  <si>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</si>
  <si>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</si>
  <si>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</si>
  <si>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</si>
  <si>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</si>
  <si>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</si>
  <si>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</si>
  <si>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</si>
  <si>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</si>
  <si>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</si>
  <si>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</si>
  <si>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</si>
  <si>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</si>
  <si>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</si>
  <si>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</si>
  <si>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</si>
  <si>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</si>
  <si>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</si>
  <si>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</si>
  <si>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</si>
  <si>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</si>
  <si>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</si>
  <si>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</si>
  <si>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</si>
  <si>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</si>
  <si>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</si>
  <si>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</si>
  <si>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</si>
  <si>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</si>
  <si>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</si>
  <si>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</si>
  <si>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</si>
  <si>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</si>
  <si>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</si>
  <si>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</si>
  <si>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</si>
  <si>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</si>
  <si>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</si>
  <si>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</si>
  <si>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</si>
  <si>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</si>
  <si>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</si>
  <si>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</si>
  <si>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</si>
  <si>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</si>
  <si>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</si>
  <si>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</si>
  <si>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</si>
  <si>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</si>
  <si>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</si>
  <si>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</si>
  <si>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</si>
  <si>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</si>
  <si>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</si>
  <si>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</si>
  <si>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</si>
  <si>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</si>
  <si>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</si>
  <si>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</si>
  <si>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</si>
  <si>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</si>
  <si>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</si>
  <si>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</si>
  <si>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</si>
  <si>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</si>
  <si>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</si>
  <si>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</si>
  <si>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</si>
  <si>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</si>
  <si>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</si>
  <si>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</si>
  <si>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</si>
  <si>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</si>
  <si>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</si>
  <si>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</si>
  <si>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</si>
  <si>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</si>
  <si>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</si>
  <si>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</si>
  <si>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</si>
  <si>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</si>
  <si>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</si>
  <si>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</si>
  <si>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</si>
  <si>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</si>
  <si>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</si>
  <si>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</si>
  <si>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</si>
  <si>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</si>
  <si>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</si>
  <si>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</si>
  <si>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</si>
  <si>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</si>
  <si>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</si>
  <si>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</si>
  <si>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</si>
  <si>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</si>
  <si>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</si>
  <si>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</si>
  <si>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</si>
  <si>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</si>
  <si>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</si>
  <si>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</si>
  <si>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</si>
  <si>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</si>
  <si>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</si>
  <si>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</si>
  <si>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</si>
  <si>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</si>
  <si>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</si>
  <si>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</si>
  <si>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</si>
  <si>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</si>
  <si>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</si>
  <si>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</si>
  <si>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</si>
  <si>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</si>
  <si>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</si>
  <si>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</si>
  <si>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</si>
  <si>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</si>
  <si>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</si>
  <si>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</si>
  <si>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</si>
  <si>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</si>
  <si>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</si>
  <si>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</si>
  <si>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</si>
  <si>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</si>
  <si>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</si>
  <si>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</si>
  <si>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</si>
  <si>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</si>
  <si>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</si>
  <si>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</si>
  <si>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</si>
  <si>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</si>
  <si>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</si>
  <si>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</si>
  <si>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</si>
  <si>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</si>
  <si>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</si>
  <si>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</si>
  <si>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</si>
  <si>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</si>
  <si>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</si>
  <si>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</si>
  <si>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</si>
  <si>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</si>
  <si>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</si>
  <si>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</si>
  <si>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</si>
  <si>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</si>
  <si>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</si>
  <si>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</si>
  <si>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</si>
  <si>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</si>
  <si>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</si>
  <si>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</si>
  <si>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</si>
  <si>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</si>
  <si>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</si>
  <si>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</si>
  <si>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</si>
  <si>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</si>
  <si>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</si>
  <si>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</si>
  <si>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</si>
  <si>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</si>
  <si>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</si>
  <si>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</si>
  <si>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</si>
  <si>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</si>
  <si>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</si>
  <si>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</si>
  <si>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</si>
  <si>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</si>
  <si>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</si>
  <si>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</si>
  <si>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</si>
  <si>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</si>
  <si>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</si>
  <si>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</si>
  <si>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</si>
  <si>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</si>
  <si>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</si>
  <si>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</si>
  <si>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</si>
  <si>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</si>
  <si>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</si>
  <si>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</si>
  <si>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</si>
  <si>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</si>
  <si>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</si>
  <si>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</si>
  <si>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</si>
  <si>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</si>
  <si>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</si>
  <si>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</si>
  <si>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</si>
  <si>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</si>
  <si>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</si>
  <si>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</si>
  <si>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</si>
  <si>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</si>
  <si>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</si>
  <si>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</si>
  <si>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</si>
  <si>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</si>
  <si>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</si>
  <si>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</si>
  <si>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</si>
  <si>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</si>
  <si>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</si>
  <si>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</si>
  <si>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</si>
  <si>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</si>
  <si>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</si>
  <si>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</si>
  <si>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</si>
  <si>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</si>
  <si>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</si>
  <si>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</si>
  <si>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</si>
  <si>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</si>
  <si>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</si>
  <si>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</si>
  <si>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</si>
  <si>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</si>
  <si>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</si>
  <si>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</si>
  <si>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</si>
  <si>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</si>
  <si>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</si>
  <si>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</si>
  <si>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</si>
  <si>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</si>
  <si>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</si>
  <si>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</si>
  <si>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</si>
  <si>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</si>
  <si>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</si>
  <si>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</si>
  <si>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</si>
  <si>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</si>
  <si>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</si>
  <si>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</si>
  <si>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</si>
  <si>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</si>
  <si>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</si>
  <si>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</si>
  <si>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</si>
  <si>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</si>
  <si>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</si>
  <si>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</si>
  <si>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</si>
  <si>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</si>
  <si>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</si>
  <si>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</si>
  <si>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</si>
  <si>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</si>
  <si>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</si>
  <si>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</si>
  <si>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</si>
  <si>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</si>
  <si>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</si>
  <si>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</si>
  <si>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</si>
  <si>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</si>
  <si>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</si>
  <si>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</si>
  <si>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</si>
  <si>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</si>
  <si>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</si>
  <si>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</si>
  <si>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</si>
  <si>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</si>
  <si>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</si>
  <si>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</si>
  <si>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</si>
  <si>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</si>
  <si>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</si>
  <si>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</si>
  <si>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</si>
  <si>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</si>
  <si>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</si>
  <si>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</si>
  <si>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</si>
  <si>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</si>
  <si>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</si>
  <si>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</si>
  <si>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</si>
  <si>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</si>
  <si>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</si>
  <si>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</si>
  <si>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</si>
  <si>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</si>
  <si>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</si>
  <si>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</si>
  <si>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</si>
  <si>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</si>
  <si>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</si>
  <si>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</si>
  <si>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</si>
  <si>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</si>
  <si>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</si>
  <si>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</si>
  <si>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</si>
  <si>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</si>
  <si>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</si>
  <si>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</si>
  <si>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</si>
  <si>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</si>
  <si>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</si>
  <si>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</si>
  <si>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</si>
  <si>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</si>
  <si>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</si>
  <si>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</si>
  <si>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</si>
  <si>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</si>
  <si>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</si>
  <si>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</si>
  <si>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</si>
  <si>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</si>
  <si>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</si>
  <si>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</si>
  <si>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</si>
  <si>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</si>
  <si>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</si>
  <si>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</si>
  <si>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</si>
  <si>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</si>
  <si>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</si>
  <si>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</si>
  <si>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</si>
  <si>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</si>
  <si>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</si>
  <si>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</si>
  <si>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</si>
  <si>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</si>
  <si>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</si>
  <si>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</si>
  <si>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</si>
  <si>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</si>
  <si>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</si>
  <si>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</si>
  <si>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</si>
  <si>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</si>
  <si>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</si>
  <si>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</si>
  <si>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</si>
  <si>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</si>
  <si>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</si>
  <si>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</si>
  <si>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</si>
  <si>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</si>
  <si>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</si>
  <si>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</si>
  <si>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</si>
  <si>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</si>
  <si>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</si>
  <si>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</si>
  <si>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</si>
  <si>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</si>
  <si>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</si>
  <si>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</si>
  <si>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</si>
  <si>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</si>
  <si>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</si>
  <si>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</si>
  <si>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</si>
  <si>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</si>
  <si>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</si>
  <si>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</si>
  <si>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</si>
  <si>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</si>
  <si>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</si>
  <si>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</si>
  <si>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</si>
  <si>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</si>
  <si>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</si>
  <si>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</si>
  <si>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</si>
  <si>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</si>
  <si>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</si>
  <si>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</si>
  <si>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</si>
  <si>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</si>
  <si>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</si>
  <si>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</si>
  <si>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</si>
  <si>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</si>
  <si>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</si>
  <si>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</si>
  <si>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</si>
  <si>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</si>
  <si>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</si>
  <si>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</si>
  <si>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</si>
  <si>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</si>
  <si>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</si>
  <si>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</si>
  <si>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</si>
  <si>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</si>
  <si>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</si>
  <si>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</si>
  <si>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</si>
  <si>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</si>
  <si>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</si>
  <si>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</si>
  <si>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</si>
  <si>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</si>
  <si>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</si>
  <si>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</si>
  <si>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</si>
  <si>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</si>
  <si>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</si>
  <si>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</si>
  <si>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</si>
  <si>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</si>
  <si>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</si>
  <si>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</si>
  <si>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</si>
  <si>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</si>
  <si>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</si>
  <si>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</si>
  <si>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</si>
  <si>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</si>
  <si>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</si>
  <si>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</si>
  <si>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</si>
  <si>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</si>
  <si>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</si>
  <si>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</si>
  <si>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</si>
  <si>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</si>
  <si>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</si>
  <si>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</si>
  <si>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</si>
  <si>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</si>
  <si>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</si>
  <si>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</si>
  <si>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</si>
  <si>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</si>
  <si>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</si>
  <si>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</si>
  <si>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</si>
  <si>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</si>
  <si>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</si>
  <si>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</si>
  <si>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</si>
  <si>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</si>
  <si>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</si>
  <si>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</si>
  <si>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</si>
  <si>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</si>
  <si>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</si>
  <si>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</si>
  <si>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</si>
  <si>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</si>
  <si>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</si>
  <si>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</si>
  <si>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</si>
  <si>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</si>
  <si>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</si>
  <si>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</si>
  <si>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</si>
  <si>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</si>
  <si>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</si>
  <si>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</si>
  <si>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</si>
  <si>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</si>
  <si>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</si>
  <si>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</si>
  <si>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</si>
  <si>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</si>
  <si>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</si>
  <si>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</si>
  <si>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</si>
  <si>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</si>
  <si>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</si>
  <si>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</si>
  <si>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</si>
  <si>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</si>
  <si>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</si>
  <si>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</si>
  <si>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</si>
  <si>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</si>
  <si>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</si>
  <si>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</si>
  <si>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</si>
  <si>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</si>
  <si>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</si>
  <si>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</si>
  <si>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</si>
  <si>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</si>
  <si>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</si>
  <si>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</si>
  <si>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</si>
  <si>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</si>
  <si>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</si>
  <si>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</si>
  <si>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</si>
  <si>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</si>
  <si>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</si>
  <si>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</si>
  <si>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</si>
  <si>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</si>
  <si>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</si>
  <si>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</si>
  <si>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</si>
  <si>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</si>
  <si>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</si>
  <si>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</si>
  <si>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</si>
  <si>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</si>
  <si>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</si>
  <si>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</si>
  <si>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</si>
  <si>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</si>
  <si>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</si>
  <si>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</si>
  <si>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</si>
  <si>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</si>
  <si>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</si>
  <si>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</si>
  <si>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</si>
  <si>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</si>
  <si>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</si>
  <si>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</si>
  <si>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</si>
  <si>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</si>
  <si>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</si>
  <si>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</si>
  <si>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</si>
  <si>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</si>
  <si>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</si>
  <si>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</si>
  <si>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</si>
  <si>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</si>
  <si>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</si>
  <si>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</si>
  <si>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</si>
  <si>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</si>
  <si>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</si>
  <si>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</si>
  <si>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</si>
  <si>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</si>
  <si>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</si>
  <si>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</si>
  <si>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</si>
  <si>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</si>
  <si>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</si>
  <si>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</si>
  <si>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</si>
  <si>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</si>
  <si>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</si>
  <si>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</si>
  <si>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</si>
  <si>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</si>
  <si>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</si>
  <si>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</si>
  <si>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</si>
  <si>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</si>
  <si>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</si>
  <si>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</si>
  <si>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</si>
  <si>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</si>
  <si>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</si>
  <si>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</si>
  <si>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</si>
  <si>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</si>
  <si>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</si>
  <si>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</si>
  <si>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</si>
  <si>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</si>
  <si>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</si>
  <si>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</si>
  <si>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</si>
  <si>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</si>
  <si>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</si>
  <si>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</si>
  <si>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</si>
  <si>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</si>
  <si>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</si>
  <si>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</si>
  <si>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</si>
  <si>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</si>
  <si>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</si>
  <si>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</si>
  <si>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</si>
  <si>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</si>
  <si>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</si>
  <si>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</si>
  <si>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</si>
  <si>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</si>
  <si>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</si>
  <si>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</si>
  <si>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</si>
  <si>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</si>
  <si>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</si>
  <si>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</si>
  <si>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</si>
  <si>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</si>
  <si>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</si>
  <si>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</si>
  <si>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</si>
  <si>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</si>
  <si>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</si>
  <si>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</si>
  <si>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</si>
  <si>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</si>
  <si>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</si>
  <si>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</si>
  <si>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</si>
  <si>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</si>
  <si>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</si>
  <si>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</si>
  <si>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</si>
  <si>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</si>
  <si>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</si>
  <si>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</si>
  <si>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</si>
  <si>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</si>
  <si>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</si>
  <si>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</si>
  <si>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</si>
  <si>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</si>
  <si>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</si>
  <si>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</si>
  <si>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</si>
  <si>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</si>
  <si>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</si>
  <si>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</si>
  <si>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</si>
  <si>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</si>
  <si>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</si>
  <si>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</si>
  <si>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</si>
  <si>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</si>
  <si>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</si>
  <si>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</si>
  <si>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</si>
  <si>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</si>
  <si>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</si>
  <si>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</si>
  <si>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</si>
  <si>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</si>
  <si>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</si>
  <si>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</si>
  <si>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</si>
  <si>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</si>
  <si>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</si>
  <si>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</si>
  <si>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</si>
  <si>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</si>
  <si>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</si>
  <si>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</si>
  <si>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</si>
  <si>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</si>
  <si>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</si>
  <si>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</si>
  <si>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</si>
  <si>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</si>
  <si>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</si>
  <si>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</si>
  <si>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</si>
  <si>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</si>
  <si>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</si>
  <si>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</si>
  <si>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</si>
  <si>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</si>
  <si>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</si>
  <si>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</si>
  <si>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</si>
  <si>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</si>
  <si>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</si>
  <si>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</si>
  <si>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</si>
  <si>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</si>
  <si>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</si>
  <si>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</si>
  <si>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</si>
  <si>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</si>
  <si>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</si>
  <si>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</si>
  <si>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</si>
  <si>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</si>
  <si>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</si>
  <si>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</si>
  <si>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</si>
  <si>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</si>
  <si>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</si>
  <si>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</si>
  <si>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</si>
  <si>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</si>
  <si>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</si>
  <si>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</si>
  <si>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</si>
  <si>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</si>
  <si>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</si>
  <si>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</si>
  <si>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</si>
  <si>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</si>
  <si>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</si>
  <si>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</si>
  <si>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</si>
  <si>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</si>
  <si>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</si>
  <si>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</si>
  <si>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</si>
  <si>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</si>
  <si>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</si>
  <si>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</si>
  <si>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</si>
  <si>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</si>
  <si>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</si>
  <si>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</si>
  <si>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</si>
  <si>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</si>
  <si>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</si>
  <si>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</si>
  <si>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</si>
  <si>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</si>
  <si>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</si>
  <si>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</si>
  <si>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</si>
  <si>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</si>
  <si>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</si>
  <si>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</si>
  <si>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</si>
  <si>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</si>
  <si>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</si>
  <si>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</si>
  <si>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</si>
  <si>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</si>
  <si>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</si>
  <si>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</si>
  <si>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</si>
  <si>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</si>
  <si>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</si>
  <si>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</si>
  <si>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</si>
  <si>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</si>
  <si>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</si>
  <si>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</si>
  <si>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</si>
  <si>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</si>
  <si>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</si>
  <si>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</si>
  <si>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</si>
  <si>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</si>
  <si>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</si>
  <si>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</si>
  <si>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</si>
  <si>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</si>
  <si>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</si>
  <si>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</si>
  <si>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</si>
  <si>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</si>
  <si>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</si>
  <si>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</si>
  <si>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</si>
  <si>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</si>
  <si>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</si>
  <si>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</si>
  <si>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</si>
  <si>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</si>
  <si>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</si>
  <si>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</si>
  <si>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</si>
  <si>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</si>
  <si>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</si>
  <si>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</si>
  <si>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</si>
  <si>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</si>
  <si>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</si>
  <si>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</si>
  <si>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</si>
  <si>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</si>
  <si>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</si>
  <si>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</si>
  <si>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</si>
  <si>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</si>
  <si>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</si>
  <si>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</si>
  <si>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</si>
  <si>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</si>
  <si>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</si>
  <si>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</si>
  <si>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</si>
  <si>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</si>
  <si>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</si>
  <si>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</si>
  <si>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</si>
  <si>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</si>
  <si>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</si>
  <si>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</si>
  <si>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</si>
  <si>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</si>
  <si>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</si>
  <si>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</si>
  <si>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</si>
  <si>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</si>
  <si>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</si>
  <si>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</si>
  <si>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</si>
  <si>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</si>
  <si>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</si>
  <si>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</si>
  <si>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</si>
  <si>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</si>
  <si>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</si>
  <si>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</si>
  <si>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</si>
  <si>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</si>
  <si>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</si>
  <si>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</si>
  <si>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</si>
  <si>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</si>
  <si>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</si>
  <si>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</si>
  <si>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</si>
  <si>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</si>
  <si>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</si>
  <si>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</si>
  <si>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</si>
  <si>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</si>
  <si>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</si>
  <si>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</si>
  <si>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</si>
  <si>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</si>
  <si>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</si>
  <si>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</si>
  <si>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</si>
  <si>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</si>
  <si>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</si>
  <si>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</si>
  <si>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</si>
  <si>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</si>
  <si>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</si>
  <si>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</si>
  <si>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</si>
  <si>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</si>
  <si>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</si>
  <si>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</si>
  <si>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</si>
  <si>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</si>
  <si>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</si>
  <si>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</si>
  <si>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</si>
  <si>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</si>
  <si>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</si>
  <si>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</si>
  <si>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</si>
  <si>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</si>
  <si>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</si>
  <si>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</si>
  <si>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</si>
  <si>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</si>
  <si>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</si>
  <si>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</si>
  <si>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</si>
  <si>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</si>
  <si>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</si>
  <si>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</si>
  <si>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</si>
  <si>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</si>
  <si>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</si>
  <si>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</si>
  <si>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</si>
  <si>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</si>
  <si>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</si>
  <si>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</si>
  <si>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</si>
  <si>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</si>
  <si>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</si>
  <si>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</si>
  <si>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</si>
  <si>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</si>
  <si>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</si>
  <si>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</si>
  <si>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</si>
  <si>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</si>
  <si>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</si>
  <si>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</si>
  <si>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</si>
  <si>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</si>
  <si>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</si>
  <si>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</si>
  <si>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</si>
  <si>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</si>
  <si>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</si>
  <si>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</si>
  <si>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</si>
  <si>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</si>
  <si>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</si>
  <si>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</si>
  <si>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</si>
  <si>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</si>
  <si>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</si>
  <si>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</si>
  <si>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</si>
  <si>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</si>
  <si>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</si>
  <si>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</si>
  <si>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</si>
  <si>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</si>
  <si>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</si>
  <si>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</si>
  <si>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</si>
  <si>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</si>
  <si>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</si>
  <si>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</si>
  <si>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</si>
  <si>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</si>
  <si>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</si>
  <si>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</si>
  <si>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</si>
  <si>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</si>
  <si>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</si>
  <si>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</si>
  <si>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</si>
  <si>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</si>
  <si>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</si>
  <si>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</si>
  <si>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</si>
  <si>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</si>
  <si>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</si>
  <si>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</si>
  <si>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</si>
  <si>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</si>
  <si>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</si>
  <si>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</si>
  <si>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</si>
  <si>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</si>
  <si>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</si>
  <si>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</si>
  <si>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</si>
  <si>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</si>
  <si>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</si>
  <si>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</si>
  <si>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</si>
  <si>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</si>
  <si>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</si>
  <si>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</si>
  <si>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</si>
  <si>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</si>
  <si>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</si>
  <si>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</si>
  <si>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</si>
  <si>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</si>
  <si>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</si>
  <si>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</si>
  <si>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</si>
  <si>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</si>
  <si>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</si>
  <si>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</si>
  <si>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</si>
  <si>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</si>
  <si>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</si>
  <si>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</si>
  <si>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</si>
  <si>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</si>
  <si>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</si>
  <si>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</si>
  <si>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</si>
  <si>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</si>
  <si>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</si>
  <si>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</si>
  <si>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</si>
  <si>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</si>
  <si>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</si>
  <si>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</si>
  <si>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</si>
  <si>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</si>
  <si>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</si>
  <si>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</si>
  <si>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</si>
  <si>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</si>
  <si>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</si>
  <si>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</si>
  <si>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</si>
  <si>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</si>
  <si>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</si>
  <si>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</si>
  <si>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</si>
  <si>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</si>
  <si>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</si>
  <si>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</si>
  <si>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</si>
  <si>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</si>
  <si>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</si>
  <si>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</si>
  <si>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</si>
  <si>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</si>
  <si>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</si>
  <si>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</si>
  <si>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</si>
  <si>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</si>
  <si>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</si>
  <si>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</si>
  <si>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</si>
  <si>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</si>
  <si>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</si>
  <si>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</si>
  <si>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</si>
  <si>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</si>
  <si>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</si>
  <si>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</si>
  <si>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</si>
  <si>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</si>
  <si>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</si>
  <si>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</si>
  <si>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</si>
  <si>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</si>
  <si>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</si>
  <si>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</si>
  <si>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</si>
  <si>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</si>
  <si>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</si>
  <si>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</si>
  <si>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</si>
  <si>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</si>
  <si>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</si>
  <si>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</si>
  <si>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</si>
  <si>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</si>
  <si>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</si>
  <si>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</si>
  <si>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</si>
  <si>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</si>
  <si>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</si>
  <si>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</si>
  <si>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</si>
  <si>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</si>
  <si>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</si>
  <si>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</si>
  <si>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</si>
  <si>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</si>
  <si>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</si>
  <si>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</si>
  <si>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</si>
  <si>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</si>
  <si>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</si>
  <si>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</si>
  <si>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</si>
  <si>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</si>
  <si>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</si>
  <si>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</si>
  <si>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</si>
  <si>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</si>
  <si>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</si>
  <si>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</si>
  <si>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</si>
  <si>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</si>
  <si>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</si>
  <si>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</si>
  <si>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</si>
  <si>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</si>
  <si>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</si>
  <si>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</si>
  <si>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</si>
  <si>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</si>
  <si>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</si>
  <si>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</si>
  <si>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</si>
  <si>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</si>
  <si>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</si>
  <si>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</si>
  <si>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</si>
  <si>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</si>
  <si>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</si>
  <si>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</si>
  <si>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</si>
  <si>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</si>
  <si>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</si>
  <si>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</si>
  <si>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</si>
  <si>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</si>
  <si>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</si>
  <si>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</si>
  <si>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</si>
  <si>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</si>
  <si>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</si>
  <si>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</si>
  <si>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</si>
  <si>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</si>
  <si>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</si>
  <si>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</si>
  <si>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</si>
  <si>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</si>
  <si>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</si>
  <si>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</si>
  <si>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</si>
  <si>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</si>
  <si>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</si>
  <si>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</si>
  <si>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</si>
  <si>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</si>
  <si>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</si>
  <si>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</si>
  <si>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</si>
  <si>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</si>
  <si>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</si>
  <si>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</si>
  <si>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</si>
  <si>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</si>
  <si>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</si>
  <si>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</si>
  <si>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</si>
  <si>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</si>
  <si>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</si>
  <si>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</si>
  <si>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</si>
  <si>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</si>
  <si>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</si>
  <si>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</si>
  <si>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</si>
  <si>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</si>
  <si>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</si>
  <si>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</si>
  <si>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</si>
  <si>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</si>
  <si>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</si>
  <si>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</si>
  <si>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</si>
  <si>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</si>
  <si>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</si>
  <si>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</si>
  <si>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</si>
  <si>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</si>
  <si>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</si>
  <si>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</si>
  <si>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</si>
  <si>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</si>
  <si>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</si>
  <si>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</si>
  <si>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</si>
  <si>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</si>
  <si>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</si>
  <si>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</si>
  <si>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</si>
  <si>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</si>
  <si>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</si>
  <si>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</si>
  <si>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</si>
  <si>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</si>
  <si>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</si>
  <si>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</si>
  <si>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</si>
  <si>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</si>
  <si>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</si>
  <si>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</si>
  <si>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</si>
  <si>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</si>
  <si>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</si>
  <si>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</si>
  <si>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</si>
  <si>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</si>
  <si>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</si>
  <si>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</si>
  <si>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</si>
  <si>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</si>
  <si>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</si>
  <si>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</si>
  <si>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</si>
  <si>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</si>
  <si>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</si>
  <si>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</si>
  <si>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</si>
  <si>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</si>
  <si>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</si>
  <si>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</si>
  <si>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</si>
  <si>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</si>
  <si>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</si>
  <si>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</si>
  <si>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</si>
  <si>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</si>
  <si>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</si>
  <si>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</si>
  <si>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</si>
  <si>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</si>
  <si>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</si>
  <si>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</si>
  <si>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</si>
  <si>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</si>
  <si>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</si>
  <si>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</si>
  <si>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</si>
  <si>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</si>
  <si>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</si>
  <si>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</si>
  <si>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</si>
  <si>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</si>
  <si>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</si>
  <si>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</si>
  <si>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</si>
  <si>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</si>
  <si>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</si>
  <si>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</si>
  <si>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</si>
  <si>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</si>
  <si>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</si>
  <si>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</si>
  <si>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</si>
  <si>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</si>
  <si>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</si>
  <si>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</si>
  <si>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</si>
  <si>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</si>
  <si>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</si>
  <si>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</si>
  <si>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</si>
  <si>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</si>
  <si>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</si>
  <si>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</si>
  <si>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</si>
  <si>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</si>
  <si>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</si>
  <si>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</si>
  <si>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</si>
  <si>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</si>
  <si>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</si>
  <si>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</si>
  <si>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</si>
  <si>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</si>
  <si>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</si>
  <si>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</si>
  <si>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</si>
  <si>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</si>
  <si>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</si>
  <si>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</si>
  <si>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</si>
  <si>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</si>
  <si>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</si>
  <si>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</si>
  <si>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</si>
  <si>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</si>
  <si>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</si>
  <si>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</si>
  <si>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</si>
  <si>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</si>
  <si>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</si>
  <si>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</si>
  <si>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</si>
  <si>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</si>
  <si>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</si>
  <si>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</si>
  <si>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</si>
  <si>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</si>
  <si>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</si>
  <si>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</si>
  <si>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</si>
  <si>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</si>
  <si>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</si>
  <si>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</si>
  <si>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</si>
  <si>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</si>
  <si>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</si>
  <si>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</si>
  <si>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</si>
  <si>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</si>
  <si>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</si>
  <si>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</si>
  <si>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</si>
  <si>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</si>
  <si>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</si>
  <si>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</si>
  <si>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</si>
  <si>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</si>
  <si>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</si>
  <si>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</si>
  <si>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</si>
  <si>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</si>
  <si>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</si>
  <si>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</si>
  <si>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</si>
  <si>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</si>
  <si>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</si>
  <si>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</si>
  <si>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</si>
  <si>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</si>
  <si>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</si>
  <si>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</si>
  <si>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</si>
  <si>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</si>
  <si>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</si>
  <si>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</si>
  <si>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</si>
  <si>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</si>
  <si>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</si>
  <si>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</si>
  <si>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</si>
  <si>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</si>
  <si>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</si>
  <si>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</si>
  <si>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</si>
  <si>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</si>
  <si>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</si>
  <si>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</si>
  <si>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</si>
  <si>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</si>
  <si>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</si>
  <si>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</si>
  <si>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</si>
  <si>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</si>
  <si>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</si>
  <si>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</si>
  <si>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</si>
  <si>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</si>
  <si>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</si>
  <si>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</si>
  <si>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</si>
  <si>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</si>
  <si>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</si>
  <si>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</si>
  <si>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</si>
  <si>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</si>
  <si>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</si>
  <si>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</si>
  <si>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</si>
  <si>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</si>
  <si>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</si>
  <si>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</si>
  <si>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</si>
  <si>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</si>
  <si>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</si>
  <si>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</si>
  <si>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</si>
  <si>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</si>
  <si>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</si>
  <si>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</si>
  <si>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</si>
  <si>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</si>
  <si>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</si>
  <si>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</si>
  <si>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</si>
  <si>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</si>
  <si>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</si>
  <si>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</si>
  <si>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</si>
  <si>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</si>
  <si>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</si>
  <si>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</si>
  <si>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</si>
  <si>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</si>
  <si>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</si>
  <si>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</si>
  <si>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</si>
  <si>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</si>
  <si>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</si>
  <si>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</si>
  <si>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</si>
  <si>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</si>
  <si>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</si>
  <si>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</si>
  <si>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</si>
  <si>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</si>
  <si>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</si>
  <si>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</si>
  <si>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</si>
  <si>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</si>
  <si>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</si>
  <si>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</si>
  <si>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</si>
  <si>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</si>
  <si>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</si>
  <si>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</si>
  <si>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</si>
  <si>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</si>
  <si>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</si>
  <si>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</si>
  <si>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</si>
  <si>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</si>
  <si>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</si>
  <si>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</si>
  <si>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</si>
  <si>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</si>
  <si>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</si>
  <si>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</si>
  <si>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</si>
  <si>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</si>
  <si>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</si>
  <si>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</si>
  <si>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</si>
  <si>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</si>
  <si>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</si>
  <si>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</si>
  <si>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</si>
  <si>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</si>
  <si>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</si>
  <si>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</si>
  <si>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</si>
  <si>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</si>
  <si>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</si>
  <si>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</si>
  <si>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</si>
  <si>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</si>
  <si>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</si>
  <si>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</si>
  <si>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</si>
  <si>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</si>
  <si>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</si>
  <si>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</si>
  <si>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</si>
  <si>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</si>
  <si>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</si>
  <si>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</si>
  <si>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</si>
  <si>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</si>
  <si>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</si>
  <si>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</si>
  <si>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</si>
  <si>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</si>
  <si>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</si>
  <si>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</si>
  <si>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</si>
  <si>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</si>
  <si>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</si>
  <si>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</si>
  <si>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</si>
  <si>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</si>
  <si>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</si>
  <si>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</si>
  <si>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</si>
  <si>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</si>
  <si>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</si>
  <si>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</si>
  <si>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</si>
  <si>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</si>
  <si>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</si>
  <si>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</si>
  <si>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</si>
  <si>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</si>
  <si>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</si>
  <si>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</si>
  <si>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</si>
  <si>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</si>
  <si>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</si>
  <si>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</si>
  <si>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</si>
  <si>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</si>
  <si>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</si>
  <si>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</si>
  <si>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</si>
  <si>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</si>
  <si>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</si>
  <si>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</si>
  <si>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</si>
  <si>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</si>
  <si>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</si>
  <si>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</si>
  <si>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</si>
  <si>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</si>
  <si>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</si>
  <si>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</si>
  <si>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</si>
  <si>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</si>
  <si>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</si>
  <si>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</si>
  <si>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</si>
  <si>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</si>
  <si>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</si>
  <si>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</si>
  <si>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</si>
  <si>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</si>
  <si>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</si>
  <si>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</si>
  <si>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</si>
  <si>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</si>
  <si>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</si>
  <si>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</si>
  <si>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</si>
  <si>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</si>
  <si>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</si>
  <si>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</si>
  <si>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</si>
  <si>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</si>
  <si>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</si>
  <si>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</si>
  <si>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</si>
  <si>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</si>
  <si>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</si>
  <si>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</si>
  <si>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</si>
  <si>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</si>
  <si>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</si>
  <si>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</si>
  <si>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</si>
  <si>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</si>
  <si>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</si>
  <si>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</si>
  <si>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</si>
  <si>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</si>
  <si>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</si>
  <si>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</si>
  <si>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</si>
  <si>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</si>
  <si>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</si>
  <si>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</si>
  <si>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</si>
  <si>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</si>
  <si>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</si>
  <si>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</si>
  <si>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</si>
  <si>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</si>
  <si>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</si>
  <si>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</si>
  <si>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</si>
  <si>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</si>
  <si>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</si>
  <si>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</si>
  <si>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</si>
  <si>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</si>
  <si>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</si>
  <si>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</si>
  <si>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</si>
  <si>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</si>
  <si>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</si>
  <si>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</si>
  <si>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</si>
  <si>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</si>
  <si>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</si>
  <si>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</si>
  <si>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</si>
  <si>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</si>
  <si>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</si>
  <si>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</si>
  <si>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</si>
  <si>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</si>
  <si>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</si>
  <si>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</si>
  <si>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</si>
  <si>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</si>
  <si>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</si>
  <si>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</si>
  <si>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</si>
  <si>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</si>
  <si>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</si>
  <si>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</si>
  <si>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</si>
  <si>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</si>
  <si>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</si>
  <si>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</si>
  <si>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</si>
  <si>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</si>
  <si>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</si>
  <si>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</si>
  <si>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</si>
  <si>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</si>
  <si>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</si>
  <si>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</si>
  <si>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</si>
  <si>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</si>
  <si>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</si>
  <si>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</si>
  <si>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</si>
  <si>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</si>
  <si>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</si>
  <si>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</si>
  <si>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</si>
  <si>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</si>
  <si>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</si>
  <si>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</si>
  <si>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</si>
  <si>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</si>
  <si>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</si>
  <si>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</si>
  <si>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</si>
  <si>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</si>
  <si>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</si>
  <si>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</si>
  <si>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</si>
  <si>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</si>
  <si>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</si>
  <si>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</si>
  <si>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</si>
  <si>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</si>
  <si>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</si>
  <si>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</si>
  <si>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</si>
  <si>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</si>
  <si>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</si>
  <si>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</si>
  <si>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</si>
  <si>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</si>
  <si>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</si>
  <si>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</si>
  <si>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</si>
  <si>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</si>
  <si>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</si>
  <si>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</si>
  <si>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</si>
  <si>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</si>
  <si>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</si>
  <si>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</si>
  <si>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</si>
  <si>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</si>
  <si>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</si>
  <si>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</si>
  <si>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</si>
  <si>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</si>
  <si>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</si>
  <si>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</si>
  <si>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</si>
  <si>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</si>
  <si>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</si>
  <si>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</si>
  <si>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</si>
  <si>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</si>
  <si>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</si>
  <si>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</si>
  <si>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</si>
  <si>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</si>
  <si>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</si>
  <si>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</si>
  <si>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</si>
  <si>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</si>
  <si>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</si>
  <si>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</si>
  <si>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</si>
  <si>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</si>
  <si>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</si>
  <si>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</si>
  <si>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</si>
  <si>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</si>
  <si>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</si>
  <si>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</si>
  <si>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</si>
  <si>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</si>
  <si>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</si>
  <si>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</si>
  <si>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</si>
  <si>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</si>
  <si>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</si>
  <si>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</si>
  <si>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</si>
  <si>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</si>
  <si>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</si>
  <si>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</si>
  <si>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</si>
  <si>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</si>
  <si>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</si>
  <si>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</si>
  <si>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</si>
  <si>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</si>
  <si>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</si>
  <si>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</si>
  <si>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</si>
  <si>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</si>
  <si>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</si>
  <si>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</si>
  <si>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</si>
  <si>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</si>
  <si>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</si>
  <si>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</si>
  <si>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</si>
  <si>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</si>
  <si>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</si>
  <si>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</si>
  <si>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</si>
  <si>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</si>
  <si>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</si>
  <si>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</si>
  <si>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</si>
  <si>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</si>
  <si>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</si>
  <si>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</si>
  <si>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</si>
  <si>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</si>
  <si>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</si>
  <si>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</si>
  <si>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</si>
  <si>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</si>
  <si>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</si>
  <si>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</si>
  <si>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</si>
  <si>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</si>
  <si>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</si>
  <si>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</si>
  <si>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</si>
  <si>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</si>
  <si>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</si>
  <si>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</si>
  <si>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</si>
  <si>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</si>
  <si>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</si>
  <si>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</si>
  <si>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</si>
  <si>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</si>
  <si>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</si>
  <si>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</si>
  <si>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</si>
  <si>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</si>
  <si>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</si>
  <si>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</si>
  <si>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</si>
  <si>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</si>
  <si>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</si>
  <si>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</si>
  <si>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</si>
  <si>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</si>
  <si>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</si>
  <si>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</si>
  <si>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</si>
  <si>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</si>
  <si>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</si>
  <si>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</si>
  <si>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</si>
  <si>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</si>
  <si>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</si>
  <si>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</si>
  <si>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</si>
  <si>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</si>
  <si>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</si>
  <si>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</si>
  <si>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</si>
  <si>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</si>
  <si>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</si>
  <si>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</si>
  <si>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</si>
  <si>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</si>
  <si>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</si>
  <si>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</si>
  <si>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</si>
  <si>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</si>
  <si>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</si>
  <si>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</si>
  <si>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</si>
  <si>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</si>
  <si>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</si>
  <si>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</si>
  <si>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</si>
  <si>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</si>
  <si>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</si>
  <si>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</si>
  <si>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</si>
  <si>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</si>
  <si>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</si>
  <si>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</si>
  <si>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</si>
  <si>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</si>
  <si>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</si>
  <si>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</si>
  <si>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</si>
  <si>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</si>
  <si>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</si>
  <si>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</si>
  <si>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</si>
  <si>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</si>
  <si>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</si>
  <si>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</si>
  <si>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</si>
  <si>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</si>
  <si>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</si>
  <si>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</si>
  <si>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</si>
  <si>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</si>
  <si>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</si>
  <si>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</si>
  <si>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</si>
  <si>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</si>
  <si>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</si>
  <si>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</si>
  <si>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</si>
  <si>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</si>
  <si>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</si>
  <si>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</si>
  <si>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</si>
  <si>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</si>
  <si>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</si>
  <si>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</si>
  <si>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</si>
  <si>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</si>
  <si>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</si>
  <si>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</si>
  <si>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</si>
  <si>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</si>
  <si>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</si>
  <si>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</si>
  <si>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</si>
  <si>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</si>
  <si>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</si>
  <si>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</si>
  <si>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</si>
  <si>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</si>
  <si>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</si>
  <si>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</si>
  <si>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</si>
  <si>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</si>
  <si>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</si>
  <si>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</si>
  <si>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</si>
  <si>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</si>
  <si>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</si>
  <si>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</si>
  <si>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</si>
  <si>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</si>
  <si>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</si>
  <si>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</si>
  <si>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</si>
  <si>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</si>
  <si>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</si>
  <si>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</si>
  <si>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</si>
  <si>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</si>
  <si>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</si>
  <si>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</si>
  <si>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</si>
  <si>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</si>
  <si>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</si>
  <si>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</si>
  <si>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</si>
  <si>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</si>
  <si>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</si>
  <si>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</si>
  <si>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</si>
  <si>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</si>
  <si>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</si>
  <si>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</si>
  <si>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</si>
  <si>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</si>
  <si>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</si>
  <si>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</si>
  <si>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</si>
  <si>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</si>
  <si>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</si>
  <si>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</si>
  <si>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</si>
  <si>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</si>
  <si>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</si>
  <si>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</si>
  <si>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</si>
  <si>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</si>
  <si>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</si>
  <si>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</si>
  <si>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</si>
  <si>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</si>
  <si>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</si>
  <si>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</si>
  <si>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</si>
  <si>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</si>
  <si>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</si>
  <si>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</si>
  <si>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</si>
  <si>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</si>
  <si>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</si>
  <si>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</si>
  <si>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</si>
  <si>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</si>
  <si>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</si>
  <si>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</si>
  <si>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</si>
  <si>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</si>
  <si>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</si>
  <si>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</si>
  <si>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</si>
  <si>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</si>
  <si>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</si>
  <si>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</si>
  <si>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</si>
  <si>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</si>
  <si>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</si>
  <si>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</si>
  <si>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</si>
  <si>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</si>
  <si>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</si>
  <si>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</si>
  <si>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</si>
  <si>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</si>
  <si>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</si>
  <si>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</si>
  <si>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</si>
  <si>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</si>
  <si>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</si>
  <si>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</si>
  <si>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</si>
  <si>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</si>
  <si>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</si>
  <si>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</si>
  <si>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</si>
  <si>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</si>
  <si>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</si>
  <si>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</si>
  <si>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</si>
  <si>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</si>
  <si>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</si>
  <si>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</si>
  <si>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</si>
  <si>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</si>
  <si>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</si>
  <si>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</si>
  <si>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</si>
  <si>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</si>
  <si>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</si>
  <si>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</si>
  <si>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</si>
  <si>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</si>
  <si>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</si>
  <si>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</si>
  <si>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</si>
  <si>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</si>
  <si>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</si>
  <si>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</si>
  <si>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</si>
  <si>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</si>
  <si>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</si>
  <si>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</si>
  <si>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</si>
  <si>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</si>
  <si>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</si>
  <si>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</si>
  <si>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</si>
  <si>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</si>
  <si>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</si>
  <si>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</si>
  <si>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</si>
  <si>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</si>
  <si>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</si>
  <si>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</si>
  <si>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</si>
  <si>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</si>
  <si>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</si>
  <si>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</si>
  <si>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</si>
  <si>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</si>
  <si>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</si>
  <si>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</si>
  <si>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</si>
  <si>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</si>
  <si>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</si>
  <si>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</si>
  <si>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</si>
  <si>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</si>
  <si>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</si>
  <si>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</si>
  <si>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</si>
  <si>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</si>
  <si>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</si>
  <si>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</si>
  <si>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</si>
  <si>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</si>
  <si>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</si>
  <si>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</si>
  <si>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</si>
  <si>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</si>
  <si>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</si>
  <si>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</si>
  <si>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</si>
  <si>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</si>
  <si>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</si>
  <si>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</si>
  <si>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</si>
  <si>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</si>
  <si>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</si>
  <si>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</si>
  <si>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</si>
  <si>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</si>
  <si>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</si>
  <si>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</si>
  <si>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</si>
  <si>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</si>
  <si>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</si>
  <si>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</si>
  <si>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</si>
  <si>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</si>
  <si>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</si>
  <si>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</si>
  <si>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</si>
  <si>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</si>
  <si>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</si>
  <si>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</si>
  <si>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</si>
  <si>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</si>
  <si>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</si>
  <si>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</si>
  <si>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</si>
  <si>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</si>
  <si>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</si>
  <si>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</si>
  <si>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</si>
  <si>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</si>
  <si>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</si>
  <si>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</si>
  <si>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</si>
  <si>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</si>
  <si>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</si>
  <si>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</si>
  <si>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</si>
  <si>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</si>
  <si>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</si>
  <si>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</si>
  <si>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</si>
  <si>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</si>
  <si>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</si>
  <si>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</si>
  <si>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</si>
  <si>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</si>
  <si>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</si>
  <si>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</si>
  <si>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</si>
  <si>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</si>
  <si>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</si>
  <si>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</si>
  <si>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</si>
  <si>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</si>
  <si>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</si>
  <si>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</si>
  <si>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</si>
  <si>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</si>
  <si>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</si>
  <si>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</si>
  <si>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</si>
  <si>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</si>
  <si>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</si>
  <si>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</si>
  <si>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</si>
  <si>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</si>
  <si>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</si>
  <si>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</si>
  <si>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</si>
  <si>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</si>
  <si>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</si>
  <si>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</si>
  <si>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</si>
  <si>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</si>
  <si>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</si>
  <si>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</si>
  <si>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</si>
  <si>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</si>
  <si>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</si>
  <si>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</si>
  <si>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</si>
  <si>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</si>
  <si>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</si>
  <si>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</si>
  <si>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</si>
  <si>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</si>
  <si>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</si>
  <si>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</si>
  <si>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</si>
  <si>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</si>
  <si>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</si>
  <si>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</si>
  <si>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</si>
  <si>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</si>
  <si>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</si>
  <si>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</si>
  <si>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</si>
  <si>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</si>
  <si>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</si>
  <si>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</si>
  <si>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</si>
  <si>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</si>
  <si>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</si>
  <si>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</si>
  <si>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</si>
  <si>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</si>
  <si>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</si>
  <si>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</si>
  <si>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</si>
  <si>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</si>
  <si>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</si>
  <si>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</si>
  <si>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</si>
  <si>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</si>
  <si>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</si>
  <si>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</si>
  <si>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</si>
  <si>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</si>
  <si>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</si>
  <si>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</si>
  <si>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</si>
  <si>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</si>
  <si>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</si>
  <si>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</si>
  <si>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</si>
  <si>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</si>
  <si>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</si>
  <si>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</si>
  <si>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</si>
  <si>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</si>
  <si>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</si>
  <si>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</si>
  <si>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</si>
  <si>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</si>
  <si>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</si>
  <si>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</si>
  <si>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</si>
  <si>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</si>
  <si>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</si>
  <si>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</si>
  <si>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</si>
  <si>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</si>
  <si>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</si>
  <si>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</si>
  <si>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</si>
  <si>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</si>
  <si>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</si>
  <si>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</si>
  <si>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</si>
  <si>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</si>
  <si>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</si>
  <si>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</si>
  <si>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</si>
  <si>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</si>
  <si>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</si>
  <si>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</si>
  <si>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</si>
  <si>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</si>
  <si>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</si>
  <si>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</si>
  <si>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</si>
  <si>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</si>
  <si>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</si>
  <si>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</si>
  <si>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</si>
  <si>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</si>
  <si>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</si>
  <si>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</si>
  <si>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</si>
  <si>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</si>
  <si>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</si>
  <si>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</si>
  <si>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</si>
  <si>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</si>
  <si>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</si>
  <si>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</si>
  <si>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</si>
  <si>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</si>
  <si>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</si>
  <si>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</si>
  <si>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</si>
  <si>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</si>
  <si>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</si>
  <si>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</si>
  <si>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</si>
  <si>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</si>
  <si>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</si>
  <si>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</si>
  <si>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</si>
  <si>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</si>
  <si>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</si>
  <si>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</si>
  <si>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</si>
  <si>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</si>
  <si>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</si>
  <si>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</si>
  <si>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</si>
  <si>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</si>
  <si>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</si>
  <si>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</si>
  <si>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</si>
  <si>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</si>
  <si>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</si>
  <si>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</si>
  <si>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</si>
  <si>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</si>
  <si>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</si>
  <si>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</si>
  <si>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</si>
  <si>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</si>
  <si>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</si>
  <si>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</si>
  <si>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</si>
  <si>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</si>
  <si>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</si>
  <si>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</si>
  <si>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</si>
  <si>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</si>
  <si>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</si>
  <si>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</si>
  <si>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</si>
  <si>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</si>
  <si>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</si>
  <si>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</si>
  <si>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</si>
  <si>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</si>
  <si>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</si>
  <si>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</si>
  <si>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</si>
  <si>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</si>
  <si>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</si>
  <si>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</si>
  <si>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</si>
  <si>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</si>
  <si>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</si>
  <si>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</si>
  <si>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</si>
  <si>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</si>
  <si>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</si>
  <si>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</si>
  <si>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</si>
  <si>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</si>
  <si>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</si>
  <si>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</si>
  <si>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</si>
  <si>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</si>
  <si>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</si>
  <si>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</si>
  <si>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</si>
  <si>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</si>
  <si>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</si>
  <si>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</si>
  <si>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</si>
  <si>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</si>
  <si>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</si>
  <si>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</si>
  <si>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</si>
  <si>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</si>
  <si>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</si>
  <si>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</si>
  <si>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</si>
  <si>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</si>
  <si>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</si>
  <si>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</si>
  <si>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</si>
  <si>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</si>
  <si>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</si>
  <si>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</si>
  <si>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</si>
  <si>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</si>
  <si>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</si>
  <si>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</si>
  <si>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</si>
  <si>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</si>
  <si>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</si>
  <si>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</si>
  <si>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</si>
  <si>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</si>
  <si>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</si>
  <si>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</si>
  <si>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</si>
  <si>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</si>
  <si>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</si>
  <si>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</si>
  <si>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</si>
  <si>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</si>
  <si>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</si>
  <si>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</si>
  <si>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</si>
  <si>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</si>
  <si>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</si>
  <si>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</si>
  <si>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</si>
  <si>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</si>
  <si>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</si>
  <si>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</si>
  <si>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</si>
  <si>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</si>
  <si>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</si>
  <si>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</si>
  <si>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</si>
  <si>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</si>
  <si>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</si>
  <si>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</si>
  <si>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</si>
  <si>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</si>
  <si>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</si>
  <si>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</si>
  <si>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</si>
  <si>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</si>
  <si>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</si>
  <si>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</si>
  <si>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</si>
  <si>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</si>
  <si>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</si>
  <si>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</si>
  <si>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</si>
  <si>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</si>
  <si>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</si>
  <si>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</si>
  <si>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</si>
  <si>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</si>
  <si>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</si>
  <si>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</si>
  <si>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</si>
  <si>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</si>
  <si>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</si>
  <si>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</si>
  <si>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</si>
  <si>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</si>
  <si>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</si>
  <si>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</si>
  <si>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</si>
  <si>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</si>
  <si>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</si>
  <si>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</si>
  <si>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</si>
  <si>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</si>
  <si>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</si>
  <si>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</si>
  <si>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</si>
  <si>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</si>
  <si>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</si>
  <si>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</si>
  <si>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</si>
  <si>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</si>
  <si>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</si>
  <si>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</si>
  <si>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</si>
  <si>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</si>
  <si>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</si>
  <si>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</si>
  <si>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</si>
  <si>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</si>
  <si>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</si>
  <si>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</si>
  <si>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</si>
  <si>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</si>
  <si>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</si>
  <si>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</si>
  <si>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</si>
  <si>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</si>
  <si>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</si>
  <si>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</si>
  <si>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</si>
  <si>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</si>
  <si>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</si>
  <si>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</si>
  <si>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</si>
  <si>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</si>
  <si>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</si>
  <si>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</si>
  <si>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</si>
  <si>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</si>
  <si>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</si>
  <si>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</si>
  <si>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</si>
  <si>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</si>
  <si>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</si>
  <si>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</si>
  <si>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</si>
  <si>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</si>
  <si>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</si>
  <si>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</si>
  <si>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</si>
  <si>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</si>
  <si>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</si>
  <si>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</si>
  <si>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</si>
  <si>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</si>
  <si>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</si>
  <si>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</si>
  <si>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</si>
  <si>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</si>
  <si>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</si>
  <si>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</si>
  <si>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</si>
  <si>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</si>
  <si>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</si>
  <si>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</si>
  <si>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</si>
  <si>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</si>
  <si>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</si>
  <si>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</si>
  <si>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</si>
  <si>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</si>
  <si>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</si>
  <si>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</si>
  <si>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</si>
  <si>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</si>
  <si>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</si>
  <si>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</si>
  <si>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</si>
  <si>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</si>
  <si>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</si>
  <si>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</si>
  <si>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</si>
  <si>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</si>
  <si>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</si>
  <si>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</si>
  <si>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</si>
  <si>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</si>
  <si>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</si>
  <si>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</si>
  <si>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</si>
  <si>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</si>
  <si>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</si>
  <si>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</si>
  <si>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</si>
  <si>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</si>
  <si>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</si>
  <si>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</si>
  <si>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</si>
  <si>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</si>
  <si>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</si>
  <si>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</si>
  <si>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</si>
  <si>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</si>
  <si>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</si>
  <si>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</si>
  <si>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</si>
  <si>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</si>
  <si>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</si>
  <si>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</si>
  <si>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</si>
  <si>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</si>
  <si>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</si>
  <si>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</si>
  <si>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</si>
  <si>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</si>
  <si>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</si>
  <si>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</si>
  <si>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</si>
  <si>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</si>
  <si>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</si>
  <si>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</si>
  <si>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</si>
  <si>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</si>
  <si>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</si>
  <si>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</si>
  <si>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</si>
  <si>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</si>
  <si>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</si>
  <si>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</si>
  <si>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</si>
  <si>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</si>
  <si>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</si>
  <si>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</si>
  <si>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</si>
  <si>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</si>
  <si>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</si>
  <si>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</si>
  <si>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</si>
  <si>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</si>
  <si>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</si>
  <si>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</si>
  <si>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</si>
  <si>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</si>
  <si>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</si>
  <si>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</si>
  <si>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</si>
  <si>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</si>
  <si>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</si>
  <si>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</si>
  <si>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</si>
  <si>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</si>
  <si>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</si>
  <si>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</si>
  <si>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</si>
  <si>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</si>
  <si>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</si>
  <si>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</si>
  <si>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</si>
  <si>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</si>
  <si>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</si>
  <si>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</si>
  <si>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</si>
  <si>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</si>
  <si>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</si>
  <si>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</si>
  <si>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</si>
  <si>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</si>
  <si>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</si>
  <si>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</si>
  <si>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</si>
  <si>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</si>
  <si>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</si>
  <si>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</si>
  <si>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</si>
  <si>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</si>
  <si>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</si>
  <si>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</si>
  <si>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</si>
  <si>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</si>
  <si>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</si>
  <si>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</si>
  <si>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</si>
  <si>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</si>
  <si>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</si>
  <si>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</si>
  <si>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</si>
  <si>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</si>
  <si>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</si>
  <si>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</si>
  <si>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</si>
  <si>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</si>
  <si>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</si>
  <si>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</si>
  <si>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</si>
  <si>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</si>
  <si>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</si>
  <si>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</si>
  <si>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</si>
  <si>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</si>
  <si>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</si>
  <si>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</si>
  <si>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</si>
  <si>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</si>
  <si>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</si>
  <si>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</si>
  <si>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</si>
  <si>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</si>
  <si>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</si>
  <si>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</si>
  <si>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</si>
  <si>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</si>
  <si>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</si>
  <si>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</si>
  <si>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</si>
  <si>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</si>
  <si>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</si>
  <si>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</si>
  <si>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</si>
  <si>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</si>
  <si>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</si>
  <si>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</si>
  <si>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</si>
  <si>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</si>
  <si>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</si>
  <si>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</si>
  <si>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</si>
  <si>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</si>
  <si>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</si>
  <si>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</si>
  <si>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</si>
  <si>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</si>
  <si>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</si>
  <si>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</si>
  <si>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</si>
  <si>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</si>
  <si>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</si>
  <si>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</si>
  <si>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</si>
  <si>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</si>
  <si>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</si>
  <si>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</si>
  <si>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</si>
  <si>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</si>
  <si>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</si>
  <si>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</si>
  <si>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</si>
  <si>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</si>
  <si>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</si>
  <si>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</si>
  <si>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</si>
  <si>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</si>
  <si>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</si>
  <si>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</si>
  <si>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</si>
  <si>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</si>
  <si>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</si>
  <si>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</si>
  <si>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</si>
  <si>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</si>
  <si>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</si>
  <si>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</si>
  <si>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</si>
  <si>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</si>
  <si>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</si>
  <si>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</si>
  <si>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</si>
  <si>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</si>
  <si>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</si>
  <si>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</si>
  <si>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</si>
  <si>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</si>
  <si>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</si>
  <si>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</si>
  <si>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</si>
  <si>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</si>
  <si>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</si>
  <si>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</si>
  <si>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</si>
  <si>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</si>
  <si>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</si>
  <si>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</si>
  <si>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</si>
  <si>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</si>
  <si>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</si>
  <si>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</si>
  <si>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</si>
  <si>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</si>
  <si>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</si>
  <si>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</si>
  <si>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</si>
  <si>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</si>
  <si>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</si>
  <si>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</si>
  <si>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</si>
  <si>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</si>
  <si>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</si>
  <si>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</si>
  <si>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</si>
  <si>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</si>
  <si>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</si>
  <si>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</si>
  <si>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</si>
  <si>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</si>
  <si>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</si>
  <si>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</si>
  <si>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</si>
  <si>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</si>
  <si>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</si>
  <si>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</si>
  <si>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</si>
  <si>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</si>
  <si>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</si>
  <si>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</si>
  <si>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</si>
  <si>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</si>
  <si>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</si>
  <si>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</si>
  <si>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</si>
  <si>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</si>
  <si>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</si>
  <si>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</si>
  <si>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</si>
  <si>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</si>
  <si>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</si>
  <si>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</si>
  <si>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</si>
  <si>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</si>
  <si>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</si>
  <si>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</si>
  <si>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</si>
  <si>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</si>
  <si>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</si>
  <si>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</si>
  <si>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</si>
  <si>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</si>
  <si>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</si>
  <si>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</si>
  <si>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</si>
  <si>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</si>
  <si>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</si>
  <si>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</si>
  <si>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</si>
  <si>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</si>
  <si>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</si>
  <si>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</si>
  <si>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</si>
  <si>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</si>
  <si>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</si>
  <si>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</si>
  <si>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</si>
  <si>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</si>
  <si>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</si>
  <si>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</si>
  <si>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</si>
  <si>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</si>
  <si>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</si>
  <si>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</si>
  <si>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</si>
  <si>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</si>
  <si>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</si>
  <si>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</si>
  <si>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</si>
  <si>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</si>
  <si>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</si>
  <si>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</si>
  <si>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</si>
  <si>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</si>
  <si>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</si>
  <si>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</si>
  <si>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</si>
  <si>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</si>
  <si>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</si>
  <si>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</si>
  <si>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</si>
  <si>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</si>
  <si>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</si>
  <si>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</si>
  <si>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</si>
  <si>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</si>
  <si>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</si>
  <si>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</si>
  <si>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</si>
  <si>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</si>
  <si>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</si>
  <si>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</si>
  <si>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</si>
  <si>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</si>
  <si>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</si>
  <si>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</si>
  <si>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</si>
  <si>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</si>
  <si>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</si>
  <si>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</si>
  <si>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</si>
  <si>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</si>
  <si>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</si>
  <si>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</si>
  <si>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</si>
  <si>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</si>
  <si>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</si>
  <si>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</si>
  <si>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</si>
  <si>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</si>
  <si>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</si>
  <si>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</si>
  <si>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</si>
  <si>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</si>
  <si>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</si>
  <si>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</si>
  <si>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</si>
  <si>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</si>
  <si>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</si>
  <si>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</si>
  <si>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</si>
  <si>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</si>
  <si>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</si>
  <si>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</si>
  <si>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</si>
  <si>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</si>
  <si>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</si>
  <si>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</si>
  <si>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</si>
  <si>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</si>
  <si>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</si>
  <si>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</si>
  <si>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</si>
  <si>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</si>
  <si>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</si>
  <si>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</si>
  <si>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</si>
  <si>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</si>
  <si>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</si>
  <si>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</si>
  <si>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</si>
  <si>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</si>
  <si>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</si>
  <si>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</si>
  <si>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</si>
  <si>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</si>
  <si>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</si>
  <si>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</si>
  <si>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</si>
  <si>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</si>
  <si>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</si>
  <si>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</si>
  <si>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</si>
  <si>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</si>
  <si>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</si>
  <si>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</si>
  <si>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</si>
  <si>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</si>
  <si>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</si>
  <si>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</si>
  <si>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</si>
  <si>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</si>
  <si>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</si>
  <si>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</si>
  <si>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</si>
  <si>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</si>
  <si>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</si>
  <si>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</si>
  <si>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</si>
  <si>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</si>
  <si>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</si>
  <si>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</si>
  <si>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</si>
  <si>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</si>
  <si>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</si>
  <si>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</si>
  <si>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</si>
  <si>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</si>
  <si>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</si>
  <si>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</si>
  <si>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</si>
  <si>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</si>
  <si>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</si>
  <si>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</si>
  <si>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</si>
  <si>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</si>
  <si>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</si>
  <si>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</si>
  <si>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</si>
  <si>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</si>
  <si>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</si>
  <si>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</si>
  <si>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</si>
  <si>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</si>
  <si>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</si>
  <si>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</si>
  <si>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</si>
  <si>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</si>
  <si>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</si>
  <si>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</si>
  <si>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</si>
  <si>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</si>
  <si>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</si>
  <si>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</si>
  <si>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</si>
  <si>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</si>
  <si>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</si>
  <si>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</si>
  <si>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</si>
  <si>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</si>
  <si>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</si>
  <si>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</si>
  <si>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</si>
  <si>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</si>
  <si>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</si>
  <si>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</si>
  <si>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</si>
  <si>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</si>
  <si>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</si>
  <si>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</si>
  <si>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</si>
  <si>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</si>
  <si>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</si>
  <si>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</si>
  <si>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</si>
  <si>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</si>
  <si>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</si>
  <si>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</si>
  <si>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</si>
  <si>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</si>
  <si>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</si>
  <si>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</si>
  <si>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</si>
  <si>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</si>
  <si>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</si>
  <si>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</si>
  <si>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</si>
  <si>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</si>
  <si>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</si>
  <si>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</si>
  <si>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</si>
  <si>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</si>
  <si>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</si>
  <si>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</si>
  <si>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</si>
  <si>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</si>
  <si>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</si>
  <si>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</si>
  <si>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</si>
  <si>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</si>
  <si>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</si>
  <si>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</si>
  <si>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</si>
  <si>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</si>
  <si>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</si>
  <si>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</si>
  <si>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</si>
  <si>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</si>
  <si>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</si>
  <si>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</si>
  <si>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</si>
  <si>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</si>
  <si>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</si>
  <si>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</si>
  <si>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</si>
  <si>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</si>
  <si>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</si>
  <si>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</si>
  <si>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</si>
  <si>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</si>
  <si>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</si>
  <si>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</si>
  <si>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</si>
  <si>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</si>
  <si>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</si>
  <si>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</si>
  <si>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</si>
  <si>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</si>
  <si>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</si>
  <si>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</si>
  <si>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</si>
  <si>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</si>
  <si>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</si>
  <si>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</si>
  <si>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</si>
  <si>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</si>
  <si>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</si>
  <si>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</si>
  <si>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</si>
  <si>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</si>
  <si>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</si>
  <si>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</si>
  <si>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</si>
  <si>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</si>
  <si>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</si>
  <si>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</si>
  <si>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</si>
  <si>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</si>
  <si>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</si>
  <si>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</si>
  <si>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</si>
  <si>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</si>
  <si>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</si>
  <si>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</si>
  <si>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</si>
  <si>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</si>
  <si>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</si>
  <si>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</si>
  <si>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</si>
  <si>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</si>
  <si>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</si>
  <si>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</si>
  <si>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</si>
  <si>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</si>
  <si>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</si>
  <si>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</si>
  <si>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</si>
  <si>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</si>
  <si>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</si>
  <si>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</si>
  <si>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</si>
  <si>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</si>
  <si>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</si>
  <si>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</si>
  <si>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</si>
  <si>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</si>
  <si>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</si>
  <si>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</si>
  <si>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</si>
  <si>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</si>
  <si>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</si>
  <si>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</si>
  <si>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</si>
  <si>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</si>
  <si>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</si>
  <si>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</si>
  <si>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</si>
  <si>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</si>
  <si>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</si>
  <si>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</si>
  <si>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</si>
  <si>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</si>
  <si>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</si>
  <si>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</si>
  <si>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</si>
  <si>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</si>
  <si>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</si>
  <si>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</si>
  <si>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</si>
  <si>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</si>
  <si>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</si>
  <si>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</si>
  <si>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</si>
  <si>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</si>
  <si>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</si>
  <si>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</si>
  <si>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</si>
  <si>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</si>
  <si>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</si>
  <si>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</si>
  <si>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</si>
  <si>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</si>
  <si>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</si>
  <si>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</si>
  <si>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</si>
  <si>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</si>
  <si>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</si>
  <si>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</si>
  <si>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</si>
  <si>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</si>
  <si>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</si>
  <si>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</si>
  <si>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</si>
  <si>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</si>
  <si>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</si>
  <si>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</si>
  <si>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</si>
  <si>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</si>
  <si>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</si>
  <si>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</si>
  <si>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</si>
  <si>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</si>
  <si>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</si>
  <si>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</si>
  <si>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</si>
  <si>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</si>
  <si>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</si>
  <si>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</si>
  <si>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</si>
  <si>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</si>
  <si>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</si>
  <si>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</si>
  <si>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</si>
  <si>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</si>
  <si>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</si>
  <si>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</si>
  <si>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</si>
  <si>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</si>
  <si>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</si>
  <si>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</si>
  <si>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</si>
  <si>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</si>
  <si>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</si>
  <si>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</si>
  <si>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</si>
  <si>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</si>
  <si>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</si>
  <si>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</si>
  <si>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</si>
  <si>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</si>
  <si>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</si>
  <si>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</si>
  <si>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</si>
  <si>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</si>
  <si>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</si>
  <si>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</si>
  <si>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</si>
  <si>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</si>
  <si>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</si>
  <si>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</si>
  <si>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</si>
  <si>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</si>
  <si>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</si>
  <si>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</si>
  <si>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</si>
  <si>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</si>
  <si>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</si>
  <si>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</si>
  <si>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</si>
  <si>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</si>
  <si>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</si>
  <si>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</si>
  <si>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</si>
  <si>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</si>
  <si>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</si>
  <si>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</si>
  <si>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</si>
  <si>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</si>
  <si>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</si>
  <si>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</si>
  <si>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</si>
  <si>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</si>
  <si>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</si>
  <si>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</si>
  <si>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</si>
  <si>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</si>
  <si>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</si>
  <si>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</si>
  <si>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</si>
  <si>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</si>
  <si>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</si>
  <si>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</si>
  <si>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</si>
  <si>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</si>
  <si>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</si>
  <si>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</si>
  <si>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</si>
  <si>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</si>
  <si>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</si>
  <si>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</si>
  <si>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</si>
  <si>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</si>
  <si>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</si>
  <si>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</si>
  <si>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</si>
  <si>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</si>
  <si>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</si>
  <si>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</si>
  <si>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</si>
  <si>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</si>
  <si>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</si>
  <si>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</si>
  <si>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</si>
  <si>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</si>
  <si>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</si>
  <si>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</si>
  <si>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</si>
  <si>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</si>
  <si>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</si>
  <si>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</si>
  <si>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</si>
  <si>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</si>
  <si>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</si>
  <si>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</si>
  <si>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</si>
  <si>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</si>
  <si>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</si>
  <si>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</si>
  <si>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</si>
  <si>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</si>
  <si>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</si>
  <si>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</si>
  <si>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</si>
  <si>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</si>
  <si>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</si>
  <si>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</si>
  <si>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</si>
  <si>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</si>
  <si>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</si>
  <si>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</si>
  <si>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</si>
  <si>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</si>
  <si>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</si>
  <si>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</si>
  <si>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</si>
  <si>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</si>
  <si>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</si>
  <si>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</si>
  <si>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</si>
  <si>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</si>
  <si>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</si>
  <si>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</si>
  <si>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</si>
  <si>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</si>
  <si>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</si>
  <si>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</si>
  <si>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</si>
  <si>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</si>
  <si>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</si>
  <si>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</si>
  <si>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</si>
  <si>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</si>
  <si>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</si>
  <si>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</si>
  <si>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</si>
  <si>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</si>
  <si>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</si>
  <si>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</si>
  <si>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</si>
  <si>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</si>
  <si>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</si>
  <si>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</si>
  <si>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</si>
  <si>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</si>
  <si>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</si>
  <si>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</si>
  <si>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</si>
  <si>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</si>
  <si>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</si>
  <si>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</si>
  <si>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</si>
  <si>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</si>
  <si>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</si>
  <si>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</si>
  <si>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</si>
  <si>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</si>
  <si>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</si>
  <si>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</si>
  <si>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</si>
  <si>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</si>
  <si>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</si>
  <si>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</si>
  <si>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</si>
  <si>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</si>
  <si>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</si>
  <si>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</si>
  <si>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</si>
  <si>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</si>
  <si>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</si>
  <si>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</si>
  <si>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</si>
  <si>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</si>
  <si>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</si>
  <si>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</si>
  <si>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</si>
  <si>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</si>
  <si>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</si>
  <si>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</si>
  <si>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</si>
  <si>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</si>
  <si>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</si>
  <si>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</si>
  <si>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</si>
  <si>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</si>
  <si>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</si>
  <si>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</si>
  <si>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</si>
  <si>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</si>
  <si>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</si>
  <si>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</si>
  <si>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</si>
  <si>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</si>
  <si>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</si>
  <si>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</si>
  <si>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</si>
  <si>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</si>
  <si>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</si>
  <si>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</si>
  <si>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</si>
  <si>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</si>
  <si>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</si>
  <si>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</si>
  <si>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</si>
  <si>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</si>
  <si>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</si>
  <si>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</si>
  <si>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</si>
  <si>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</si>
  <si>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</si>
  <si>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</si>
  <si>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</si>
  <si>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</si>
  <si>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</si>
  <si>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</si>
  <si>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</si>
  <si>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</si>
  <si>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</si>
  <si>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</si>
  <si>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</si>
  <si>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</si>
  <si>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</si>
  <si>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</si>
  <si>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</si>
  <si>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</si>
  <si>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</si>
  <si>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</si>
  <si>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</si>
  <si>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</si>
  <si>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</si>
  <si>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</si>
  <si>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</si>
  <si>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</si>
  <si>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</si>
  <si>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</si>
  <si>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</si>
  <si>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</si>
  <si>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</si>
  <si>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</si>
  <si>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</si>
  <si>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</si>
  <si>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</si>
  <si>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</si>
  <si>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</si>
  <si>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</si>
  <si>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</si>
  <si>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</si>
  <si>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</si>
  <si>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</si>
  <si>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</si>
  <si>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</si>
  <si>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</si>
  <si>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</si>
  <si>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</si>
  <si>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</si>
  <si>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</si>
  <si>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</si>
  <si>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</si>
  <si>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</si>
  <si>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</si>
  <si>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</si>
  <si>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</si>
  <si>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</si>
  <si>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</si>
  <si>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</si>
  <si>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</si>
  <si>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</si>
  <si>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</si>
  <si>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</si>
  <si>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</si>
  <si>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</si>
  <si>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</si>
  <si>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</si>
  <si>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</si>
  <si>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</si>
  <si>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</si>
  <si>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</si>
  <si>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</si>
  <si>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</si>
  <si>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</si>
  <si>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</si>
  <si>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</si>
  <si>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</si>
  <si>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</si>
  <si>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</si>
  <si>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</si>
  <si>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</si>
  <si>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</si>
  <si>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</si>
  <si>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</si>
  <si>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</si>
  <si>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</si>
  <si>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</si>
  <si>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</si>
  <si>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</si>
  <si>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</si>
  <si>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</si>
  <si>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</si>
  <si>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</si>
  <si>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</si>
  <si>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</si>
  <si>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</si>
  <si>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</si>
  <si>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</si>
  <si>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</si>
  <si>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</si>
  <si>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</si>
  <si>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</si>
  <si>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</si>
  <si>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</si>
  <si>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</si>
  <si>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</si>
  <si>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</si>
  <si>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</si>
  <si>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</si>
  <si>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</si>
  <si>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</si>
  <si>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</si>
  <si>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</si>
  <si>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</si>
  <si>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</si>
  <si>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</si>
  <si>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</si>
  <si>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</si>
  <si>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</si>
  <si>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</si>
  <si>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</si>
  <si>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</si>
  <si>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</si>
  <si>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</si>
  <si>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</si>
  <si>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</si>
  <si>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</si>
  <si>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</si>
  <si>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</si>
  <si>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</si>
  <si>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</si>
  <si>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</si>
  <si>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</si>
  <si>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</si>
  <si>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</si>
  <si>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</si>
  <si>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</si>
  <si>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</si>
  <si>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</si>
  <si>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</si>
  <si>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</si>
  <si>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</si>
  <si>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</si>
  <si>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</si>
  <si>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</si>
  <si>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</si>
  <si>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</si>
  <si>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</si>
  <si>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</si>
  <si>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</si>
  <si>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</si>
  <si>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</si>
  <si>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</si>
  <si>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</si>
  <si>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</si>
  <si>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</si>
  <si>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</si>
  <si>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</si>
  <si>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</si>
  <si>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</si>
  <si>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</si>
  <si>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</si>
  <si>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</si>
  <si>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</si>
  <si>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</si>
  <si>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</si>
  <si>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</si>
  <si>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</si>
  <si>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</si>
  <si>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</si>
  <si>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</si>
  <si>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</si>
  <si>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</si>
  <si>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</si>
  <si>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</si>
  <si>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</si>
  <si>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</si>
  <si>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</si>
  <si>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</si>
  <si>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</si>
  <si>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</si>
  <si>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</si>
  <si>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</si>
  <si>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</si>
  <si>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</si>
  <si>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</si>
  <si>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</si>
  <si>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</si>
  <si>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</si>
  <si>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</si>
  <si>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</si>
  <si>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</si>
  <si>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</si>
  <si>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</si>
  <si>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</si>
  <si>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</si>
  <si>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</si>
  <si>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</si>
  <si>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</si>
  <si>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</si>
  <si>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</si>
  <si>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</si>
  <si>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</si>
  <si>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</si>
  <si>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</si>
  <si>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</si>
  <si>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</si>
  <si>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</si>
  <si>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</si>
  <si>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</si>
  <si>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</si>
  <si>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</si>
  <si>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</si>
  <si>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</si>
  <si>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</si>
  <si>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</si>
  <si>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</si>
  <si>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</si>
  <si>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</si>
  <si>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</si>
  <si>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</si>
  <si>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</si>
  <si>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</si>
  <si>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</si>
  <si>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</si>
  <si>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</si>
  <si>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</si>
  <si>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</si>
  <si>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</si>
  <si>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</si>
  <si>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</si>
  <si>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</si>
  <si>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</si>
  <si>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</si>
  <si>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</si>
  <si>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</si>
  <si>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</si>
  <si>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</si>
  <si>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</si>
  <si>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</si>
  <si>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</si>
  <si>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</si>
  <si>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</si>
  <si>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</si>
  <si>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</si>
  <si>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</si>
  <si>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</si>
  <si>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</si>
  <si>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</si>
  <si>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</si>
  <si>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</si>
  <si>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</si>
  <si>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</si>
  <si>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</si>
  <si>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</si>
  <si>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</si>
  <si>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</si>
  <si>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</si>
  <si>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</si>
  <si>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</si>
  <si>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</si>
  <si>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</si>
  <si>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</si>
  <si>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</si>
  <si>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</si>
  <si>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</si>
  <si>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</si>
  <si>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</si>
  <si>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</si>
  <si>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</si>
  <si>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</si>
  <si>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</si>
  <si>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</si>
  <si>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</si>
  <si>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</si>
  <si>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</si>
  <si>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</si>
  <si>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</si>
  <si>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</si>
  <si>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</si>
  <si>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</si>
  <si>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</si>
  <si>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</si>
  <si>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</si>
  <si>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</si>
  <si>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</si>
  <si>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</si>
  <si>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</si>
  <si>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</si>
  <si>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</si>
  <si>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</si>
  <si>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</si>
  <si>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</si>
  <si>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</si>
  <si>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</si>
  <si>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</si>
  <si>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</si>
  <si>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</si>
  <si>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</si>
  <si>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</si>
  <si>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</si>
  <si>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</si>
  <si>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</si>
  <si>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</si>
  <si>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</si>
  <si>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</si>
  <si>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</si>
  <si>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</si>
  <si>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</si>
  <si>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</si>
  <si>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</si>
  <si>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</si>
  <si>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</si>
  <si>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</si>
  <si>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</si>
  <si>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</si>
  <si>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</si>
  <si>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</si>
  <si>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</si>
  <si>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</si>
  <si>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</si>
  <si>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</si>
  <si>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</si>
  <si>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</si>
  <si>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</si>
  <si>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</si>
  <si>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</si>
  <si>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</si>
  <si>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</si>
  <si>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</si>
  <si>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</si>
  <si>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</si>
  <si>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</si>
  <si>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</si>
  <si>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</si>
  <si>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</si>
  <si>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</si>
  <si>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</si>
  <si>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</si>
  <si>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</si>
  <si>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</si>
  <si>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</si>
  <si>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</si>
  <si>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</si>
  <si>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</si>
  <si>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</si>
  <si>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</si>
  <si>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</si>
  <si>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</si>
  <si>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</si>
  <si>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</si>
  <si>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</si>
  <si>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</si>
  <si>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</si>
  <si>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</si>
  <si>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</si>
  <si>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</si>
  <si>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</si>
  <si>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</si>
  <si>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</si>
  <si>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</si>
  <si>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</si>
  <si>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</si>
  <si>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</si>
  <si>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</si>
  <si>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</si>
  <si>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</si>
  <si>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</si>
  <si>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</si>
  <si>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</si>
  <si>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</si>
  <si>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</si>
  <si>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</si>
  <si>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</si>
  <si>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</si>
  <si>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</si>
  <si>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</si>
  <si>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</si>
  <si>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</si>
  <si>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</si>
  <si>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</si>
  <si>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</si>
  <si>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</si>
  <si>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</si>
  <si>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</si>
  <si>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</si>
  <si>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</si>
  <si>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</si>
  <si>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</si>
  <si>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</si>
  <si>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</si>
  <si>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</si>
  <si>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</si>
  <si>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</si>
  <si>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</si>
  <si>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</si>
  <si>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</si>
  <si>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</si>
  <si>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</si>
  <si>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</si>
  <si>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</si>
  <si>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</si>
  <si>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</si>
  <si>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</si>
  <si>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</si>
  <si>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</si>
  <si>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</si>
  <si>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</si>
  <si>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</si>
  <si>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</si>
  <si>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</si>
  <si>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</si>
  <si>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</si>
  <si>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</si>
  <si>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</si>
  <si>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</si>
  <si>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</si>
  <si>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</si>
  <si>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</si>
  <si>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</si>
  <si>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</si>
  <si>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</si>
  <si>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</si>
  <si>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</si>
  <si>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</si>
  <si>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</si>
  <si>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</si>
  <si>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</si>
  <si>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</si>
  <si>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</si>
  <si>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</si>
  <si>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</si>
  <si>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</si>
  <si>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</si>
  <si>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</si>
  <si>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</si>
  <si>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</si>
  <si>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</si>
  <si>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</si>
  <si>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</si>
  <si>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</si>
  <si>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</si>
  <si>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</si>
  <si>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</si>
  <si>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</si>
  <si>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</si>
  <si>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</si>
  <si>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</si>
  <si>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</si>
  <si>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</si>
  <si>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</si>
  <si>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</si>
  <si>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</si>
  <si>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</si>
  <si>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</si>
  <si>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</si>
  <si>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</si>
  <si>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</si>
  <si>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</si>
  <si>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</si>
  <si>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</si>
  <si>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</si>
  <si>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</si>
  <si>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</si>
  <si>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</si>
  <si>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</si>
  <si>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</si>
  <si>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</si>
  <si>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</si>
  <si>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</si>
  <si>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</si>
  <si>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</si>
  <si>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</si>
  <si>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</si>
  <si>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</si>
  <si>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</si>
  <si>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</si>
  <si>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</si>
  <si>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</si>
  <si>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</si>
  <si>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</si>
  <si>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</si>
  <si>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</si>
  <si>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</si>
  <si>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</si>
  <si>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</si>
  <si>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</si>
  <si>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</si>
  <si>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</si>
  <si>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</si>
  <si>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</si>
  <si>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</si>
  <si>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</si>
  <si>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</si>
  <si>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</si>
  <si>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</si>
  <si>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</si>
  <si>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</si>
  <si>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</si>
  <si>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</si>
  <si>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</si>
  <si>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</si>
  <si>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</si>
  <si>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</si>
  <si>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</si>
  <si>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</si>
  <si>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</si>
  <si>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</si>
  <si>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</si>
  <si>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</si>
  <si>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</si>
  <si>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</si>
  <si>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</si>
  <si>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</si>
  <si>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</si>
  <si>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</si>
  <si>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</si>
  <si>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</si>
  <si>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</si>
  <si>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</si>
  <si>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</si>
  <si>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</si>
  <si>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</si>
  <si>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</si>
  <si>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</si>
  <si>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</si>
  <si>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</si>
  <si>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</si>
  <si>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</si>
  <si>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</si>
  <si>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</si>
  <si>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</si>
  <si>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</si>
  <si>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</si>
  <si>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</si>
  <si>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</si>
  <si>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</si>
  <si>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</si>
  <si>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</si>
  <si>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</si>
  <si>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</si>
  <si>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</si>
  <si>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</si>
  <si>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</si>
  <si>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</si>
  <si>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</si>
  <si>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</si>
  <si>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</si>
  <si>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</si>
  <si>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</si>
  <si>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</si>
  <si>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</si>
  <si>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</si>
  <si>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</si>
  <si>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</si>
  <si>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</si>
  <si>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</si>
  <si>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</si>
  <si>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</si>
  <si>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</si>
  <si>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</si>
  <si>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</si>
  <si>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</si>
  <si>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</si>
  <si>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</si>
  <si>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</si>
  <si>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</si>
  <si>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</si>
  <si>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</si>
  <si>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</si>
  <si>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</si>
  <si>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</si>
  <si>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</si>
  <si>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</si>
  <si>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</si>
  <si>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</si>
  <si>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</si>
  <si>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</si>
  <si>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</si>
  <si>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</si>
  <si>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</si>
  <si>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</si>
  <si>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</si>
  <si>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</si>
  <si>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</si>
  <si>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</si>
  <si>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</si>
  <si>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</si>
  <si>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</si>
  <si>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</si>
  <si>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</si>
  <si>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</si>
  <si>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</si>
  <si>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</si>
  <si>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</si>
  <si>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</si>
  <si>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</si>
  <si>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</si>
  <si>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</si>
  <si>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</si>
  <si>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</si>
  <si>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</si>
  <si>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</si>
  <si>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</si>
  <si>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</si>
  <si>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</si>
  <si>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</si>
  <si>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</si>
  <si>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</si>
  <si>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</si>
  <si>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</si>
  <si>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</si>
  <si>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</si>
  <si>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</si>
  <si>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</si>
  <si>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</si>
  <si>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</si>
  <si>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</si>
  <si>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</si>
  <si>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</si>
  <si>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</si>
  <si>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</si>
  <si>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</si>
  <si>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</si>
  <si>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</si>
  <si>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</si>
  <si>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</si>
  <si>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</si>
  <si>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</si>
  <si>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</si>
  <si>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</si>
  <si>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</si>
  <si>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</si>
  <si>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</si>
  <si>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</si>
  <si>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</si>
  <si>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</si>
  <si>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</si>
  <si>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</si>
  <si>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</si>
  <si>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</si>
  <si>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</si>
  <si>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</si>
  <si>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</si>
  <si>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</si>
  <si>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</si>
  <si>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</si>
  <si>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</si>
  <si>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</si>
  <si>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</si>
  <si>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</si>
  <si>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</si>
  <si>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</si>
  <si>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</si>
  <si>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</si>
  <si>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</si>
  <si>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</si>
  <si>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</si>
  <si>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</si>
  <si>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</si>
  <si>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</si>
  <si>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</si>
  <si>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</si>
  <si>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</si>
  <si>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</si>
  <si>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</si>
  <si>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</si>
  <si>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</si>
  <si>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</si>
  <si>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</si>
  <si>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</si>
  <si>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</si>
  <si>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</si>
  <si>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</si>
  <si>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</si>
  <si>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</si>
  <si>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</si>
  <si>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</si>
  <si>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</si>
  <si>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</si>
  <si>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</si>
  <si>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</si>
  <si>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</si>
  <si>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</si>
  <si>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</si>
  <si>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</si>
  <si>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</si>
  <si>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</si>
  <si>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</si>
  <si>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</si>
  <si>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</si>
  <si>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</si>
  <si>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</si>
  <si>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</si>
  <si>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</si>
  <si>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</si>
  <si>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</si>
  <si>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</si>
  <si>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</si>
  <si>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</si>
  <si>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</si>
  <si>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</si>
  <si>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</si>
  <si>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</si>
  <si>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</si>
  <si>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</si>
  <si>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</si>
  <si>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</si>
  <si>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</si>
  <si>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</si>
  <si>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</si>
  <si>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</si>
  <si>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</si>
  <si>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</si>
  <si>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</si>
  <si>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</si>
  <si>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</si>
  <si>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</si>
  <si>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</si>
  <si>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</si>
  <si>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</si>
  <si>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</si>
  <si>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</si>
  <si>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</si>
  <si>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</si>
  <si>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</si>
  <si>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</si>
  <si>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</si>
  <si>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</si>
  <si>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</si>
  <si>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</si>
  <si>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</si>
  <si>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</si>
  <si>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</si>
  <si>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</si>
  <si>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</si>
  <si>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</si>
  <si>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</si>
  <si>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</si>
  <si>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</si>
  <si>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</si>
  <si>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</si>
  <si>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</si>
  <si>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</si>
  <si>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</si>
  <si>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</si>
  <si>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</si>
  <si>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</si>
  <si>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</si>
  <si>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</si>
  <si>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</si>
  <si>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</si>
  <si>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</si>
  <si>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</si>
  <si>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</si>
  <si>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</si>
  <si>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</si>
  <si>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</si>
  <si>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</si>
  <si>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</si>
  <si>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</si>
  <si>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</si>
  <si>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</si>
  <si>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</si>
  <si>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</si>
  <si>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</si>
  <si>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</si>
  <si>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</si>
  <si>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</si>
  <si>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</si>
  <si>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</si>
  <si>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</si>
  <si>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</si>
  <si>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</si>
  <si>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</si>
  <si>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</si>
  <si>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</si>
  <si>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</si>
  <si>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</si>
  <si>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</si>
  <si>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</si>
  <si>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</si>
  <si>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</si>
  <si>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</si>
  <si>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</si>
  <si>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</si>
  <si>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</si>
  <si>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</si>
  <si>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</si>
  <si>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</si>
  <si>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</si>
  <si>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</si>
  <si>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</si>
  <si>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</si>
  <si>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</si>
  <si>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</si>
  <si>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</si>
  <si>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</si>
  <si>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</si>
  <si>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</si>
  <si>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</si>
  <si>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</si>
  <si>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</si>
  <si>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</si>
  <si>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</si>
  <si>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</si>
  <si>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</si>
  <si>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</si>
  <si>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</si>
  <si>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</si>
  <si>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</si>
  <si>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</si>
  <si>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</si>
  <si>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</si>
  <si>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</si>
  <si>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</si>
  <si>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</si>
  <si>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</si>
  <si>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</si>
  <si>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</si>
  <si>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</si>
  <si>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</si>
  <si>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</si>
  <si>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</si>
  <si>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</si>
  <si>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</si>
  <si>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</si>
  <si>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</si>
  <si>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</si>
  <si>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</si>
  <si>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</si>
  <si>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</si>
  <si>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</si>
  <si>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</si>
  <si>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</si>
  <si>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</si>
  <si>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</si>
  <si>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</si>
  <si>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</si>
  <si>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</si>
  <si>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</si>
  <si>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</si>
  <si>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</si>
  <si>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</si>
  <si>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</si>
  <si>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</si>
  <si>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</si>
  <si>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</si>
  <si>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</si>
  <si>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</si>
  <si>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</si>
  <si>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</si>
  <si>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</si>
  <si>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</si>
  <si>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</si>
  <si>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</si>
  <si>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</si>
  <si>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</si>
  <si>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</si>
  <si>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</si>
  <si>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</si>
  <si>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</si>
  <si>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</si>
  <si>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</si>
  <si>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</si>
  <si>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</si>
  <si>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</si>
  <si>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</si>
  <si>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</si>
  <si>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</si>
  <si>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</si>
  <si>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</si>
  <si>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</si>
  <si>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</si>
  <si>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</si>
  <si>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</si>
  <si>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</si>
  <si>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</si>
  <si>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</si>
  <si>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</si>
  <si>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</si>
  <si>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</si>
  <si>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</si>
  <si>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</si>
  <si>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</si>
  <si>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</si>
  <si>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</si>
  <si>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</si>
  <si>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</si>
  <si>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</si>
  <si>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</si>
  <si>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</si>
  <si>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</si>
  <si>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</si>
  <si>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</si>
  <si>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</si>
  <si>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</si>
  <si>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</si>
  <si>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</si>
  <si>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</si>
  <si>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</si>
  <si>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</si>
  <si>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</si>
  <si>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</si>
  <si>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</si>
  <si>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</si>
  <si>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</si>
  <si>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</si>
  <si>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</si>
  <si>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</si>
  <si>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</si>
  <si>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</si>
  <si>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</si>
  <si>
    <t>Sum of Sales2</t>
  </si>
  <si>
    <t>Sum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</si>
</sst>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4" x14ac:knownFonts="1">
    <font>
      <sz val="10"/>
      <color rgb="FF000000"/>
      <name val="Arial"/>
      <scheme val="minor"/>
    </font>
    <font>
      <sz val="10"/>
      <color theme="1"/>
      <name val="Arial"/>
      <scheme val="minor"/>
    </font>
    <font>
      <b/>
      <sz val="10"/>
      <color theme="1"/>
      <name val="Arial"/>
      <scheme val="minor"/>
    </font>
    <font>
      <sz val="10"/>
      <color rgb="FF000000"/>
      <name val="Arial"/>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0" xfId="0" applyNumberFormat="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325.94157303370793</c:v>
                </c:pt>
                <c:pt idx="1">
                  <c:v>393.7749397590361</c:v>
                </c:pt>
                <c:pt idx="2">
                  <c:v>367.60742331288355</c:v>
                </c:pt>
                <c:pt idx="3">
                  <c:v>351.86488235294115</c:v>
                </c:pt>
                <c:pt idx="4">
                  <c:v>359.96088888888886</c:v>
                </c:pt>
                <c:pt idx="5">
                  <c:v>350.30020100502509</c:v>
                </c:pt>
                <c:pt idx="6">
                  <c:v>384.99184079601974</c:v>
                </c:pt>
                <c:pt idx="7">
                  <c:v>378.6216477272726</c:v>
                </c:pt>
                <c:pt idx="8">
                  <c:v>377.53250688705225</c:v>
                </c:pt>
                <c:pt idx="9">
                  <c:v>353.9559693877552</c:v>
                </c:pt>
                <c:pt idx="10">
                  <c:v>364.38840540540525</c:v>
                </c:pt>
                <c:pt idx="11">
                  <c:v>385.85786931818149</c:v>
                </c:pt>
              </c:numCache>
            </c:numRef>
          </c:xVal>
          <c:yVal>
            <c:numRef>
              <c:f>Sheet2!$E$4:$E$15</c:f>
              <c:numCache>
                <c:formatCode>General</c:formatCode>
                <c:ptCount val="12"/>
                <c:pt idx="0">
                  <c:v>1480.0786516853932</c:v>
                </c:pt>
                <c:pt idx="1">
                  <c:v>1602.1927710843374</c:v>
                </c:pt>
                <c:pt idx="2">
                  <c:v>1465.9877300613498</c:v>
                </c:pt>
                <c:pt idx="3">
                  <c:v>1457.4882352941177</c:v>
                </c:pt>
                <c:pt idx="4">
                  <c:v>1477.8844444444444</c:v>
                </c:pt>
                <c:pt idx="5">
                  <c:v>1464.5929648241206</c:v>
                </c:pt>
                <c:pt idx="6">
                  <c:v>1569.8059701492537</c:v>
                </c:pt>
                <c:pt idx="7">
                  <c:v>1455.0511363636363</c:v>
                </c:pt>
                <c:pt idx="8">
                  <c:v>1506.1377410468319</c:v>
                </c:pt>
                <c:pt idx="9">
                  <c:v>1571.5612244897959</c:v>
                </c:pt>
                <c:pt idx="10">
                  <c:v>1491.3918918918919</c:v>
                </c:pt>
                <c:pt idx="11">
                  <c:v>1472.4630681818182</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29008.800000000003</c:v>
                </c:pt>
                <c:pt idx="1">
                  <c:v>32683.319999999996</c:v>
                </c:pt>
                <c:pt idx="2">
                  <c:v>59920.010000000017</c:v>
                </c:pt>
                <c:pt idx="3">
                  <c:v>59817.03</c:v>
                </c:pt>
                <c:pt idx="4">
                  <c:v>80991.199999999997</c:v>
                </c:pt>
                <c:pt idx="5">
                  <c:v>69709.739999999991</c:v>
                </c:pt>
                <c:pt idx="6">
                  <c:v>77383.359999999971</c:v>
                </c:pt>
                <c:pt idx="7">
                  <c:v>66637.409999999974</c:v>
                </c:pt>
                <c:pt idx="8">
                  <c:v>137044.29999999996</c:v>
                </c:pt>
                <c:pt idx="9">
                  <c:v>69375.370000000024</c:v>
                </c:pt>
                <c:pt idx="10">
                  <c:v>134823.70999999993</c:v>
                </c:pt>
                <c:pt idx="11">
                  <c:v>135821.96999999988</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Sheet2!$B$41:$B$48</c:f>
              <c:numCache>
                <c:formatCode>General</c:formatCode>
                <c:ptCount val="7"/>
                <c:pt idx="0">
                  <c:v>358.0022580645159</c:v>
                </c:pt>
                <c:pt idx="1">
                  <c:v>366.34116531165284</c:v>
                </c:pt>
                <c:pt idx="2">
                  <c:v>365.31241935483871</c:v>
                </c:pt>
                <c:pt idx="3">
                  <c:v>379.17868354430345</c:v>
                </c:pt>
                <c:pt idx="4">
                  <c:v>367.97399999999953</c:v>
                </c:pt>
                <c:pt idx="5">
                  <c:v>379.99477900552483</c:v>
                </c:pt>
                <c:pt idx="6">
                  <c:v>361.5696692111963</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223122.05999999997</c:v>
                </c:pt>
                <c:pt idx="1">
                  <c:v>282176.78999999986</c:v>
                </c:pt>
                <c:pt idx="2">
                  <c:v>0</c:v>
                </c:pt>
                <c:pt idx="3">
                  <c:v>153365.74999999988</c:v>
                </c:pt>
                <c:pt idx="4">
                  <c:v>294150.34000000008</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904462</c:v>
                </c:pt>
                <c:pt idx="1">
                  <c:v>1132477</c:v>
                </c:pt>
                <c:pt idx="2">
                  <c:v>1254</c:v>
                </c:pt>
                <c:pt idx="3">
                  <c:v>626838</c:v>
                </c:pt>
                <c:pt idx="4">
                  <c:v>1206881</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2017</c:v>
                </c:pt>
                <c:pt idx="1">
                  <c:v>0</c:v>
                </c:pt>
                <c:pt idx="2">
                  <c:v>0</c:v>
                </c:pt>
                <c:pt idx="3">
                  <c:v>0</c:v>
                </c:pt>
              </c:numCache>
            </c:numRef>
          </c:val>
          <c:smooth val="0"/>
          <c:extLst>
            <c:ext xmlns:c16="http://schemas.microsoft.com/office/drawing/2014/chart" uri="{C3380CC4-5D6E-409C-BE32-E72D297353CC}">
              <c16:uniqueId val="{00000000-4441-4843-9A6C-1C68598D461D}"/>
            </c:ext>
          </c:extLst>
        </c:ser>
        <c:ser>
          <c:idx val="1"/>
          <c:order val="1"/>
          <c:tx>
            <c:strRef>
              <c:f>Sheet2!$P$78</c:f>
              <c:strCache>
                <c:ptCount val="1"/>
              </c:strCache>
            </c:strRef>
          </c:tx>
          <c:spPr>
            <a:ln w="28575" cap="rnd">
              <a:solidFill>
                <a:schemeClr val="accent2"/>
              </a:solidFill>
              <a:round/>
            </a:ln>
            <a:effectLst/>
          </c:spPr>
          <c:marker>
            <c:symbol val="none"/>
          </c:marker>
          <c:val>
            <c:numRef>
              <c:f>Sheet2!$P$79:$P$82</c:f>
              <c:numCache>
                <c:formatCode>General</c:formatCode>
                <c:ptCount val="4"/>
              </c:numCache>
            </c:numRef>
          </c:val>
          <c:smooth val="0"/>
          <c:extLst>
            <c:ext xmlns:c16="http://schemas.microsoft.com/office/drawing/2014/chart" uri="{C3380CC4-5D6E-409C-BE32-E72D297353CC}">
              <c16:uniqueId val="{00000001-4441-4843-9A6C-1C68598D461D}"/>
            </c:ext>
          </c:extLst>
        </c:ser>
        <c:ser>
          <c:idx val="2"/>
          <c:order val="2"/>
          <c:tx>
            <c:strRef>
              <c:f>Sheet2!$Q$78</c:f>
              <c:strCache>
                <c:ptCount val="1"/>
              </c:strCache>
            </c:strRef>
          </c:tx>
          <c:spPr>
            <a:ln w="28575" cap="rnd">
              <a:solidFill>
                <a:schemeClr val="accent3"/>
              </a:solidFill>
              <a:round/>
            </a:ln>
            <a:effectLst/>
          </c:spPr>
          <c:marker>
            <c:symbol val="none"/>
          </c:marker>
          <c:val>
            <c:numRef>
              <c:f>Sheet2!$Q$79:$Q$82</c:f>
              <c:numCache>
                <c:formatCode>General</c:formatCode>
                <c:ptCount val="4"/>
              </c:numCache>
            </c:numRef>
          </c:val>
          <c:smooth val="0"/>
          <c:extLst>
            <c:ext xmlns:c16="http://schemas.microsoft.com/office/drawing/2014/chart" uri="{C3380CC4-5D6E-409C-BE32-E72D297353CC}">
              <c16:uniqueId val="{00000002-4441-4843-9A6C-1C68598D461D}"/>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Sheet2!$E$81:$E$93</c:f>
              <c:numCache>
                <c:formatCode>General</c:formatCode>
                <c:ptCount val="12"/>
                <c:pt idx="0">
                  <c:v>131727</c:v>
                </c:pt>
                <c:pt idx="1">
                  <c:v>132982</c:v>
                </c:pt>
                <c:pt idx="2">
                  <c:v>238956</c:v>
                </c:pt>
                <c:pt idx="3">
                  <c:v>247773</c:v>
                </c:pt>
                <c:pt idx="4">
                  <c:v>332524</c:v>
                </c:pt>
                <c:pt idx="5">
                  <c:v>291454</c:v>
                </c:pt>
                <c:pt idx="6">
                  <c:v>315531</c:v>
                </c:pt>
                <c:pt idx="7">
                  <c:v>256089</c:v>
                </c:pt>
                <c:pt idx="8">
                  <c:v>546728</c:v>
                </c:pt>
                <c:pt idx="9">
                  <c:v>308026</c:v>
                </c:pt>
                <c:pt idx="10">
                  <c:v>551815</c:v>
                </c:pt>
                <c:pt idx="11">
                  <c:v>518307</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Sheet2!$F$81:$F$93</c:f>
              <c:numCache>
                <c:formatCode>General</c:formatCode>
                <c:ptCount val="12"/>
                <c:pt idx="0">
                  <c:v>29008.800000000003</c:v>
                </c:pt>
                <c:pt idx="1">
                  <c:v>32683.319999999996</c:v>
                </c:pt>
                <c:pt idx="2">
                  <c:v>59920.010000000017</c:v>
                </c:pt>
                <c:pt idx="3">
                  <c:v>59817.03</c:v>
                </c:pt>
                <c:pt idx="4">
                  <c:v>80991.199999999997</c:v>
                </c:pt>
                <c:pt idx="5">
                  <c:v>69709.739999999991</c:v>
                </c:pt>
                <c:pt idx="6">
                  <c:v>77383.359999999971</c:v>
                </c:pt>
                <c:pt idx="7">
                  <c:v>66637.409999999974</c:v>
                </c:pt>
                <c:pt idx="8">
                  <c:v>137044.29999999996</c:v>
                </c:pt>
                <c:pt idx="9">
                  <c:v>69375.370000000024</c:v>
                </c:pt>
                <c:pt idx="10">
                  <c:v>134823.70999999993</c:v>
                </c:pt>
                <c:pt idx="11">
                  <c:v>135821.96999999988</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223122.05999999997</c:v>
                </c:pt>
                <c:pt idx="1">
                  <c:v>282176.78999999986</c:v>
                </c:pt>
                <c:pt idx="2">
                  <c:v>0</c:v>
                </c:pt>
                <c:pt idx="3">
                  <c:v>153365.74999999988</c:v>
                </c:pt>
                <c:pt idx="4">
                  <c:v>294150.34000000008</c:v>
                </c:pt>
              </c:numCache>
            </c:numRef>
          </c:val>
          <c:extLst>
            <c:ext xmlns:c16="http://schemas.microsoft.com/office/drawing/2014/chart" uri="{C3380CC4-5D6E-409C-BE32-E72D297353CC}">
              <c16:uniqueId val="{00000000-A461-AB43-BEAF-55FE6FE658F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904462</c:v>
                </c:pt>
                <c:pt idx="1">
                  <c:v>1132477</c:v>
                </c:pt>
                <c:pt idx="2">
                  <c:v>1254</c:v>
                </c:pt>
                <c:pt idx="3">
                  <c:v>626838</c:v>
                </c:pt>
                <c:pt idx="4">
                  <c:v>1206881</c:v>
                </c:pt>
              </c:numCache>
            </c:numRef>
          </c:val>
          <c:extLst>
            <c:ext xmlns:c16="http://schemas.microsoft.com/office/drawing/2014/chart" uri="{C3380CC4-5D6E-409C-BE32-E72D297353CC}">
              <c16:uniqueId val="{00000001-A461-AB43-BEAF-55FE6FE658F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6FF9-1D4A-A1A3-E274346B36DB}"/>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29008.800000000003</c:v>
                </c:pt>
                <c:pt idx="1">
                  <c:v>32683.319999999996</c:v>
                </c:pt>
                <c:pt idx="2">
                  <c:v>59920.010000000017</c:v>
                </c:pt>
                <c:pt idx="3">
                  <c:v>59817.03</c:v>
                </c:pt>
                <c:pt idx="4">
                  <c:v>80991.199999999997</c:v>
                </c:pt>
                <c:pt idx="5">
                  <c:v>69709.739999999991</c:v>
                </c:pt>
                <c:pt idx="6">
                  <c:v>77383.359999999971</c:v>
                </c:pt>
                <c:pt idx="7">
                  <c:v>66637.409999999974</c:v>
                </c:pt>
                <c:pt idx="8">
                  <c:v>137044.29999999996</c:v>
                </c:pt>
                <c:pt idx="9">
                  <c:v>69375.370000000024</c:v>
                </c:pt>
                <c:pt idx="10">
                  <c:v>134823.70999999993</c:v>
                </c:pt>
                <c:pt idx="11">
                  <c:v>135821.96999999988</c:v>
                </c:pt>
              </c:numCache>
            </c:numRef>
          </c:val>
          <c:smooth val="0"/>
          <c:extLst>
            <c:ext xmlns:c16="http://schemas.microsoft.com/office/drawing/2014/chart" uri="{C3380CC4-5D6E-409C-BE32-E72D297353CC}">
              <c16:uniqueId val="{00000001-6FF9-1D4A-A1A3-E274346B36DB}"/>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Sales and Profit By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2017</c:v>
                </c:pt>
                <c:pt idx="1">
                  <c:v>0</c:v>
                </c:pt>
                <c:pt idx="2">
                  <c:v>0</c:v>
                </c:pt>
                <c:pt idx="3">
                  <c:v>0</c:v>
                </c:pt>
              </c:numCache>
            </c:numRef>
          </c:val>
          <c:smooth val="0"/>
          <c:extLst>
            <c:ext xmlns:c16="http://schemas.microsoft.com/office/drawing/2014/chart" uri="{C3380CC4-5D6E-409C-BE32-E72D297353CC}">
              <c16:uniqueId val="{00000000-66EB-3645-8601-7D7BF2CA730B}"/>
            </c:ext>
          </c:extLst>
        </c:ser>
        <c:ser>
          <c:idx val="1"/>
          <c:order val="1"/>
          <c:tx>
            <c:strRef>
              <c:f>Sheet2!$P$78</c:f>
              <c:strCache>
                <c:ptCount val="1"/>
              </c:strCache>
            </c:strRef>
          </c:tx>
          <c:spPr>
            <a:ln w="28575" cap="rnd">
              <a:solidFill>
                <a:schemeClr val="accent2"/>
              </a:solidFill>
              <a:round/>
            </a:ln>
            <a:effectLst/>
          </c:spPr>
          <c:marker>
            <c:symbol val="none"/>
          </c:marker>
          <c:val>
            <c:numRef>
              <c:f>Sheet2!$P$79:$P$82</c:f>
              <c:numCache>
                <c:formatCode>General</c:formatCode>
                <c:ptCount val="4"/>
              </c:numCache>
            </c:numRef>
          </c:val>
          <c:smooth val="0"/>
          <c:extLst>
            <c:ext xmlns:c16="http://schemas.microsoft.com/office/drawing/2014/chart" uri="{C3380CC4-5D6E-409C-BE32-E72D297353CC}">
              <c16:uniqueId val="{00000001-66EB-3645-8601-7D7BF2CA730B}"/>
            </c:ext>
          </c:extLst>
        </c:ser>
        <c:ser>
          <c:idx val="2"/>
          <c:order val="2"/>
          <c:tx>
            <c:strRef>
              <c:f>Sheet2!$Q$78</c:f>
              <c:strCache>
                <c:ptCount val="1"/>
              </c:strCache>
            </c:strRef>
          </c:tx>
          <c:spPr>
            <a:ln w="28575" cap="rnd">
              <a:solidFill>
                <a:schemeClr val="accent3"/>
              </a:solidFill>
              <a:round/>
            </a:ln>
            <a:effectLst/>
          </c:spPr>
          <c:marker>
            <c:symbol val="none"/>
          </c:marker>
          <c:val>
            <c:numRef>
              <c:f>Sheet2!$Q$79:$Q$82</c:f>
              <c:numCache>
                <c:formatCode>General</c:formatCode>
                <c:ptCount val="4"/>
              </c:numCache>
            </c:numRef>
          </c:val>
          <c:smooth val="0"/>
          <c:extLst>
            <c:ext xmlns:c16="http://schemas.microsoft.com/office/drawing/2014/chart" uri="{C3380CC4-5D6E-409C-BE32-E72D297353CC}">
              <c16:uniqueId val="{00000002-66EB-3645-8601-7D7BF2CA730B}"/>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325.94157303370793</c:v>
                </c:pt>
                <c:pt idx="1">
                  <c:v>393.7749397590361</c:v>
                </c:pt>
                <c:pt idx="2">
                  <c:v>367.60742331288355</c:v>
                </c:pt>
                <c:pt idx="3">
                  <c:v>351.86488235294115</c:v>
                </c:pt>
                <c:pt idx="4">
                  <c:v>359.96088888888886</c:v>
                </c:pt>
                <c:pt idx="5">
                  <c:v>350.30020100502509</c:v>
                </c:pt>
                <c:pt idx="6">
                  <c:v>384.99184079601974</c:v>
                </c:pt>
                <c:pt idx="7">
                  <c:v>378.6216477272726</c:v>
                </c:pt>
                <c:pt idx="8">
                  <c:v>377.53250688705225</c:v>
                </c:pt>
                <c:pt idx="9">
                  <c:v>353.9559693877552</c:v>
                </c:pt>
                <c:pt idx="10">
                  <c:v>364.38840540540525</c:v>
                </c:pt>
                <c:pt idx="11">
                  <c:v>385.85786931818149</c:v>
                </c:pt>
              </c:numCache>
            </c:numRef>
          </c:xVal>
          <c:yVal>
            <c:numRef>
              <c:f>Sheet2!$E$4:$E$15</c:f>
              <c:numCache>
                <c:formatCode>General</c:formatCode>
                <c:ptCount val="12"/>
                <c:pt idx="0">
                  <c:v>1480.0786516853932</c:v>
                </c:pt>
                <c:pt idx="1">
                  <c:v>1602.1927710843374</c:v>
                </c:pt>
                <c:pt idx="2">
                  <c:v>1465.9877300613498</c:v>
                </c:pt>
                <c:pt idx="3">
                  <c:v>1457.4882352941177</c:v>
                </c:pt>
                <c:pt idx="4">
                  <c:v>1477.8844444444444</c:v>
                </c:pt>
                <c:pt idx="5">
                  <c:v>1464.5929648241206</c:v>
                </c:pt>
                <c:pt idx="6">
                  <c:v>1569.8059701492537</c:v>
                </c:pt>
                <c:pt idx="7">
                  <c:v>1455.0511363636363</c:v>
                </c:pt>
                <c:pt idx="8">
                  <c:v>1506.1377410468319</c:v>
                </c:pt>
                <c:pt idx="9">
                  <c:v>1571.5612244897959</c:v>
                </c:pt>
                <c:pt idx="10">
                  <c:v>1491.3918918918919</c:v>
                </c:pt>
                <c:pt idx="11">
                  <c:v>1472.4630681818182</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Sheet2!$B$41:$B$48</c:f>
              <c:numCache>
                <c:formatCode>General</c:formatCode>
                <c:ptCount val="7"/>
                <c:pt idx="0">
                  <c:v>358.0022580645159</c:v>
                </c:pt>
                <c:pt idx="1">
                  <c:v>366.34116531165284</c:v>
                </c:pt>
                <c:pt idx="2">
                  <c:v>365.31241935483871</c:v>
                </c:pt>
                <c:pt idx="3">
                  <c:v>379.17868354430345</c:v>
                </c:pt>
                <c:pt idx="4">
                  <c:v>367.97399999999953</c:v>
                </c:pt>
                <c:pt idx="5">
                  <c:v>379.99477900552483</c:v>
                </c:pt>
                <c:pt idx="6">
                  <c:v>361.5696692111963</c:v>
                </c:pt>
              </c:numCache>
            </c:numRef>
          </c:val>
          <c:extLst>
            <c:ext xmlns:c16="http://schemas.microsoft.com/office/drawing/2014/chart" uri="{C3380CC4-5D6E-409C-BE32-E72D297353CC}">
              <c16:uniqueId val="{00000000-C60E-F84B-A3F5-EC476C644135}"/>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Sheet2!$E$81:$E$93</c:f>
              <c:numCache>
                <c:formatCode>General</c:formatCode>
                <c:ptCount val="12"/>
                <c:pt idx="0">
                  <c:v>131727</c:v>
                </c:pt>
                <c:pt idx="1">
                  <c:v>132982</c:v>
                </c:pt>
                <c:pt idx="2">
                  <c:v>238956</c:v>
                </c:pt>
                <c:pt idx="3">
                  <c:v>247773</c:v>
                </c:pt>
                <c:pt idx="4">
                  <c:v>332524</c:v>
                </c:pt>
                <c:pt idx="5">
                  <c:v>291454</c:v>
                </c:pt>
                <c:pt idx="6">
                  <c:v>315531</c:v>
                </c:pt>
                <c:pt idx="7">
                  <c:v>256089</c:v>
                </c:pt>
                <c:pt idx="8">
                  <c:v>546728</c:v>
                </c:pt>
                <c:pt idx="9">
                  <c:v>308026</c:v>
                </c:pt>
                <c:pt idx="10">
                  <c:v>551815</c:v>
                </c:pt>
                <c:pt idx="11">
                  <c:v>518307</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Sheet2!$F$81:$F$93</c:f>
              <c:numCache>
                <c:formatCode>General</c:formatCode>
                <c:ptCount val="12"/>
                <c:pt idx="0">
                  <c:v>29008.800000000003</c:v>
                </c:pt>
                <c:pt idx="1">
                  <c:v>32683.319999999996</c:v>
                </c:pt>
                <c:pt idx="2">
                  <c:v>59920.010000000017</c:v>
                </c:pt>
                <c:pt idx="3">
                  <c:v>59817.03</c:v>
                </c:pt>
                <c:pt idx="4">
                  <c:v>80991.199999999997</c:v>
                </c:pt>
                <c:pt idx="5">
                  <c:v>69709.739999999991</c:v>
                </c:pt>
                <c:pt idx="6">
                  <c:v>77383.359999999971</c:v>
                </c:pt>
                <c:pt idx="7">
                  <c:v>66637.409999999974</c:v>
                </c:pt>
                <c:pt idx="8">
                  <c:v>137044.29999999996</c:v>
                </c:pt>
                <c:pt idx="9">
                  <c:v>69375.370000000024</c:v>
                </c:pt>
                <c:pt idx="10">
                  <c:v>134823.70999999993</c:v>
                </c:pt>
                <c:pt idx="11">
                  <c:v>135821.96999999988</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9.xml"/><Relationship Id="rId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7.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9</xdr:col>
      <xdr:colOff>482600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10</xdr:col>
      <xdr:colOff>508000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127000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16</xdr:col>
      <xdr:colOff>203200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450850</xdr:colOff>
      <xdr:row>36</xdr:row>
      <xdr:rowOff>63500</xdr:rowOff>
    </xdr:from>
    <xdr:to>
      <xdr:col>16</xdr:col>
      <xdr:colOff>69850</xdr:colOff>
      <xdr:row>53</xdr:row>
      <xdr:rowOff>0</xdr:rowOff>
    </xdr:to>
    <xdr:graphicFrame macro="">
      <xdr:nvGraphicFramePr>
        <xdr:cNvPr id="15" name="Chart 14">
          <a:extLst>
            <a:ext uri="{FF2B5EF4-FFF2-40B4-BE49-F238E27FC236}">
              <a16:creationId xmlns:a16="http://schemas.microsoft.com/office/drawing/2014/main" id="{7A7BFE31-D00B-D138-1F64-50FCCFEFC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469900</xdr:colOff>
      <xdr:row>6</xdr:row>
      <xdr:rowOff>152400</xdr:rowOff>
    </xdr:from>
    <xdr:to>
      <xdr:col>19</xdr:col>
      <xdr:colOff>12700</xdr:colOff>
      <xdr:row>11</xdr:row>
      <xdr:rowOff>152400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13677900" y="1143000"/>
          <a:ext cx="2019300" cy="825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482600</xdr:colOff>
      <xdr:row>1</xdr:row>
      <xdr:rowOff>0</xdr:rowOff>
    </xdr:from>
    <xdr:to>
      <xdr:col>19</xdr:col>
      <xdr:colOff>25400</xdr:colOff>
      <xdr:row>6</xdr:row>
      <xdr:rowOff>88900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36906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1</xdr:row>
      <xdr:rowOff>0</xdr:rowOff>
    </xdr:from>
    <xdr:to>
      <xdr:col>21</xdr:col>
      <xdr:colOff>457200</xdr:colOff>
      <xdr:row>6</xdr:row>
      <xdr:rowOff>88900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57734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6</xdr:row>
      <xdr:rowOff>139700</xdr:rowOff>
    </xdr:from>
    <xdr:to>
      <xdr:col>21</xdr:col>
      <xdr:colOff>482600</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73400" y="1130300"/>
          <a:ext cx="2044700" cy="838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76200</xdr:colOff>
      <xdr:row>0</xdr:row>
      <xdr:rowOff>152401</xdr:rowOff>
    </xdr:from>
    <xdr:to>
      <xdr:col>5</xdr:col>
      <xdr:colOff>584200</xdr:colOff>
      <xdr:row>11</xdr:row>
      <xdr:rowOff>139700</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6200" y="152401"/>
              <a:ext cx="46355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241300</xdr:colOff>
      <xdr:row>12</xdr:row>
      <xdr:rowOff>101599</xdr:rowOff>
    </xdr:from>
    <xdr:to>
      <xdr:col>14</xdr:col>
      <xdr:colOff>419100</xdr:colOff>
      <xdr:row>25</xdr:row>
      <xdr:rowOff>25400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47300" y="2082799"/>
              <a:ext cx="1828800" cy="2070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431800</xdr:colOff>
      <xdr:row>12</xdr:row>
      <xdr:rowOff>63501</xdr:rowOff>
    </xdr:from>
    <xdr:to>
      <xdr:col>16</xdr:col>
      <xdr:colOff>482600</xdr:colOff>
      <xdr:row>25</xdr:row>
      <xdr:rowOff>12700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3DEEA0A3-F33A-094C-93CC-E2BFC3D72D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88800" y="2044701"/>
              <a:ext cx="1701800" cy="2095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215900</xdr:colOff>
      <xdr:row>1</xdr:row>
      <xdr:rowOff>38101</xdr:rowOff>
    </xdr:from>
    <xdr:to>
      <xdr:col>16</xdr:col>
      <xdr:colOff>393700</xdr:colOff>
      <xdr:row>12</xdr:row>
      <xdr:rowOff>25400</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BFF5AD73-FC7A-6044-BBA9-77DA771615F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21900" y="203201"/>
              <a:ext cx="34798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215900</xdr:colOff>
      <xdr:row>1</xdr:row>
      <xdr:rowOff>76200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6725900" y="241300"/>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16</xdr:col>
      <xdr:colOff>533400</xdr:colOff>
      <xdr:row>1</xdr:row>
      <xdr:rowOff>25400</xdr:rowOff>
    </xdr:from>
    <xdr:to>
      <xdr:col>16</xdr:col>
      <xdr:colOff>800100</xdr:colOff>
      <xdr:row>6</xdr:row>
      <xdr:rowOff>76200</xdr:rowOff>
    </xdr:to>
    <xdr:sp macro="" textlink="">
      <xdr:nvSpPr>
        <xdr:cNvPr id="16" name="Round Same-side Corner of Rectangle 15">
          <a:extLst>
            <a:ext uri="{FF2B5EF4-FFF2-40B4-BE49-F238E27FC236}">
              <a16:creationId xmlns:a16="http://schemas.microsoft.com/office/drawing/2014/main" id="{0B2C5367-50B0-4200-095D-3D661A3AA184}"/>
            </a:ext>
          </a:extLst>
        </xdr:cNvPr>
        <xdr:cNvSpPr/>
      </xdr:nvSpPr>
      <xdr:spPr>
        <a:xfrm rot="16200000">
          <a:off x="13436600" y="495300"/>
          <a:ext cx="876300"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520700</xdr:colOff>
      <xdr:row>7</xdr:row>
      <xdr:rowOff>0</xdr:rowOff>
    </xdr:from>
    <xdr:to>
      <xdr:col>16</xdr:col>
      <xdr:colOff>800100</xdr:colOff>
      <xdr:row>11</xdr:row>
      <xdr:rowOff>139700</xdr:rowOff>
    </xdr:to>
    <xdr:sp macro="" textlink="">
      <xdr:nvSpPr>
        <xdr:cNvPr id="17" name="Round Same-side Corner of Rectangle 16">
          <a:extLst>
            <a:ext uri="{FF2B5EF4-FFF2-40B4-BE49-F238E27FC236}">
              <a16:creationId xmlns:a16="http://schemas.microsoft.com/office/drawing/2014/main" id="{2E844793-A552-F149-AB7C-DE07522D1804}"/>
            </a:ext>
          </a:extLst>
        </xdr:cNvPr>
        <xdr:cNvSpPr/>
      </xdr:nvSpPr>
      <xdr:spPr>
        <a:xfrm rot="16200000">
          <a:off x="134683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139700</xdr:colOff>
      <xdr:row>7</xdr:row>
      <xdr:rowOff>0</xdr:rowOff>
    </xdr:from>
    <xdr:to>
      <xdr:col>19</xdr:col>
      <xdr:colOff>419100</xdr:colOff>
      <xdr:row>11</xdr:row>
      <xdr:rowOff>139700</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55638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152400</xdr:colOff>
      <xdr:row>1</xdr:row>
      <xdr:rowOff>25400</xdr:rowOff>
    </xdr:from>
    <xdr:to>
      <xdr:col>19</xdr:col>
      <xdr:colOff>393700</xdr:colOff>
      <xdr:row>6</xdr:row>
      <xdr:rowOff>76200</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5519400" y="508000"/>
          <a:ext cx="876300"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800100</xdr:colOff>
      <xdr:row>1</xdr:row>
      <xdr:rowOff>25400</xdr:rowOff>
    </xdr:from>
    <xdr:to>
      <xdr:col>17</xdr:col>
      <xdr:colOff>457200</xdr:colOff>
      <xdr:row>3</xdr:row>
      <xdr:rowOff>152400</xdr:rowOff>
    </xdr:to>
    <xdr:pic>
      <xdr:nvPicPr>
        <xdr:cNvPr id="21" name="Graphic 20" descr="Target Audience with solid fill">
          <a:extLst>
            <a:ext uri="{FF2B5EF4-FFF2-40B4-BE49-F238E27FC236}">
              <a16:creationId xmlns:a16="http://schemas.microsoft.com/office/drawing/2014/main" id="{B55EB5B0-8D8C-6E4A-BEEE-A7A337F064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8100" y="190500"/>
          <a:ext cx="482600" cy="457200"/>
        </a:xfrm>
        <a:prstGeom prst="rect">
          <a:avLst/>
        </a:prstGeom>
      </xdr:spPr>
    </xdr:pic>
    <xdr:clientData/>
  </xdr:twoCellAnchor>
  <xdr:twoCellAnchor editAs="oneCell">
    <xdr:from>
      <xdr:col>19</xdr:col>
      <xdr:colOff>508000</xdr:colOff>
      <xdr:row>1</xdr:row>
      <xdr:rowOff>12700</xdr:rowOff>
    </xdr:from>
    <xdr:to>
      <xdr:col>20</xdr:col>
      <xdr:colOff>139700</xdr:colOff>
      <xdr:row>3</xdr:row>
      <xdr:rowOff>88900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92500" y="177800"/>
          <a:ext cx="457200" cy="406400"/>
        </a:xfrm>
        <a:prstGeom prst="rect">
          <a:avLst/>
        </a:prstGeom>
      </xdr:spPr>
    </xdr:pic>
    <xdr:clientData/>
  </xdr:twoCellAnchor>
  <xdr:oneCellAnchor>
    <xdr:from>
      <xdr:col>16</xdr:col>
      <xdr:colOff>749300</xdr:colOff>
      <xdr:row>4</xdr:row>
      <xdr:rowOff>76200</xdr:rowOff>
    </xdr:from>
    <xdr:ext cx="1809150" cy="269369"/>
    <xdr:sp macro="" textlink="">
      <xdr:nvSpPr>
        <xdr:cNvPr id="25" name="TextBox 24">
          <a:extLst>
            <a:ext uri="{FF2B5EF4-FFF2-40B4-BE49-F238E27FC236}">
              <a16:creationId xmlns:a16="http://schemas.microsoft.com/office/drawing/2014/main" id="{DBF197C9-7422-EE34-CEFE-C13C096DF5B3}"/>
            </a:ext>
          </a:extLst>
        </xdr:cNvPr>
        <xdr:cNvSpPr txBox="1"/>
      </xdr:nvSpPr>
      <xdr:spPr>
        <a:xfrm>
          <a:off x="13957300" y="736600"/>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17</xdr:col>
      <xdr:colOff>520700</xdr:colOff>
      <xdr:row>7</xdr:row>
      <xdr:rowOff>63500</xdr:rowOff>
    </xdr:from>
    <xdr:ext cx="748923" cy="269369"/>
    <xdr:sp macro="" textlink="">
      <xdr:nvSpPr>
        <xdr:cNvPr id="26" name="TextBox 25">
          <a:extLst>
            <a:ext uri="{FF2B5EF4-FFF2-40B4-BE49-F238E27FC236}">
              <a16:creationId xmlns:a16="http://schemas.microsoft.com/office/drawing/2014/main" id="{CEAAF5F6-1C09-C639-DF3B-40254ABB4106}"/>
            </a:ext>
          </a:extLst>
        </xdr:cNvPr>
        <xdr:cNvSpPr txBox="1"/>
      </xdr:nvSpPr>
      <xdr:spPr>
        <a:xfrm>
          <a:off x="14554200" y="12192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oneCellAnchor>
    <xdr:from>
      <xdr:col>20</xdr:col>
      <xdr:colOff>63500</xdr:colOff>
      <xdr:row>7</xdr:row>
      <xdr:rowOff>88900</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6573500" y="1244600"/>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16</xdr:col>
      <xdr:colOff>774700</xdr:colOff>
      <xdr:row>7</xdr:row>
      <xdr:rowOff>12700</xdr:rowOff>
    </xdr:from>
    <xdr:to>
      <xdr:col>17</xdr:col>
      <xdr:colOff>355600</xdr:colOff>
      <xdr:row>9</xdr:row>
      <xdr:rowOff>76200</xdr:rowOff>
    </xdr:to>
    <xdr:pic>
      <xdr:nvPicPr>
        <xdr:cNvPr id="29" name="Graphic 28" descr="Upward trend with solid fill">
          <a:extLst>
            <a:ext uri="{FF2B5EF4-FFF2-40B4-BE49-F238E27FC236}">
              <a16:creationId xmlns:a16="http://schemas.microsoft.com/office/drawing/2014/main" id="{7196BCF1-9972-42B4-9C2E-33D85CB628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982700" y="1168400"/>
          <a:ext cx="406400" cy="393700"/>
        </a:xfrm>
        <a:prstGeom prst="rect">
          <a:avLst/>
        </a:prstGeom>
      </xdr:spPr>
    </xdr:pic>
    <xdr:clientData/>
  </xdr:twoCellAnchor>
  <xdr:twoCellAnchor editAs="oneCell">
    <xdr:from>
      <xdr:col>19</xdr:col>
      <xdr:colOff>419100</xdr:colOff>
      <xdr:row>7</xdr:row>
      <xdr:rowOff>12700</xdr:rowOff>
    </xdr:from>
    <xdr:to>
      <xdr:col>20</xdr:col>
      <xdr:colOff>0</xdr:colOff>
      <xdr:row>9</xdr:row>
      <xdr:rowOff>101600</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03600" y="1168400"/>
          <a:ext cx="406400" cy="419100"/>
        </a:xfrm>
        <a:prstGeom prst="rect">
          <a:avLst/>
        </a:prstGeom>
      </xdr:spPr>
    </xdr:pic>
    <xdr:clientData/>
  </xdr:twoCellAnchor>
  <xdr:oneCellAnchor>
    <xdr:from>
      <xdr:col>17</xdr:col>
      <xdr:colOff>431800</xdr:colOff>
      <xdr:row>9</xdr:row>
      <xdr:rowOff>88900</xdr:rowOff>
    </xdr:from>
    <xdr:ext cx="1117600" cy="298800"/>
    <xdr:sp macro="" textlink="Sheet2!B70">
      <xdr:nvSpPr>
        <xdr:cNvPr id="32" name="TextBox 31">
          <a:extLst>
            <a:ext uri="{FF2B5EF4-FFF2-40B4-BE49-F238E27FC236}">
              <a16:creationId xmlns:a16="http://schemas.microsoft.com/office/drawing/2014/main" id="{8FD870DC-F9C5-1A80-7E82-344B5AD38C12}"/>
            </a:ext>
          </a:extLst>
        </xdr:cNvPr>
        <xdr:cNvSpPr txBox="1"/>
      </xdr:nvSpPr>
      <xdr:spPr>
        <a:xfrm>
          <a:off x="14465300" y="1574800"/>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pPr/>
            <a:t>3747121,2</a:t>
          </a:fld>
          <a:endParaRPr lang="en-GB" sz="1400"/>
        </a:p>
      </xdr:txBody>
    </xdr:sp>
    <xdr:clientData/>
  </xdr:oneCellAnchor>
  <xdr:oneCellAnchor>
    <xdr:from>
      <xdr:col>20</xdr:col>
      <xdr:colOff>127000</xdr:colOff>
      <xdr:row>9</xdr:row>
      <xdr:rowOff>101600</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6637000" y="15875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588,19</a:t>
          </a:fld>
          <a:endParaRPr lang="en-GB" sz="1600" b="1"/>
        </a:p>
      </xdr:txBody>
    </xdr:sp>
    <xdr:clientData/>
  </xdr:oneCellAnchor>
  <xdr:oneCellAnchor>
    <xdr:from>
      <xdr:col>20</xdr:col>
      <xdr:colOff>152400</xdr:colOff>
      <xdr:row>3</xdr:row>
      <xdr:rowOff>152400</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6662400" y="647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3871912</a:t>
          </a:fld>
          <a:endParaRPr lang="en-GB" sz="1600" b="1" i="0" u="none" strike="noStrike">
            <a:solidFill>
              <a:srgbClr val="000000"/>
            </a:solidFill>
            <a:latin typeface="Arial"/>
            <a:cs typeface="Arial"/>
          </a:endParaRPr>
        </a:p>
      </xdr:txBody>
    </xdr:sp>
    <xdr:clientData/>
  </xdr:oneCellAnchor>
  <xdr:oneCellAnchor>
    <xdr:from>
      <xdr:col>17</xdr:col>
      <xdr:colOff>660400</xdr:colOff>
      <xdr:row>1</xdr:row>
      <xdr:rowOff>101600</xdr:rowOff>
    </xdr:from>
    <xdr:ext cx="1117600" cy="328295"/>
    <xdr:sp macro="" textlink="Sheet2!D76">
      <xdr:nvSpPr>
        <xdr:cNvPr id="35" name="TextBox 34">
          <a:extLst>
            <a:ext uri="{FF2B5EF4-FFF2-40B4-BE49-F238E27FC236}">
              <a16:creationId xmlns:a16="http://schemas.microsoft.com/office/drawing/2014/main" id="{6C746E9E-61B3-0F49-B2E7-84E0257E0FBE}"/>
            </a:ext>
          </a:extLst>
        </xdr:cNvPr>
        <xdr:cNvSpPr txBox="1"/>
      </xdr:nvSpPr>
      <xdr:spPr>
        <a:xfrm>
          <a:off x="14693900" y="266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15</a:t>
          </a:fld>
          <a:endParaRPr lang="en-GB" sz="1600" b="1" i="0" u="none" strike="noStrike">
            <a:solidFill>
              <a:srgbClr val="000000"/>
            </a:solidFill>
            <a:latin typeface="Arial"/>
            <a:cs typeface="Arial"/>
          </a:endParaRPr>
        </a:p>
      </xdr:txBody>
    </xdr:sp>
    <xdr:clientData/>
  </xdr:oneCellAnchor>
  <xdr:twoCellAnchor>
    <xdr:from>
      <xdr:col>5</xdr:col>
      <xdr:colOff>622300</xdr:colOff>
      <xdr:row>25</xdr:row>
      <xdr:rowOff>38100</xdr:rowOff>
    </xdr:from>
    <xdr:to>
      <xdr:col>12</xdr:col>
      <xdr:colOff>215900</xdr:colOff>
      <xdr:row>38</xdr:row>
      <xdr:rowOff>25400</xdr:rowOff>
    </xdr:to>
    <xdr:graphicFrame macro="">
      <xdr:nvGraphicFramePr>
        <xdr:cNvPr id="36" name="Chart 35">
          <a:extLst>
            <a:ext uri="{FF2B5EF4-FFF2-40B4-BE49-F238E27FC236}">
              <a16:creationId xmlns:a16="http://schemas.microsoft.com/office/drawing/2014/main" id="{0C0AF39B-E29E-2942-A9EE-A592AE76C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177800</xdr:colOff>
      <xdr:row>24</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0</xdr:col>
      <xdr:colOff>63500</xdr:colOff>
      <xdr:row>25</xdr:row>
      <xdr:rowOff>0</xdr:rowOff>
    </xdr:from>
    <xdr:to>
      <xdr:col>5</xdr:col>
      <xdr:colOff>584200</xdr:colOff>
      <xdr:row>38</xdr:row>
      <xdr:rowOff>38100</xdr:rowOff>
    </xdr:to>
    <xdr:graphicFrame macro="">
      <xdr:nvGraphicFramePr>
        <xdr:cNvPr id="39" name="Chart 38">
          <a:extLst>
            <a:ext uri="{FF2B5EF4-FFF2-40B4-BE49-F238E27FC236}">
              <a16:creationId xmlns:a16="http://schemas.microsoft.com/office/drawing/2014/main" id="{9C3F45D3-86F2-AE47-8A88-177B8B411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622300</xdr:colOff>
      <xdr:row>10</xdr:row>
      <xdr:rowOff>76200</xdr:rowOff>
    </xdr:from>
    <xdr:to>
      <xdr:col>12</xdr:col>
      <xdr:colOff>203200</xdr:colOff>
      <xdr:row>25</xdr:row>
      <xdr:rowOff>25400</xdr:rowOff>
    </xdr:to>
    <xdr:graphicFrame macro="">
      <xdr:nvGraphicFramePr>
        <xdr:cNvPr id="40" name="Chart 39">
          <a:extLst>
            <a:ext uri="{FF2B5EF4-FFF2-40B4-BE49-F238E27FC236}">
              <a16:creationId xmlns:a16="http://schemas.microsoft.com/office/drawing/2014/main" id="{E905DD88-ED35-4242-B921-D6DA94450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228600</xdr:colOff>
      <xdr:row>25</xdr:row>
      <xdr:rowOff>38100</xdr:rowOff>
    </xdr:from>
    <xdr:to>
      <xdr:col>16</xdr:col>
      <xdr:colOff>482600</xdr:colOff>
      <xdr:row>38</xdr:row>
      <xdr:rowOff>50800</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533400</xdr:colOff>
      <xdr:row>12</xdr:row>
      <xdr:rowOff>38100</xdr:rowOff>
    </xdr:from>
    <xdr:to>
      <xdr:col>21</xdr:col>
      <xdr:colOff>469900</xdr:colOff>
      <xdr:row>25</xdr:row>
      <xdr:rowOff>25400</xdr:rowOff>
    </xdr:to>
    <xdr:graphicFrame macro="">
      <xdr:nvGraphicFramePr>
        <xdr:cNvPr id="43" name="Chart 42">
          <a:extLst>
            <a:ext uri="{FF2B5EF4-FFF2-40B4-BE49-F238E27FC236}">
              <a16:creationId xmlns:a16="http://schemas.microsoft.com/office/drawing/2014/main" id="{90156567-28DA-7740-9B66-1D636F079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12</xdr:row>
      <xdr:rowOff>0</xdr:rowOff>
    </xdr:from>
    <xdr:to>
      <xdr:col>5</xdr:col>
      <xdr:colOff>584200</xdr:colOff>
      <xdr:row>25</xdr:row>
      <xdr:rowOff>25400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812800</xdr:colOff>
      <xdr:row>61</xdr:row>
      <xdr:rowOff>38100</xdr:rowOff>
    </xdr:from>
    <xdr:to>
      <xdr:col>16</xdr:col>
      <xdr:colOff>25400</xdr:colOff>
      <xdr:row>69</xdr:row>
      <xdr:rowOff>76200</xdr:rowOff>
    </xdr:to>
    <xdr:sp macro="" textlink="">
      <xdr:nvSpPr>
        <xdr:cNvPr id="143" name="Rounded Rectangle 142">
          <a:extLst>
            <a:ext uri="{FF2B5EF4-FFF2-40B4-BE49-F238E27FC236}">
              <a16:creationId xmlns:a16="http://schemas.microsoft.com/office/drawing/2014/main" id="{EEFE9EC5-AA75-DC4F-82A4-F86D788E2767}"/>
            </a:ext>
          </a:extLst>
        </xdr:cNvPr>
        <xdr:cNvSpPr/>
      </xdr:nvSpPr>
      <xdr:spPr>
        <a:xfrm>
          <a:off x="10718800" y="130810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57</xdr:row>
      <xdr:rowOff>139700</xdr:rowOff>
    </xdr:from>
    <xdr:to>
      <xdr:col>18</xdr:col>
      <xdr:colOff>25400</xdr:colOff>
      <xdr:row>61</xdr:row>
      <xdr:rowOff>152400</xdr:rowOff>
    </xdr:to>
    <xdr:cxnSp macro="">
      <xdr:nvCxnSpPr>
        <xdr:cNvPr id="144" name="Elbow Connector 143">
          <a:extLst>
            <a:ext uri="{FF2B5EF4-FFF2-40B4-BE49-F238E27FC236}">
              <a16:creationId xmlns:a16="http://schemas.microsoft.com/office/drawing/2014/main" id="{E99CF56D-7F39-1146-9355-E3A1AC4BC7AE}"/>
            </a:ext>
          </a:extLst>
        </xdr:cNvPr>
        <xdr:cNvCxnSpPr/>
      </xdr:nvCxnSpPr>
      <xdr:spPr>
        <a:xfrm flipV="1">
          <a:off x="13169900" y="125222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68</xdr:row>
      <xdr:rowOff>152400</xdr:rowOff>
    </xdr:from>
    <xdr:to>
      <xdr:col>18</xdr:col>
      <xdr:colOff>12700</xdr:colOff>
      <xdr:row>72</xdr:row>
      <xdr:rowOff>101600</xdr:rowOff>
    </xdr:to>
    <xdr:cxnSp macro="">
      <xdr:nvCxnSpPr>
        <xdr:cNvPr id="145" name="Elbow Connector 144">
          <a:extLst>
            <a:ext uri="{FF2B5EF4-FFF2-40B4-BE49-F238E27FC236}">
              <a16:creationId xmlns:a16="http://schemas.microsoft.com/office/drawing/2014/main" id="{87216751-AF4A-0841-860E-76C1781E5469}"/>
            </a:ext>
          </a:extLst>
        </xdr:cNvPr>
        <xdr:cNvCxnSpPr/>
      </xdr:nvCxnSpPr>
      <xdr:spPr>
        <a:xfrm>
          <a:off x="13182600" y="143510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65</xdr:row>
      <xdr:rowOff>57150</xdr:rowOff>
    </xdr:from>
    <xdr:to>
      <xdr:col>18</xdr:col>
      <xdr:colOff>25400</xdr:colOff>
      <xdr:row>65</xdr:row>
      <xdr:rowOff>63500</xdr:rowOff>
    </xdr:to>
    <xdr:cxnSp macro="">
      <xdr:nvCxnSpPr>
        <xdr:cNvPr id="146" name="Straight Arrow Connector 145">
          <a:extLst>
            <a:ext uri="{FF2B5EF4-FFF2-40B4-BE49-F238E27FC236}">
              <a16:creationId xmlns:a16="http://schemas.microsoft.com/office/drawing/2014/main" id="{9C33B750-367E-A64C-B1AD-8C29B793C9EC}"/>
            </a:ext>
          </a:extLst>
        </xdr:cNvPr>
        <xdr:cNvCxnSpPr>
          <a:stCxn id="143" idx="3"/>
        </xdr:cNvCxnSpPr>
      </xdr:nvCxnSpPr>
      <xdr:spPr>
        <a:xfrm>
          <a:off x="13233400" y="13760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58</xdr:row>
      <xdr:rowOff>0</xdr:rowOff>
    </xdr:from>
    <xdr:to>
      <xdr:col>13</xdr:col>
      <xdr:colOff>0</xdr:colOff>
      <xdr:row>62</xdr:row>
      <xdr:rowOff>12700</xdr:rowOff>
    </xdr:to>
    <xdr:cxnSp macro="">
      <xdr:nvCxnSpPr>
        <xdr:cNvPr id="147" name="Elbow Connector 146">
          <a:extLst>
            <a:ext uri="{FF2B5EF4-FFF2-40B4-BE49-F238E27FC236}">
              <a16:creationId xmlns:a16="http://schemas.microsoft.com/office/drawing/2014/main" id="{1AD357EC-CA60-BD43-903B-E3DDB4D23A49}"/>
            </a:ext>
          </a:extLst>
        </xdr:cNvPr>
        <xdr:cNvCxnSpPr/>
      </xdr:nvCxnSpPr>
      <xdr:spPr>
        <a:xfrm rot="10800000">
          <a:off x="9080500" y="125476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68</xdr:row>
      <xdr:rowOff>152400</xdr:rowOff>
    </xdr:from>
    <xdr:to>
      <xdr:col>13</xdr:col>
      <xdr:colOff>25400</xdr:colOff>
      <xdr:row>71</xdr:row>
      <xdr:rowOff>152400</xdr:rowOff>
    </xdr:to>
    <xdr:cxnSp macro="">
      <xdr:nvCxnSpPr>
        <xdr:cNvPr id="148" name="Elbow Connector 147">
          <a:extLst>
            <a:ext uri="{FF2B5EF4-FFF2-40B4-BE49-F238E27FC236}">
              <a16:creationId xmlns:a16="http://schemas.microsoft.com/office/drawing/2014/main" id="{05998240-CAA6-9747-8F3B-60D4EBB700A9}"/>
            </a:ext>
          </a:extLst>
        </xdr:cNvPr>
        <xdr:cNvCxnSpPr/>
      </xdr:nvCxnSpPr>
      <xdr:spPr>
        <a:xfrm rot="10800000" flipV="1">
          <a:off x="9055100" y="143510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65</xdr:row>
      <xdr:rowOff>57150</xdr:rowOff>
    </xdr:from>
    <xdr:to>
      <xdr:col>12</xdr:col>
      <xdr:colOff>812800</xdr:colOff>
      <xdr:row>65</xdr:row>
      <xdr:rowOff>63500</xdr:rowOff>
    </xdr:to>
    <xdr:cxnSp macro="">
      <xdr:nvCxnSpPr>
        <xdr:cNvPr id="149" name="Straight Arrow Connector 148">
          <a:extLst>
            <a:ext uri="{FF2B5EF4-FFF2-40B4-BE49-F238E27FC236}">
              <a16:creationId xmlns:a16="http://schemas.microsoft.com/office/drawing/2014/main" id="{052B2277-D0E6-6D4B-9532-746E294CB445}"/>
            </a:ext>
          </a:extLst>
        </xdr:cNvPr>
        <xdr:cNvCxnSpPr>
          <a:stCxn id="143" idx="1"/>
        </xdr:cNvCxnSpPr>
      </xdr:nvCxnSpPr>
      <xdr:spPr>
        <a:xfrm flipH="1">
          <a:off x="9067800" y="13760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736600</xdr:colOff>
      <xdr:row>62</xdr:row>
      <xdr:rowOff>25400</xdr:rowOff>
    </xdr:from>
    <xdr:to>
      <xdr:col>15</xdr:col>
      <xdr:colOff>190500</xdr:colOff>
      <xdr:row>63</xdr:row>
      <xdr:rowOff>76200</xdr:rowOff>
    </xdr:to>
    <xdr:sp macro="" textlink="">
      <xdr:nvSpPr>
        <xdr:cNvPr id="150" name="TextBox 149">
          <a:extLst>
            <a:ext uri="{FF2B5EF4-FFF2-40B4-BE49-F238E27FC236}">
              <a16:creationId xmlns:a16="http://schemas.microsoft.com/office/drawing/2014/main" id="{0E6BE762-4593-0F48-A6A2-B26878403294}"/>
            </a:ext>
          </a:extLst>
        </xdr:cNvPr>
        <xdr:cNvSpPr txBox="1"/>
      </xdr:nvSpPr>
      <xdr:spPr>
        <a:xfrm>
          <a:off x="11468100" y="13233400"/>
          <a:ext cx="1104900" cy="215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13</xdr:col>
      <xdr:colOff>114300</xdr:colOff>
      <xdr:row>63</xdr:row>
      <xdr:rowOff>76200</xdr:rowOff>
    </xdr:from>
    <xdr:to>
      <xdr:col>14</xdr:col>
      <xdr:colOff>393700</xdr:colOff>
      <xdr:row>66</xdr:row>
      <xdr:rowOff>0</xdr:rowOff>
    </xdr:to>
    <xdr:sp macro="" textlink="Sheet2!O132">
      <xdr:nvSpPr>
        <xdr:cNvPr id="151" name="TextBox 150">
          <a:extLst>
            <a:ext uri="{FF2B5EF4-FFF2-40B4-BE49-F238E27FC236}">
              <a16:creationId xmlns:a16="http://schemas.microsoft.com/office/drawing/2014/main" id="{25D8A6F8-18A9-6C4C-8090-A10E8DD79963}"/>
            </a:ext>
          </a:extLst>
        </xdr:cNvPr>
        <xdr:cNvSpPr txBox="1"/>
      </xdr:nvSpPr>
      <xdr:spPr>
        <a:xfrm>
          <a:off x="10845800" y="13449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282176,79</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63</xdr:row>
      <xdr:rowOff>76200</xdr:rowOff>
    </xdr:from>
    <xdr:to>
      <xdr:col>15</xdr:col>
      <xdr:colOff>762000</xdr:colOff>
      <xdr:row>66</xdr:row>
      <xdr:rowOff>0</xdr:rowOff>
    </xdr:to>
    <xdr:sp macro="" textlink="Sheet2!N132">
      <xdr:nvSpPr>
        <xdr:cNvPr id="152" name="TextBox 151">
          <a:extLst>
            <a:ext uri="{FF2B5EF4-FFF2-40B4-BE49-F238E27FC236}">
              <a16:creationId xmlns:a16="http://schemas.microsoft.com/office/drawing/2014/main" id="{B5A115F2-23D5-FB41-B5E0-5C6C1022BE85}"/>
            </a:ext>
          </a:extLst>
        </xdr:cNvPr>
        <xdr:cNvSpPr txBox="1"/>
      </xdr:nvSpPr>
      <xdr:spPr>
        <a:xfrm>
          <a:off x="12039600" y="13449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1132477</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66</xdr:row>
      <xdr:rowOff>0</xdr:rowOff>
    </xdr:from>
    <xdr:to>
      <xdr:col>14</xdr:col>
      <xdr:colOff>393700</xdr:colOff>
      <xdr:row>68</xdr:row>
      <xdr:rowOff>101600</xdr:rowOff>
    </xdr:to>
    <xdr:sp macro="" textlink="Sheet2!Q132">
      <xdr:nvSpPr>
        <xdr:cNvPr id="153" name="TextBox 152">
          <a:extLst>
            <a:ext uri="{FF2B5EF4-FFF2-40B4-BE49-F238E27FC236}">
              <a16:creationId xmlns:a16="http://schemas.microsoft.com/office/drawing/2014/main" id="{62535988-C4A4-5E40-993F-860C9717D57E}"/>
            </a:ext>
          </a:extLst>
        </xdr:cNvPr>
        <xdr:cNvSpPr txBox="1"/>
      </xdr:nvSpPr>
      <xdr:spPr>
        <a:xfrm>
          <a:off x="10858500" y="138684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66</xdr:row>
      <xdr:rowOff>0</xdr:rowOff>
    </xdr:from>
    <xdr:to>
      <xdr:col>15</xdr:col>
      <xdr:colOff>749300</xdr:colOff>
      <xdr:row>68</xdr:row>
      <xdr:rowOff>76200</xdr:rowOff>
    </xdr:to>
    <xdr:sp macro="" textlink="Sheet2!P132">
      <xdr:nvSpPr>
        <xdr:cNvPr id="154" name="TextBox 153">
          <a:extLst>
            <a:ext uri="{FF2B5EF4-FFF2-40B4-BE49-F238E27FC236}">
              <a16:creationId xmlns:a16="http://schemas.microsoft.com/office/drawing/2014/main" id="{C2C89E24-648A-C242-9C7A-46FF45380368}"/>
            </a:ext>
          </a:extLst>
        </xdr:cNvPr>
        <xdr:cNvSpPr txBox="1"/>
      </xdr:nvSpPr>
      <xdr:spPr>
        <a:xfrm>
          <a:off x="12039600" y="138684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56</xdr:row>
      <xdr:rowOff>12700</xdr:rowOff>
    </xdr:from>
    <xdr:to>
      <xdr:col>20</xdr:col>
      <xdr:colOff>76200</xdr:colOff>
      <xdr:row>61</xdr:row>
      <xdr:rowOff>12700</xdr:rowOff>
    </xdr:to>
    <xdr:sp macro="" textlink="">
      <xdr:nvSpPr>
        <xdr:cNvPr id="155" name="Rectangle 154">
          <a:extLst>
            <a:ext uri="{FF2B5EF4-FFF2-40B4-BE49-F238E27FC236}">
              <a16:creationId xmlns:a16="http://schemas.microsoft.com/office/drawing/2014/main" id="{96BFDF04-9A13-034C-849E-5F6C6E576224}"/>
            </a:ext>
          </a:extLst>
        </xdr:cNvPr>
        <xdr:cNvSpPr/>
      </xdr:nvSpPr>
      <xdr:spPr>
        <a:xfrm>
          <a:off x="14871700" y="122301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70</xdr:row>
      <xdr:rowOff>38100</xdr:rowOff>
    </xdr:from>
    <xdr:to>
      <xdr:col>20</xdr:col>
      <xdr:colOff>0</xdr:colOff>
      <xdr:row>75</xdr:row>
      <xdr:rowOff>38100</xdr:rowOff>
    </xdr:to>
    <xdr:sp macro="" textlink="">
      <xdr:nvSpPr>
        <xdr:cNvPr id="156" name="Rectangle 155">
          <a:extLst>
            <a:ext uri="{FF2B5EF4-FFF2-40B4-BE49-F238E27FC236}">
              <a16:creationId xmlns:a16="http://schemas.microsoft.com/office/drawing/2014/main" id="{748A0C18-1991-CC4E-B9D8-201DB1166EB3}"/>
            </a:ext>
          </a:extLst>
        </xdr:cNvPr>
        <xdr:cNvSpPr/>
      </xdr:nvSpPr>
      <xdr:spPr>
        <a:xfrm>
          <a:off x="14871700" y="145669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63</xdr:row>
      <xdr:rowOff>0</xdr:rowOff>
    </xdr:from>
    <xdr:to>
      <xdr:col>20</xdr:col>
      <xdr:colOff>63500</xdr:colOff>
      <xdr:row>68</xdr:row>
      <xdr:rowOff>0</xdr:rowOff>
    </xdr:to>
    <xdr:sp macro="" textlink="">
      <xdr:nvSpPr>
        <xdr:cNvPr id="157" name="Rectangle 156">
          <a:extLst>
            <a:ext uri="{FF2B5EF4-FFF2-40B4-BE49-F238E27FC236}">
              <a16:creationId xmlns:a16="http://schemas.microsoft.com/office/drawing/2014/main" id="{35FE3227-3C66-3A4E-A662-388860FE277B}"/>
            </a:ext>
          </a:extLst>
        </xdr:cNvPr>
        <xdr:cNvSpPr/>
      </xdr:nvSpPr>
      <xdr:spPr>
        <a:xfrm>
          <a:off x="14884400" y="133731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69</xdr:row>
      <xdr:rowOff>101600</xdr:rowOff>
    </xdr:from>
    <xdr:to>
      <xdr:col>10</xdr:col>
      <xdr:colOff>812800</xdr:colOff>
      <xdr:row>74</xdr:row>
      <xdr:rowOff>101600</xdr:rowOff>
    </xdr:to>
    <xdr:sp macro="" textlink="">
      <xdr:nvSpPr>
        <xdr:cNvPr id="158" name="Rectangle 157">
          <a:extLst>
            <a:ext uri="{FF2B5EF4-FFF2-40B4-BE49-F238E27FC236}">
              <a16:creationId xmlns:a16="http://schemas.microsoft.com/office/drawing/2014/main" id="{F8C94521-41E0-8543-9B1A-B5E8563298EE}"/>
            </a:ext>
          </a:extLst>
        </xdr:cNvPr>
        <xdr:cNvSpPr/>
      </xdr:nvSpPr>
      <xdr:spPr>
        <a:xfrm>
          <a:off x="7442200" y="144653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62</xdr:row>
      <xdr:rowOff>139700</xdr:rowOff>
    </xdr:from>
    <xdr:to>
      <xdr:col>10</xdr:col>
      <xdr:colOff>812800</xdr:colOff>
      <xdr:row>67</xdr:row>
      <xdr:rowOff>139700</xdr:rowOff>
    </xdr:to>
    <xdr:sp macro="" textlink="">
      <xdr:nvSpPr>
        <xdr:cNvPr id="159" name="Rectangle 158">
          <a:extLst>
            <a:ext uri="{FF2B5EF4-FFF2-40B4-BE49-F238E27FC236}">
              <a16:creationId xmlns:a16="http://schemas.microsoft.com/office/drawing/2014/main" id="{9999434F-6A56-0C47-A9D1-4AF31249BA5C}"/>
            </a:ext>
          </a:extLst>
        </xdr:cNvPr>
        <xdr:cNvSpPr/>
      </xdr:nvSpPr>
      <xdr:spPr>
        <a:xfrm>
          <a:off x="7442200" y="133477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55</xdr:row>
      <xdr:rowOff>76200</xdr:rowOff>
    </xdr:from>
    <xdr:to>
      <xdr:col>11</xdr:col>
      <xdr:colOff>12700</xdr:colOff>
      <xdr:row>60</xdr:row>
      <xdr:rowOff>76200</xdr:rowOff>
    </xdr:to>
    <xdr:sp macro="" textlink="">
      <xdr:nvSpPr>
        <xdr:cNvPr id="160" name="Rectangle 159">
          <a:extLst>
            <a:ext uri="{FF2B5EF4-FFF2-40B4-BE49-F238E27FC236}">
              <a16:creationId xmlns:a16="http://schemas.microsoft.com/office/drawing/2014/main" id="{703E210E-92A6-634D-9952-E099C393A48A}"/>
            </a:ext>
          </a:extLst>
        </xdr:cNvPr>
        <xdr:cNvSpPr/>
      </xdr:nvSpPr>
      <xdr:spPr>
        <a:xfrm>
          <a:off x="7454900" y="121285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69</xdr:row>
      <xdr:rowOff>76200</xdr:rowOff>
    </xdr:from>
    <xdr:to>
      <xdr:col>14</xdr:col>
      <xdr:colOff>419100</xdr:colOff>
      <xdr:row>79</xdr:row>
      <xdr:rowOff>162560</xdr:rowOff>
    </xdr:to>
    <xdr:cxnSp macro="">
      <xdr:nvCxnSpPr>
        <xdr:cNvPr id="161" name="Straight Arrow Connector 160">
          <a:extLst>
            <a:ext uri="{FF2B5EF4-FFF2-40B4-BE49-F238E27FC236}">
              <a16:creationId xmlns:a16="http://schemas.microsoft.com/office/drawing/2014/main" id="{35743068-C120-0740-8988-52853514EF46}"/>
            </a:ext>
          </a:extLst>
        </xdr:cNvPr>
        <xdr:cNvCxnSpPr>
          <a:stCxn id="143" idx="2"/>
        </xdr:cNvCxnSpPr>
      </xdr:nvCxnSpPr>
      <xdr:spPr>
        <a:xfrm>
          <a:off x="11976100" y="14439900"/>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80</xdr:row>
      <xdr:rowOff>50800</xdr:rowOff>
    </xdr:from>
    <xdr:to>
      <xdr:col>15</xdr:col>
      <xdr:colOff>368300</xdr:colOff>
      <xdr:row>85</xdr:row>
      <xdr:rowOff>50800</xdr:rowOff>
    </xdr:to>
    <xdr:sp macro="" textlink="">
      <xdr:nvSpPr>
        <xdr:cNvPr id="162" name="Rectangle 161">
          <a:extLst>
            <a:ext uri="{FF2B5EF4-FFF2-40B4-BE49-F238E27FC236}">
              <a16:creationId xmlns:a16="http://schemas.microsoft.com/office/drawing/2014/main" id="{9D3F57EC-D294-2641-BE80-E235CA9058B3}"/>
            </a:ext>
          </a:extLst>
        </xdr:cNvPr>
        <xdr:cNvSpPr/>
      </xdr:nvSpPr>
      <xdr:spPr>
        <a:xfrm>
          <a:off x="11087100" y="162306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56</xdr:row>
      <xdr:rowOff>25400</xdr:rowOff>
    </xdr:from>
    <xdr:to>
      <xdr:col>19</xdr:col>
      <xdr:colOff>393700</xdr:colOff>
      <xdr:row>57</xdr:row>
      <xdr:rowOff>101600</xdr:rowOff>
    </xdr:to>
    <xdr:sp macro="" textlink="">
      <xdr:nvSpPr>
        <xdr:cNvPr id="163" name="TextBox 162">
          <a:extLst>
            <a:ext uri="{FF2B5EF4-FFF2-40B4-BE49-F238E27FC236}">
              <a16:creationId xmlns:a16="http://schemas.microsoft.com/office/drawing/2014/main" id="{BF53F039-CF6F-724C-93E3-6BD9C72FA0C6}"/>
            </a:ext>
          </a:extLst>
        </xdr:cNvPr>
        <xdr:cNvSpPr txBox="1"/>
      </xdr:nvSpPr>
      <xdr:spPr>
        <a:xfrm>
          <a:off x="15367000" y="122428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63</xdr:row>
      <xdr:rowOff>25400</xdr:rowOff>
    </xdr:from>
    <xdr:to>
      <xdr:col>19</xdr:col>
      <xdr:colOff>495300</xdr:colOff>
      <xdr:row>64</xdr:row>
      <xdr:rowOff>88900</xdr:rowOff>
    </xdr:to>
    <xdr:sp macro="" textlink="">
      <xdr:nvSpPr>
        <xdr:cNvPr id="164" name="TextBox 163">
          <a:extLst>
            <a:ext uri="{FF2B5EF4-FFF2-40B4-BE49-F238E27FC236}">
              <a16:creationId xmlns:a16="http://schemas.microsoft.com/office/drawing/2014/main" id="{0424ABC5-6CAB-7F41-8BC1-A03AA1175BCE}"/>
            </a:ext>
          </a:extLst>
        </xdr:cNvPr>
        <xdr:cNvSpPr txBox="1"/>
      </xdr:nvSpPr>
      <xdr:spPr>
        <a:xfrm>
          <a:off x="15252700" y="133985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70</xdr:row>
      <xdr:rowOff>76200</xdr:rowOff>
    </xdr:from>
    <xdr:to>
      <xdr:col>19</xdr:col>
      <xdr:colOff>749300</xdr:colOff>
      <xdr:row>71</xdr:row>
      <xdr:rowOff>152400</xdr:rowOff>
    </xdr:to>
    <xdr:sp macro="" textlink="">
      <xdr:nvSpPr>
        <xdr:cNvPr id="165" name="TextBox 164">
          <a:extLst>
            <a:ext uri="{FF2B5EF4-FFF2-40B4-BE49-F238E27FC236}">
              <a16:creationId xmlns:a16="http://schemas.microsoft.com/office/drawing/2014/main" id="{EE5D6EC7-2D95-1B49-82B3-2B3C87F73167}"/>
            </a:ext>
          </a:extLst>
        </xdr:cNvPr>
        <xdr:cNvSpPr txBox="1"/>
      </xdr:nvSpPr>
      <xdr:spPr>
        <a:xfrm>
          <a:off x="14935200" y="146050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80</xdr:row>
      <xdr:rowOff>63500</xdr:rowOff>
    </xdr:from>
    <xdr:to>
      <xdr:col>15</xdr:col>
      <xdr:colOff>50800</xdr:colOff>
      <xdr:row>81</xdr:row>
      <xdr:rowOff>139700</xdr:rowOff>
    </xdr:to>
    <xdr:sp macro="" textlink="">
      <xdr:nvSpPr>
        <xdr:cNvPr id="166" name="TextBox 165">
          <a:extLst>
            <a:ext uri="{FF2B5EF4-FFF2-40B4-BE49-F238E27FC236}">
              <a16:creationId xmlns:a16="http://schemas.microsoft.com/office/drawing/2014/main" id="{67ED97CB-EA5C-A640-977F-3CB1AEA7250D}"/>
            </a:ext>
          </a:extLst>
        </xdr:cNvPr>
        <xdr:cNvSpPr txBox="1"/>
      </xdr:nvSpPr>
      <xdr:spPr>
        <a:xfrm>
          <a:off x="11391900" y="162433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55</xdr:row>
      <xdr:rowOff>114300</xdr:rowOff>
    </xdr:from>
    <xdr:to>
      <xdr:col>10</xdr:col>
      <xdr:colOff>762000</xdr:colOff>
      <xdr:row>57</xdr:row>
      <xdr:rowOff>12700</xdr:rowOff>
    </xdr:to>
    <xdr:sp macro="" textlink="">
      <xdr:nvSpPr>
        <xdr:cNvPr id="167" name="TextBox 166">
          <a:extLst>
            <a:ext uri="{FF2B5EF4-FFF2-40B4-BE49-F238E27FC236}">
              <a16:creationId xmlns:a16="http://schemas.microsoft.com/office/drawing/2014/main" id="{91BA3594-0322-5546-B6DE-34CC359D3BCC}"/>
            </a:ext>
          </a:extLst>
        </xdr:cNvPr>
        <xdr:cNvSpPr txBox="1"/>
      </xdr:nvSpPr>
      <xdr:spPr>
        <a:xfrm>
          <a:off x="7569200" y="121666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63</xdr:row>
      <xdr:rowOff>0</xdr:rowOff>
    </xdr:from>
    <xdr:to>
      <xdr:col>10</xdr:col>
      <xdr:colOff>596900</xdr:colOff>
      <xdr:row>64</xdr:row>
      <xdr:rowOff>63500</xdr:rowOff>
    </xdr:to>
    <xdr:sp macro="" textlink="">
      <xdr:nvSpPr>
        <xdr:cNvPr id="168" name="TextBox 167">
          <a:extLst>
            <a:ext uri="{FF2B5EF4-FFF2-40B4-BE49-F238E27FC236}">
              <a16:creationId xmlns:a16="http://schemas.microsoft.com/office/drawing/2014/main" id="{3C078106-B3ED-A34A-BF5A-8B43F2095651}"/>
            </a:ext>
          </a:extLst>
        </xdr:cNvPr>
        <xdr:cNvSpPr txBox="1"/>
      </xdr:nvSpPr>
      <xdr:spPr>
        <a:xfrm>
          <a:off x="7632700" y="133731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69</xdr:row>
      <xdr:rowOff>101600</xdr:rowOff>
    </xdr:from>
    <xdr:to>
      <xdr:col>10</xdr:col>
      <xdr:colOff>368300</xdr:colOff>
      <xdr:row>71</xdr:row>
      <xdr:rowOff>12700</xdr:rowOff>
    </xdr:to>
    <xdr:sp macro="" textlink="">
      <xdr:nvSpPr>
        <xdr:cNvPr id="169" name="TextBox 168">
          <a:extLst>
            <a:ext uri="{FF2B5EF4-FFF2-40B4-BE49-F238E27FC236}">
              <a16:creationId xmlns:a16="http://schemas.microsoft.com/office/drawing/2014/main" id="{EBCA04A8-209C-E645-8FBF-B1D542EE88A3}"/>
            </a:ext>
          </a:extLst>
        </xdr:cNvPr>
        <xdr:cNvSpPr txBox="1"/>
      </xdr:nvSpPr>
      <xdr:spPr>
        <a:xfrm>
          <a:off x="7848600" y="144653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57</xdr:row>
      <xdr:rowOff>101600</xdr:rowOff>
    </xdr:from>
    <xdr:to>
      <xdr:col>19</xdr:col>
      <xdr:colOff>12700</xdr:colOff>
      <xdr:row>60</xdr:row>
      <xdr:rowOff>139700</xdr:rowOff>
    </xdr:to>
    <xdr:sp macro="" textlink="Sheet2!O133">
      <xdr:nvSpPr>
        <xdr:cNvPr id="170" name="TextBox 169">
          <a:extLst>
            <a:ext uri="{FF2B5EF4-FFF2-40B4-BE49-F238E27FC236}">
              <a16:creationId xmlns:a16="http://schemas.microsoft.com/office/drawing/2014/main" id="{644C8DAC-1439-BE4F-883C-73CE638D5713}"/>
            </a:ext>
          </a:extLst>
        </xdr:cNvPr>
        <xdr:cNvSpPr txBox="1"/>
      </xdr:nvSpPr>
      <xdr:spPr>
        <a:xfrm>
          <a:off x="14909800" y="12484100"/>
          <a:ext cx="7874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57</xdr:row>
      <xdr:rowOff>101600</xdr:rowOff>
    </xdr:from>
    <xdr:to>
      <xdr:col>20</xdr:col>
      <xdr:colOff>0</xdr:colOff>
      <xdr:row>60</xdr:row>
      <xdr:rowOff>152400</xdr:rowOff>
    </xdr:to>
    <xdr:sp macro="" textlink="Sheet2!N133">
      <xdr:nvSpPr>
        <xdr:cNvPr id="171" name="TextBox 170">
          <a:extLst>
            <a:ext uri="{FF2B5EF4-FFF2-40B4-BE49-F238E27FC236}">
              <a16:creationId xmlns:a16="http://schemas.microsoft.com/office/drawing/2014/main" id="{91BF97C1-1BC7-B640-A1B4-110D0AD939B8}"/>
            </a:ext>
          </a:extLst>
        </xdr:cNvPr>
        <xdr:cNvSpPr txBox="1"/>
      </xdr:nvSpPr>
      <xdr:spPr>
        <a:xfrm>
          <a:off x="15684500" y="124841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64</xdr:row>
      <xdr:rowOff>88900</xdr:rowOff>
    </xdr:from>
    <xdr:to>
      <xdr:col>19</xdr:col>
      <xdr:colOff>25400</xdr:colOff>
      <xdr:row>67</xdr:row>
      <xdr:rowOff>76200</xdr:rowOff>
    </xdr:to>
    <xdr:sp macro="" textlink="Sheet2!O137">
      <xdr:nvSpPr>
        <xdr:cNvPr id="172" name="TextBox 171">
          <a:extLst>
            <a:ext uri="{FF2B5EF4-FFF2-40B4-BE49-F238E27FC236}">
              <a16:creationId xmlns:a16="http://schemas.microsoft.com/office/drawing/2014/main" id="{F065611A-32A0-B74B-B74E-D36F417466FA}"/>
            </a:ext>
          </a:extLst>
        </xdr:cNvPr>
        <xdr:cNvSpPr txBox="1"/>
      </xdr:nvSpPr>
      <xdr:spPr>
        <a:xfrm>
          <a:off x="149098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64</xdr:row>
      <xdr:rowOff>88900</xdr:rowOff>
    </xdr:from>
    <xdr:to>
      <xdr:col>20</xdr:col>
      <xdr:colOff>0</xdr:colOff>
      <xdr:row>67</xdr:row>
      <xdr:rowOff>76200</xdr:rowOff>
    </xdr:to>
    <xdr:sp macro="" textlink="Sheet2!N137">
      <xdr:nvSpPr>
        <xdr:cNvPr id="173" name="TextBox 172">
          <a:extLst>
            <a:ext uri="{FF2B5EF4-FFF2-40B4-BE49-F238E27FC236}">
              <a16:creationId xmlns:a16="http://schemas.microsoft.com/office/drawing/2014/main" id="{06D6D2DF-F203-EB4E-804A-D223835952C7}"/>
            </a:ext>
          </a:extLst>
        </xdr:cNvPr>
        <xdr:cNvSpPr txBox="1"/>
      </xdr:nvSpPr>
      <xdr:spPr>
        <a:xfrm>
          <a:off x="157099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72</xdr:row>
      <xdr:rowOff>12700</xdr:rowOff>
    </xdr:from>
    <xdr:to>
      <xdr:col>19</xdr:col>
      <xdr:colOff>50800</xdr:colOff>
      <xdr:row>74</xdr:row>
      <xdr:rowOff>152400</xdr:rowOff>
    </xdr:to>
    <xdr:sp macro="" textlink="Sheet2!O140">
      <xdr:nvSpPr>
        <xdr:cNvPr id="174" name="TextBox 173">
          <a:extLst>
            <a:ext uri="{FF2B5EF4-FFF2-40B4-BE49-F238E27FC236}">
              <a16:creationId xmlns:a16="http://schemas.microsoft.com/office/drawing/2014/main" id="{CDE6F6CB-4EDF-9D41-856C-25CFC69792E7}"/>
            </a:ext>
          </a:extLst>
        </xdr:cNvPr>
        <xdr:cNvSpPr txBox="1"/>
      </xdr:nvSpPr>
      <xdr:spPr>
        <a:xfrm>
          <a:off x="14909800" y="14871700"/>
          <a:ext cx="825500" cy="469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72</xdr:row>
      <xdr:rowOff>12700</xdr:rowOff>
    </xdr:from>
    <xdr:to>
      <xdr:col>19</xdr:col>
      <xdr:colOff>787400</xdr:colOff>
      <xdr:row>75</xdr:row>
      <xdr:rowOff>0</xdr:rowOff>
    </xdr:to>
    <xdr:sp macro="" textlink="Sheet2!N140">
      <xdr:nvSpPr>
        <xdr:cNvPr id="175" name="TextBox 174">
          <a:extLst>
            <a:ext uri="{FF2B5EF4-FFF2-40B4-BE49-F238E27FC236}">
              <a16:creationId xmlns:a16="http://schemas.microsoft.com/office/drawing/2014/main" id="{84791496-4511-CA4C-9750-0D4437442EB0}"/>
            </a:ext>
          </a:extLst>
        </xdr:cNvPr>
        <xdr:cNvSpPr txBox="1"/>
      </xdr:nvSpPr>
      <xdr:spPr>
        <a:xfrm>
          <a:off x="15722600" y="14871700"/>
          <a:ext cx="7493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57</xdr:row>
      <xdr:rowOff>12700</xdr:rowOff>
    </xdr:from>
    <xdr:to>
      <xdr:col>11</xdr:col>
      <xdr:colOff>0</xdr:colOff>
      <xdr:row>60</xdr:row>
      <xdr:rowOff>0</xdr:rowOff>
    </xdr:to>
    <xdr:sp macro="" textlink="Sheet2!N150">
      <xdr:nvSpPr>
        <xdr:cNvPr id="176" name="TextBox 175">
          <a:extLst>
            <a:ext uri="{FF2B5EF4-FFF2-40B4-BE49-F238E27FC236}">
              <a16:creationId xmlns:a16="http://schemas.microsoft.com/office/drawing/2014/main" id="{26F67C49-1074-D448-8D1C-6DC4407972D6}"/>
            </a:ext>
          </a:extLst>
        </xdr:cNvPr>
        <xdr:cNvSpPr txBox="1"/>
      </xdr:nvSpPr>
      <xdr:spPr>
        <a:xfrm>
          <a:off x="8280400" y="12395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57</xdr:row>
      <xdr:rowOff>12700</xdr:rowOff>
    </xdr:from>
    <xdr:to>
      <xdr:col>10</xdr:col>
      <xdr:colOff>25400</xdr:colOff>
      <xdr:row>60</xdr:row>
      <xdr:rowOff>0</xdr:rowOff>
    </xdr:to>
    <xdr:sp macro="" textlink="Sheet2!O149">
      <xdr:nvSpPr>
        <xdr:cNvPr id="177" name="TextBox 176">
          <a:extLst>
            <a:ext uri="{FF2B5EF4-FFF2-40B4-BE49-F238E27FC236}">
              <a16:creationId xmlns:a16="http://schemas.microsoft.com/office/drawing/2014/main" id="{881E3942-009E-7344-9BD0-9DEDEEA2A7A3}"/>
            </a:ext>
          </a:extLst>
        </xdr:cNvPr>
        <xdr:cNvSpPr txBox="1"/>
      </xdr:nvSpPr>
      <xdr:spPr>
        <a:xfrm>
          <a:off x="7480300" y="12395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64</xdr:row>
      <xdr:rowOff>88900</xdr:rowOff>
    </xdr:from>
    <xdr:to>
      <xdr:col>10</xdr:col>
      <xdr:colOff>774700</xdr:colOff>
      <xdr:row>67</xdr:row>
      <xdr:rowOff>76200</xdr:rowOff>
    </xdr:to>
    <xdr:sp macro="" textlink="Sheet2!N155">
      <xdr:nvSpPr>
        <xdr:cNvPr id="178" name="TextBox 177">
          <a:extLst>
            <a:ext uri="{FF2B5EF4-FFF2-40B4-BE49-F238E27FC236}">
              <a16:creationId xmlns:a16="http://schemas.microsoft.com/office/drawing/2014/main" id="{99900CC7-2A57-F94F-90F9-3DF1F6BC9508}"/>
            </a:ext>
          </a:extLst>
        </xdr:cNvPr>
        <xdr:cNvSpPr txBox="1"/>
      </xdr:nvSpPr>
      <xdr:spPr>
        <a:xfrm>
          <a:off x="82296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64</xdr:row>
      <xdr:rowOff>88900</xdr:rowOff>
    </xdr:from>
    <xdr:to>
      <xdr:col>9</xdr:col>
      <xdr:colOff>800100</xdr:colOff>
      <xdr:row>67</xdr:row>
      <xdr:rowOff>76200</xdr:rowOff>
    </xdr:to>
    <xdr:sp macro="" textlink="Sheet2!O155">
      <xdr:nvSpPr>
        <xdr:cNvPr id="179" name="TextBox 178">
          <a:extLst>
            <a:ext uri="{FF2B5EF4-FFF2-40B4-BE49-F238E27FC236}">
              <a16:creationId xmlns:a16="http://schemas.microsoft.com/office/drawing/2014/main" id="{19DC6D2F-934D-4241-99C5-90D703B10273}"/>
            </a:ext>
          </a:extLst>
        </xdr:cNvPr>
        <xdr:cNvSpPr txBox="1"/>
      </xdr:nvSpPr>
      <xdr:spPr>
        <a:xfrm>
          <a:off x="74295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71</xdr:row>
      <xdr:rowOff>12700</xdr:rowOff>
    </xdr:from>
    <xdr:to>
      <xdr:col>10</xdr:col>
      <xdr:colOff>774700</xdr:colOff>
      <xdr:row>74</xdr:row>
      <xdr:rowOff>0</xdr:rowOff>
    </xdr:to>
    <xdr:sp macro="" textlink="Sheet2!N137">
      <xdr:nvSpPr>
        <xdr:cNvPr id="180" name="TextBox 179">
          <a:extLst>
            <a:ext uri="{FF2B5EF4-FFF2-40B4-BE49-F238E27FC236}">
              <a16:creationId xmlns:a16="http://schemas.microsoft.com/office/drawing/2014/main" id="{955A65ED-AD5B-6E40-A3CB-BC471BF79E71}"/>
            </a:ext>
          </a:extLst>
        </xdr:cNvPr>
        <xdr:cNvSpPr txBox="1"/>
      </xdr:nvSpPr>
      <xdr:spPr>
        <a:xfrm>
          <a:off x="8229600" y="14706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71</xdr:row>
      <xdr:rowOff>12700</xdr:rowOff>
    </xdr:from>
    <xdr:to>
      <xdr:col>9</xdr:col>
      <xdr:colOff>800100</xdr:colOff>
      <xdr:row>74</xdr:row>
      <xdr:rowOff>0</xdr:rowOff>
    </xdr:to>
    <xdr:sp macro="" textlink="Sheet2!O159">
      <xdr:nvSpPr>
        <xdr:cNvPr id="181" name="TextBox 180">
          <a:extLst>
            <a:ext uri="{FF2B5EF4-FFF2-40B4-BE49-F238E27FC236}">
              <a16:creationId xmlns:a16="http://schemas.microsoft.com/office/drawing/2014/main" id="{0FF314A9-8C72-5D43-9458-CD85C7AA1798}"/>
            </a:ext>
          </a:extLst>
        </xdr:cNvPr>
        <xdr:cNvSpPr txBox="1"/>
      </xdr:nvSpPr>
      <xdr:spPr>
        <a:xfrm>
          <a:off x="7429500" y="14706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82</xdr:row>
      <xdr:rowOff>0</xdr:rowOff>
    </xdr:from>
    <xdr:to>
      <xdr:col>14</xdr:col>
      <xdr:colOff>368300</xdr:colOff>
      <xdr:row>84</xdr:row>
      <xdr:rowOff>152400</xdr:rowOff>
    </xdr:to>
    <xdr:sp macro="" textlink="Sheet2!O145">
      <xdr:nvSpPr>
        <xdr:cNvPr id="182" name="TextBox 181">
          <a:extLst>
            <a:ext uri="{FF2B5EF4-FFF2-40B4-BE49-F238E27FC236}">
              <a16:creationId xmlns:a16="http://schemas.microsoft.com/office/drawing/2014/main" id="{8E348C21-2781-EB49-A91E-10C6F3011222}"/>
            </a:ext>
          </a:extLst>
        </xdr:cNvPr>
        <xdr:cNvSpPr txBox="1"/>
      </xdr:nvSpPr>
      <xdr:spPr>
        <a:xfrm>
          <a:off x="11125200" y="16510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82</xdr:row>
      <xdr:rowOff>0</xdr:rowOff>
    </xdr:from>
    <xdr:to>
      <xdr:col>15</xdr:col>
      <xdr:colOff>355600</xdr:colOff>
      <xdr:row>84</xdr:row>
      <xdr:rowOff>152400</xdr:rowOff>
    </xdr:to>
    <xdr:sp macro="" textlink="Sheet2!N145">
      <xdr:nvSpPr>
        <xdr:cNvPr id="183" name="TextBox 182">
          <a:extLst>
            <a:ext uri="{FF2B5EF4-FFF2-40B4-BE49-F238E27FC236}">
              <a16:creationId xmlns:a16="http://schemas.microsoft.com/office/drawing/2014/main" id="{C1F0198C-DDC4-6A4B-89BC-4FF93725FAD2}"/>
            </a:ext>
          </a:extLst>
        </xdr:cNvPr>
        <xdr:cNvSpPr txBox="1"/>
      </xdr:nvSpPr>
      <xdr:spPr>
        <a:xfrm>
          <a:off x="11938000" y="16510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51</xdr:row>
      <xdr:rowOff>76200</xdr:rowOff>
    </xdr:from>
    <xdr:to>
      <xdr:col>21</xdr:col>
      <xdr:colOff>800100</xdr:colOff>
      <xdr:row>56</xdr:row>
      <xdr:rowOff>12700</xdr:rowOff>
    </xdr:to>
    <xdr:cxnSp macro="">
      <xdr:nvCxnSpPr>
        <xdr:cNvPr id="184" name="Elbow Connector 183">
          <a:extLst>
            <a:ext uri="{FF2B5EF4-FFF2-40B4-BE49-F238E27FC236}">
              <a16:creationId xmlns:a16="http://schemas.microsoft.com/office/drawing/2014/main" id="{AC37A622-368B-7549-BE56-44F48A7E7E5B}"/>
            </a:ext>
          </a:extLst>
        </xdr:cNvPr>
        <xdr:cNvCxnSpPr/>
      </xdr:nvCxnSpPr>
      <xdr:spPr>
        <a:xfrm flipV="1">
          <a:off x="16548100" y="11468100"/>
          <a:ext cx="1587500" cy="762000"/>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54</xdr:row>
      <xdr:rowOff>127000</xdr:rowOff>
    </xdr:from>
    <xdr:to>
      <xdr:col>23</xdr:col>
      <xdr:colOff>38100</xdr:colOff>
      <xdr:row>58</xdr:row>
      <xdr:rowOff>95250</xdr:rowOff>
    </xdr:to>
    <xdr:cxnSp macro="">
      <xdr:nvCxnSpPr>
        <xdr:cNvPr id="185" name="Elbow Connector 184">
          <a:extLst>
            <a:ext uri="{FF2B5EF4-FFF2-40B4-BE49-F238E27FC236}">
              <a16:creationId xmlns:a16="http://schemas.microsoft.com/office/drawing/2014/main" id="{81CEB139-7840-ED46-AE4F-F49B2092CE82}"/>
            </a:ext>
          </a:extLst>
        </xdr:cNvPr>
        <xdr:cNvCxnSpPr>
          <a:stCxn id="155" idx="3"/>
        </xdr:cNvCxnSpPr>
      </xdr:nvCxnSpPr>
      <xdr:spPr>
        <a:xfrm flipV="1">
          <a:off x="16586200" y="12014200"/>
          <a:ext cx="2438400" cy="62865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57</xdr:row>
      <xdr:rowOff>139700</xdr:rowOff>
    </xdr:from>
    <xdr:to>
      <xdr:col>25</xdr:col>
      <xdr:colOff>50800</xdr:colOff>
      <xdr:row>61</xdr:row>
      <xdr:rowOff>12700</xdr:rowOff>
    </xdr:to>
    <xdr:cxnSp macro="">
      <xdr:nvCxnSpPr>
        <xdr:cNvPr id="186" name="Elbow Connector 185">
          <a:extLst>
            <a:ext uri="{FF2B5EF4-FFF2-40B4-BE49-F238E27FC236}">
              <a16:creationId xmlns:a16="http://schemas.microsoft.com/office/drawing/2014/main" id="{66D9952F-071D-E642-9B58-917F76300331}"/>
            </a:ext>
          </a:extLst>
        </xdr:cNvPr>
        <xdr:cNvCxnSpPr/>
      </xdr:nvCxnSpPr>
      <xdr:spPr>
        <a:xfrm flipV="1">
          <a:off x="16586200" y="12522200"/>
          <a:ext cx="4102100" cy="5334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75</xdr:row>
      <xdr:rowOff>38100</xdr:rowOff>
    </xdr:from>
    <xdr:to>
      <xdr:col>22</xdr:col>
      <xdr:colOff>0</xdr:colOff>
      <xdr:row>79</xdr:row>
      <xdr:rowOff>139700</xdr:rowOff>
    </xdr:to>
    <xdr:cxnSp macro="">
      <xdr:nvCxnSpPr>
        <xdr:cNvPr id="187" name="Elbow Connector 186">
          <a:extLst>
            <a:ext uri="{FF2B5EF4-FFF2-40B4-BE49-F238E27FC236}">
              <a16:creationId xmlns:a16="http://schemas.microsoft.com/office/drawing/2014/main" id="{F2F9C393-2BBE-0646-B4F8-AC6860A83CA1}"/>
            </a:ext>
          </a:extLst>
        </xdr:cNvPr>
        <xdr:cNvCxnSpPr/>
      </xdr:nvCxnSpPr>
      <xdr:spPr>
        <a:xfrm>
          <a:off x="16510000" y="15392400"/>
          <a:ext cx="1651000" cy="76200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73</xdr:row>
      <xdr:rowOff>107950</xdr:rowOff>
    </xdr:from>
    <xdr:to>
      <xdr:col>23</xdr:col>
      <xdr:colOff>12700</xdr:colOff>
      <xdr:row>78</xdr:row>
      <xdr:rowOff>0</xdr:rowOff>
    </xdr:to>
    <xdr:cxnSp macro="">
      <xdr:nvCxnSpPr>
        <xdr:cNvPr id="188" name="Elbow Connector 187">
          <a:extLst>
            <a:ext uri="{FF2B5EF4-FFF2-40B4-BE49-F238E27FC236}">
              <a16:creationId xmlns:a16="http://schemas.microsoft.com/office/drawing/2014/main" id="{C16160D4-28C4-B641-8126-BC3BF8AD09A0}"/>
            </a:ext>
          </a:extLst>
        </xdr:cNvPr>
        <xdr:cNvCxnSpPr/>
      </xdr:nvCxnSpPr>
      <xdr:spPr>
        <a:xfrm>
          <a:off x="16522700" y="15132050"/>
          <a:ext cx="2476500" cy="71755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72</xdr:row>
      <xdr:rowOff>63500</xdr:rowOff>
    </xdr:from>
    <xdr:to>
      <xdr:col>24</xdr:col>
      <xdr:colOff>38100</xdr:colOff>
      <xdr:row>76</xdr:row>
      <xdr:rowOff>50800</xdr:rowOff>
    </xdr:to>
    <xdr:cxnSp macro="">
      <xdr:nvCxnSpPr>
        <xdr:cNvPr id="189" name="Elbow Connector 188">
          <a:extLst>
            <a:ext uri="{FF2B5EF4-FFF2-40B4-BE49-F238E27FC236}">
              <a16:creationId xmlns:a16="http://schemas.microsoft.com/office/drawing/2014/main" id="{12046134-1738-2E4B-9C08-31CB57AE1B13}"/>
            </a:ext>
          </a:extLst>
        </xdr:cNvPr>
        <xdr:cNvCxnSpPr/>
      </xdr:nvCxnSpPr>
      <xdr:spPr>
        <a:xfrm>
          <a:off x="16510000" y="14922500"/>
          <a:ext cx="3340100" cy="6477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63</xdr:row>
      <xdr:rowOff>139700</xdr:rowOff>
    </xdr:from>
    <xdr:to>
      <xdr:col>24</xdr:col>
      <xdr:colOff>63500</xdr:colOff>
      <xdr:row>63</xdr:row>
      <xdr:rowOff>152400</xdr:rowOff>
    </xdr:to>
    <xdr:cxnSp macro="">
      <xdr:nvCxnSpPr>
        <xdr:cNvPr id="190" name="Straight Arrow Connector 189">
          <a:extLst>
            <a:ext uri="{FF2B5EF4-FFF2-40B4-BE49-F238E27FC236}">
              <a16:creationId xmlns:a16="http://schemas.microsoft.com/office/drawing/2014/main" id="{654F1066-BD52-CB4E-A07C-8D3E94AC67F1}"/>
            </a:ext>
          </a:extLst>
        </xdr:cNvPr>
        <xdr:cNvCxnSpPr/>
      </xdr:nvCxnSpPr>
      <xdr:spPr>
        <a:xfrm>
          <a:off x="16560800" y="13512800"/>
          <a:ext cx="3314700"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67</xdr:row>
      <xdr:rowOff>50800</xdr:rowOff>
    </xdr:from>
    <xdr:to>
      <xdr:col>24</xdr:col>
      <xdr:colOff>12700</xdr:colOff>
      <xdr:row>67</xdr:row>
      <xdr:rowOff>50800</xdr:rowOff>
    </xdr:to>
    <xdr:cxnSp macro="">
      <xdr:nvCxnSpPr>
        <xdr:cNvPr id="191" name="Straight Arrow Connector 190">
          <a:extLst>
            <a:ext uri="{FF2B5EF4-FFF2-40B4-BE49-F238E27FC236}">
              <a16:creationId xmlns:a16="http://schemas.microsoft.com/office/drawing/2014/main" id="{DAD7FC92-A9D9-B543-B1CF-71752356BD21}"/>
            </a:ext>
          </a:extLst>
        </xdr:cNvPr>
        <xdr:cNvCxnSpPr/>
      </xdr:nvCxnSpPr>
      <xdr:spPr>
        <a:xfrm>
          <a:off x="16560800" y="14084300"/>
          <a:ext cx="3263900"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70</xdr:row>
      <xdr:rowOff>76200</xdr:rowOff>
    </xdr:from>
    <xdr:to>
      <xdr:col>24</xdr:col>
      <xdr:colOff>800100</xdr:colOff>
      <xdr:row>74</xdr:row>
      <xdr:rowOff>114300</xdr:rowOff>
    </xdr:to>
    <xdr:cxnSp macro="">
      <xdr:nvCxnSpPr>
        <xdr:cNvPr id="192" name="Elbow Connector 191">
          <a:extLst>
            <a:ext uri="{FF2B5EF4-FFF2-40B4-BE49-F238E27FC236}">
              <a16:creationId xmlns:a16="http://schemas.microsoft.com/office/drawing/2014/main" id="{566D7142-D780-3E4B-9410-B839B637514A}"/>
            </a:ext>
          </a:extLst>
        </xdr:cNvPr>
        <xdr:cNvCxnSpPr/>
      </xdr:nvCxnSpPr>
      <xdr:spPr>
        <a:xfrm>
          <a:off x="16522700" y="14605000"/>
          <a:ext cx="4089400" cy="6985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62</xdr:row>
      <xdr:rowOff>114300</xdr:rowOff>
    </xdr:from>
    <xdr:to>
      <xdr:col>26</xdr:col>
      <xdr:colOff>38100</xdr:colOff>
      <xdr:row>65</xdr:row>
      <xdr:rowOff>38100</xdr:rowOff>
    </xdr:to>
    <xdr:sp macro="" textlink="">
      <xdr:nvSpPr>
        <xdr:cNvPr id="193" name="Oval 192">
          <a:extLst>
            <a:ext uri="{FF2B5EF4-FFF2-40B4-BE49-F238E27FC236}">
              <a16:creationId xmlns:a16="http://schemas.microsoft.com/office/drawing/2014/main" id="{B113D6E0-8673-5442-8AB6-AB33A825315E}"/>
            </a:ext>
          </a:extLst>
        </xdr:cNvPr>
        <xdr:cNvSpPr/>
      </xdr:nvSpPr>
      <xdr:spPr>
        <a:xfrm>
          <a:off x="19900900" y="13322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66</xdr:row>
      <xdr:rowOff>38100</xdr:rowOff>
    </xdr:from>
    <xdr:to>
      <xdr:col>26</xdr:col>
      <xdr:colOff>0</xdr:colOff>
      <xdr:row>68</xdr:row>
      <xdr:rowOff>127000</xdr:rowOff>
    </xdr:to>
    <xdr:sp macro="" textlink="">
      <xdr:nvSpPr>
        <xdr:cNvPr id="194" name="Oval 193">
          <a:extLst>
            <a:ext uri="{FF2B5EF4-FFF2-40B4-BE49-F238E27FC236}">
              <a16:creationId xmlns:a16="http://schemas.microsoft.com/office/drawing/2014/main" id="{09E7C2C3-A3B3-774D-9586-BCA2337EC69D}"/>
            </a:ext>
          </a:extLst>
        </xdr:cNvPr>
        <xdr:cNvSpPr/>
      </xdr:nvSpPr>
      <xdr:spPr>
        <a:xfrm>
          <a:off x="19862800" y="139065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73</xdr:row>
      <xdr:rowOff>76200</xdr:rowOff>
    </xdr:from>
    <xdr:to>
      <xdr:col>26</xdr:col>
      <xdr:colOff>774700</xdr:colOff>
      <xdr:row>76</xdr:row>
      <xdr:rowOff>0</xdr:rowOff>
    </xdr:to>
    <xdr:sp macro="" textlink="">
      <xdr:nvSpPr>
        <xdr:cNvPr id="195" name="Oval 194">
          <a:extLst>
            <a:ext uri="{FF2B5EF4-FFF2-40B4-BE49-F238E27FC236}">
              <a16:creationId xmlns:a16="http://schemas.microsoft.com/office/drawing/2014/main" id="{C83582C3-DCB3-F44B-97B2-33C766565B45}"/>
            </a:ext>
          </a:extLst>
        </xdr:cNvPr>
        <xdr:cNvSpPr/>
      </xdr:nvSpPr>
      <xdr:spPr>
        <a:xfrm>
          <a:off x="20637500" y="15100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75</xdr:row>
      <xdr:rowOff>127000</xdr:rowOff>
    </xdr:from>
    <xdr:to>
      <xdr:col>25</xdr:col>
      <xdr:colOff>787400</xdr:colOff>
      <xdr:row>78</xdr:row>
      <xdr:rowOff>50800</xdr:rowOff>
    </xdr:to>
    <xdr:sp macro="" textlink="">
      <xdr:nvSpPr>
        <xdr:cNvPr id="196" name="Oval 195">
          <a:extLst>
            <a:ext uri="{FF2B5EF4-FFF2-40B4-BE49-F238E27FC236}">
              <a16:creationId xmlns:a16="http://schemas.microsoft.com/office/drawing/2014/main" id="{96FE2330-61E2-1345-A03C-37B989F30D68}"/>
            </a:ext>
          </a:extLst>
        </xdr:cNvPr>
        <xdr:cNvSpPr/>
      </xdr:nvSpPr>
      <xdr:spPr>
        <a:xfrm>
          <a:off x="19824700" y="15481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78</xdr:row>
      <xdr:rowOff>0</xdr:rowOff>
    </xdr:from>
    <xdr:to>
      <xdr:col>24</xdr:col>
      <xdr:colOff>685800</xdr:colOff>
      <xdr:row>80</xdr:row>
      <xdr:rowOff>88900</xdr:rowOff>
    </xdr:to>
    <xdr:sp macro="" textlink="">
      <xdr:nvSpPr>
        <xdr:cNvPr id="197" name="Oval 196">
          <a:extLst>
            <a:ext uri="{FF2B5EF4-FFF2-40B4-BE49-F238E27FC236}">
              <a16:creationId xmlns:a16="http://schemas.microsoft.com/office/drawing/2014/main" id="{3956C74B-C150-A349-AB68-402FE5618928}"/>
            </a:ext>
          </a:extLst>
        </xdr:cNvPr>
        <xdr:cNvSpPr/>
      </xdr:nvSpPr>
      <xdr:spPr>
        <a:xfrm>
          <a:off x="18897600" y="158496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80</xdr:row>
      <xdr:rowOff>25400</xdr:rowOff>
    </xdr:from>
    <xdr:to>
      <xdr:col>23</xdr:col>
      <xdr:colOff>495300</xdr:colOff>
      <xdr:row>82</xdr:row>
      <xdr:rowOff>114300</xdr:rowOff>
    </xdr:to>
    <xdr:sp macro="" textlink="">
      <xdr:nvSpPr>
        <xdr:cNvPr id="198" name="Oval 197">
          <a:extLst>
            <a:ext uri="{FF2B5EF4-FFF2-40B4-BE49-F238E27FC236}">
              <a16:creationId xmlns:a16="http://schemas.microsoft.com/office/drawing/2014/main" id="{B2F5283A-40A7-7547-B7F5-62D0E228976B}"/>
            </a:ext>
          </a:extLst>
        </xdr:cNvPr>
        <xdr:cNvSpPr/>
      </xdr:nvSpPr>
      <xdr:spPr>
        <a:xfrm>
          <a:off x="17881600" y="162052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56</xdr:row>
      <xdr:rowOff>114300</xdr:rowOff>
    </xdr:from>
    <xdr:to>
      <xdr:col>27</xdr:col>
      <xdr:colOff>25400</xdr:colOff>
      <xdr:row>59</xdr:row>
      <xdr:rowOff>38100</xdr:rowOff>
    </xdr:to>
    <xdr:sp macro="" textlink="">
      <xdr:nvSpPr>
        <xdr:cNvPr id="199" name="Oval 198">
          <a:extLst>
            <a:ext uri="{FF2B5EF4-FFF2-40B4-BE49-F238E27FC236}">
              <a16:creationId xmlns:a16="http://schemas.microsoft.com/office/drawing/2014/main" id="{CD981AA0-6CA6-E54B-8AE9-E52E764CD86E}"/>
            </a:ext>
          </a:extLst>
        </xdr:cNvPr>
        <xdr:cNvSpPr/>
      </xdr:nvSpPr>
      <xdr:spPr>
        <a:xfrm>
          <a:off x="20713700" y="123317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53</xdr:row>
      <xdr:rowOff>88900</xdr:rowOff>
    </xdr:from>
    <xdr:to>
      <xdr:col>25</xdr:col>
      <xdr:colOff>50800</xdr:colOff>
      <xdr:row>56</xdr:row>
      <xdr:rowOff>12700</xdr:rowOff>
    </xdr:to>
    <xdr:sp macro="" textlink="">
      <xdr:nvSpPr>
        <xdr:cNvPr id="200" name="Oval 199">
          <a:extLst>
            <a:ext uri="{FF2B5EF4-FFF2-40B4-BE49-F238E27FC236}">
              <a16:creationId xmlns:a16="http://schemas.microsoft.com/office/drawing/2014/main" id="{8D43EA25-B7D6-2843-91D3-2E62EB436F72}"/>
            </a:ext>
          </a:extLst>
        </xdr:cNvPr>
        <xdr:cNvSpPr/>
      </xdr:nvSpPr>
      <xdr:spPr>
        <a:xfrm>
          <a:off x="19088100" y="11811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50</xdr:row>
      <xdr:rowOff>38100</xdr:rowOff>
    </xdr:from>
    <xdr:to>
      <xdr:col>23</xdr:col>
      <xdr:colOff>762000</xdr:colOff>
      <xdr:row>52</xdr:row>
      <xdr:rowOff>127000</xdr:rowOff>
    </xdr:to>
    <xdr:sp macro="" textlink="">
      <xdr:nvSpPr>
        <xdr:cNvPr id="201" name="Oval 200">
          <a:extLst>
            <a:ext uri="{FF2B5EF4-FFF2-40B4-BE49-F238E27FC236}">
              <a16:creationId xmlns:a16="http://schemas.microsoft.com/office/drawing/2014/main" id="{3B809794-3A61-E54A-8D21-93CE18197016}"/>
            </a:ext>
          </a:extLst>
        </xdr:cNvPr>
        <xdr:cNvSpPr/>
      </xdr:nvSpPr>
      <xdr:spPr>
        <a:xfrm>
          <a:off x="18148300" y="112649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50</xdr:row>
      <xdr:rowOff>114300</xdr:rowOff>
    </xdr:from>
    <xdr:to>
      <xdr:col>23</xdr:col>
      <xdr:colOff>444500</xdr:colOff>
      <xdr:row>52</xdr:row>
      <xdr:rowOff>38100</xdr:rowOff>
    </xdr:to>
    <xdr:sp macro="" textlink="Sheet2!H196">
      <xdr:nvSpPr>
        <xdr:cNvPr id="202" name="TextBox 201">
          <a:extLst>
            <a:ext uri="{FF2B5EF4-FFF2-40B4-BE49-F238E27FC236}">
              <a16:creationId xmlns:a16="http://schemas.microsoft.com/office/drawing/2014/main" id="{FA7361AE-E9F0-1942-B596-86D28E771D87}"/>
            </a:ext>
          </a:extLst>
        </xdr:cNvPr>
        <xdr:cNvSpPr txBox="1"/>
      </xdr:nvSpPr>
      <xdr:spPr>
        <a:xfrm>
          <a:off x="18643600" y="11341100"/>
          <a:ext cx="7874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54</xdr:row>
      <xdr:rowOff>12700</xdr:rowOff>
    </xdr:from>
    <xdr:to>
      <xdr:col>24</xdr:col>
      <xdr:colOff>736600</xdr:colOff>
      <xdr:row>55</xdr:row>
      <xdr:rowOff>101600</xdr:rowOff>
    </xdr:to>
    <xdr:sp macro="" textlink="">
      <xdr:nvSpPr>
        <xdr:cNvPr id="203" name="TextBox 202">
          <a:extLst>
            <a:ext uri="{FF2B5EF4-FFF2-40B4-BE49-F238E27FC236}">
              <a16:creationId xmlns:a16="http://schemas.microsoft.com/office/drawing/2014/main" id="{B597FCFB-D0C3-924E-B1EF-3771013CE46B}"/>
            </a:ext>
          </a:extLst>
        </xdr:cNvPr>
        <xdr:cNvSpPr txBox="1"/>
      </xdr:nvSpPr>
      <xdr:spPr>
        <a:xfrm>
          <a:off x="19354800" y="11899900"/>
          <a:ext cx="11938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57</xdr:row>
      <xdr:rowOff>50800</xdr:rowOff>
    </xdr:from>
    <xdr:to>
      <xdr:col>26</xdr:col>
      <xdr:colOff>368300</xdr:colOff>
      <xdr:row>58</xdr:row>
      <xdr:rowOff>127000</xdr:rowOff>
    </xdr:to>
    <xdr:sp macro="" textlink="">
      <xdr:nvSpPr>
        <xdr:cNvPr id="204" name="TextBox 203">
          <a:extLst>
            <a:ext uri="{FF2B5EF4-FFF2-40B4-BE49-F238E27FC236}">
              <a16:creationId xmlns:a16="http://schemas.microsoft.com/office/drawing/2014/main" id="{04A49DC1-FAEA-8D4A-B4F6-353EECC21ECD}"/>
            </a:ext>
          </a:extLst>
        </xdr:cNvPr>
        <xdr:cNvSpPr txBox="1"/>
      </xdr:nvSpPr>
      <xdr:spPr>
        <a:xfrm>
          <a:off x="21209000" y="12433300"/>
          <a:ext cx="6223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63</xdr:row>
      <xdr:rowOff>12700</xdr:rowOff>
    </xdr:from>
    <xdr:to>
      <xdr:col>25</xdr:col>
      <xdr:colOff>635000</xdr:colOff>
      <xdr:row>64</xdr:row>
      <xdr:rowOff>101600</xdr:rowOff>
    </xdr:to>
    <xdr:sp macro="" textlink="">
      <xdr:nvSpPr>
        <xdr:cNvPr id="205" name="TextBox 204">
          <a:extLst>
            <a:ext uri="{FF2B5EF4-FFF2-40B4-BE49-F238E27FC236}">
              <a16:creationId xmlns:a16="http://schemas.microsoft.com/office/drawing/2014/main" id="{D01AD4A8-8151-3146-BE88-9FED4C0978D9}"/>
            </a:ext>
          </a:extLst>
        </xdr:cNvPr>
        <xdr:cNvSpPr txBox="1"/>
      </xdr:nvSpPr>
      <xdr:spPr>
        <a:xfrm>
          <a:off x="20205700" y="13385800"/>
          <a:ext cx="10668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66</xdr:row>
      <xdr:rowOff>114300</xdr:rowOff>
    </xdr:from>
    <xdr:to>
      <xdr:col>25</xdr:col>
      <xdr:colOff>457200</xdr:colOff>
      <xdr:row>68</xdr:row>
      <xdr:rowOff>38100</xdr:rowOff>
    </xdr:to>
    <xdr:sp macro="" textlink="">
      <xdr:nvSpPr>
        <xdr:cNvPr id="206" name="TextBox 205">
          <a:extLst>
            <a:ext uri="{FF2B5EF4-FFF2-40B4-BE49-F238E27FC236}">
              <a16:creationId xmlns:a16="http://schemas.microsoft.com/office/drawing/2014/main" id="{7981C344-E088-FF40-93AF-5C5EFAE713B2}"/>
            </a:ext>
          </a:extLst>
        </xdr:cNvPr>
        <xdr:cNvSpPr txBox="1"/>
      </xdr:nvSpPr>
      <xdr:spPr>
        <a:xfrm>
          <a:off x="20205700" y="13982700"/>
          <a:ext cx="8890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73</xdr:row>
      <xdr:rowOff>114300</xdr:rowOff>
    </xdr:from>
    <xdr:to>
      <xdr:col>26</xdr:col>
      <xdr:colOff>406400</xdr:colOff>
      <xdr:row>75</xdr:row>
      <xdr:rowOff>50800</xdr:rowOff>
    </xdr:to>
    <xdr:sp macro="" textlink="">
      <xdr:nvSpPr>
        <xdr:cNvPr id="207" name="TextBox 206">
          <a:extLst>
            <a:ext uri="{FF2B5EF4-FFF2-40B4-BE49-F238E27FC236}">
              <a16:creationId xmlns:a16="http://schemas.microsoft.com/office/drawing/2014/main" id="{37E0BE52-E078-1D4E-BD46-48D20DB28517}"/>
            </a:ext>
          </a:extLst>
        </xdr:cNvPr>
        <xdr:cNvSpPr txBox="1"/>
      </xdr:nvSpPr>
      <xdr:spPr>
        <a:xfrm>
          <a:off x="21145500" y="15138400"/>
          <a:ext cx="723900" cy="2667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76</xdr:row>
      <xdr:rowOff>25400</xdr:rowOff>
    </xdr:from>
    <xdr:to>
      <xdr:col>25</xdr:col>
      <xdr:colOff>279400</xdr:colOff>
      <xdr:row>77</xdr:row>
      <xdr:rowOff>127000</xdr:rowOff>
    </xdr:to>
    <xdr:sp macro="" textlink="">
      <xdr:nvSpPr>
        <xdr:cNvPr id="208" name="TextBox 207">
          <a:extLst>
            <a:ext uri="{FF2B5EF4-FFF2-40B4-BE49-F238E27FC236}">
              <a16:creationId xmlns:a16="http://schemas.microsoft.com/office/drawing/2014/main" id="{2E970A03-C8F6-444F-B039-0D034AC04FCF}"/>
            </a:ext>
          </a:extLst>
        </xdr:cNvPr>
        <xdr:cNvSpPr txBox="1"/>
      </xdr:nvSpPr>
      <xdr:spPr>
        <a:xfrm>
          <a:off x="20358100" y="15544800"/>
          <a:ext cx="558800" cy="2667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78</xdr:row>
      <xdr:rowOff>76200</xdr:rowOff>
    </xdr:from>
    <xdr:to>
      <xdr:col>24</xdr:col>
      <xdr:colOff>139700</xdr:colOff>
      <xdr:row>79</xdr:row>
      <xdr:rowOff>139700</xdr:rowOff>
    </xdr:to>
    <xdr:sp macro="" textlink="">
      <xdr:nvSpPr>
        <xdr:cNvPr id="209" name="TextBox 208">
          <a:extLst>
            <a:ext uri="{FF2B5EF4-FFF2-40B4-BE49-F238E27FC236}">
              <a16:creationId xmlns:a16="http://schemas.microsoft.com/office/drawing/2014/main" id="{EF6B3A9D-A026-2441-A446-4F58F6AF1915}"/>
            </a:ext>
          </a:extLst>
        </xdr:cNvPr>
        <xdr:cNvSpPr txBox="1"/>
      </xdr:nvSpPr>
      <xdr:spPr>
        <a:xfrm>
          <a:off x="19469100" y="15925800"/>
          <a:ext cx="4826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80</xdr:row>
      <xdr:rowOff>76200</xdr:rowOff>
    </xdr:from>
    <xdr:to>
      <xdr:col>22</xdr:col>
      <xdr:colOff>812800</xdr:colOff>
      <xdr:row>81</xdr:row>
      <xdr:rowOff>152400</xdr:rowOff>
    </xdr:to>
    <xdr:sp macro="" textlink="">
      <xdr:nvSpPr>
        <xdr:cNvPr id="210" name="TextBox 209">
          <a:extLst>
            <a:ext uri="{FF2B5EF4-FFF2-40B4-BE49-F238E27FC236}">
              <a16:creationId xmlns:a16="http://schemas.microsoft.com/office/drawing/2014/main" id="{ED942AC8-FE11-BD4F-B4D7-7D4C02C7634E}"/>
            </a:ext>
          </a:extLst>
        </xdr:cNvPr>
        <xdr:cNvSpPr txBox="1"/>
      </xdr:nvSpPr>
      <xdr:spPr>
        <a:xfrm>
          <a:off x="18338800" y="16256000"/>
          <a:ext cx="6350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85</xdr:row>
      <xdr:rowOff>12700</xdr:rowOff>
    </xdr:from>
    <xdr:to>
      <xdr:col>18</xdr:col>
      <xdr:colOff>482600</xdr:colOff>
      <xdr:row>89</xdr:row>
      <xdr:rowOff>50800</xdr:rowOff>
    </xdr:to>
    <xdr:cxnSp macro="">
      <xdr:nvCxnSpPr>
        <xdr:cNvPr id="211" name="Elbow Connector 210">
          <a:extLst>
            <a:ext uri="{FF2B5EF4-FFF2-40B4-BE49-F238E27FC236}">
              <a16:creationId xmlns:a16="http://schemas.microsoft.com/office/drawing/2014/main" id="{A47985ED-DB98-5543-B277-6B0F15F52DC1}"/>
            </a:ext>
          </a:extLst>
        </xdr:cNvPr>
        <xdr:cNvCxnSpPr/>
      </xdr:nvCxnSpPr>
      <xdr:spPr>
        <a:xfrm>
          <a:off x="12738100" y="17018000"/>
          <a:ext cx="2603500" cy="69850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81</xdr:row>
      <xdr:rowOff>25400</xdr:rowOff>
    </xdr:from>
    <xdr:to>
      <xdr:col>20</xdr:col>
      <xdr:colOff>38100</xdr:colOff>
      <xdr:row>85</xdr:row>
      <xdr:rowOff>152400</xdr:rowOff>
    </xdr:to>
    <xdr:cxnSp macro="">
      <xdr:nvCxnSpPr>
        <xdr:cNvPr id="212" name="Elbow Connector 211">
          <a:extLst>
            <a:ext uri="{FF2B5EF4-FFF2-40B4-BE49-F238E27FC236}">
              <a16:creationId xmlns:a16="http://schemas.microsoft.com/office/drawing/2014/main" id="{9760E71F-25D0-534C-A122-CBA0A150E071}"/>
            </a:ext>
          </a:extLst>
        </xdr:cNvPr>
        <xdr:cNvCxnSpPr/>
      </xdr:nvCxnSpPr>
      <xdr:spPr>
        <a:xfrm>
          <a:off x="12750800" y="16370300"/>
          <a:ext cx="3797300" cy="7874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84</xdr:row>
      <xdr:rowOff>139700</xdr:rowOff>
    </xdr:from>
    <xdr:to>
      <xdr:col>13</xdr:col>
      <xdr:colOff>342900</xdr:colOff>
      <xdr:row>89</xdr:row>
      <xdr:rowOff>63500</xdr:rowOff>
    </xdr:to>
    <xdr:cxnSp macro="">
      <xdr:nvCxnSpPr>
        <xdr:cNvPr id="213" name="Elbow Connector 212">
          <a:extLst>
            <a:ext uri="{FF2B5EF4-FFF2-40B4-BE49-F238E27FC236}">
              <a16:creationId xmlns:a16="http://schemas.microsoft.com/office/drawing/2014/main" id="{82B40E0D-B575-F542-A487-9A15CABCF712}"/>
            </a:ext>
          </a:extLst>
        </xdr:cNvPr>
        <xdr:cNvCxnSpPr/>
      </xdr:nvCxnSpPr>
      <xdr:spPr>
        <a:xfrm rot="10800000" flipV="1">
          <a:off x="8750300" y="16979900"/>
          <a:ext cx="2324100" cy="749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81</xdr:row>
      <xdr:rowOff>25400</xdr:rowOff>
    </xdr:from>
    <xdr:to>
      <xdr:col>13</xdr:col>
      <xdr:colOff>355600</xdr:colOff>
      <xdr:row>85</xdr:row>
      <xdr:rowOff>0</xdr:rowOff>
    </xdr:to>
    <xdr:cxnSp macro="">
      <xdr:nvCxnSpPr>
        <xdr:cNvPr id="214" name="Elbow Connector 213">
          <a:extLst>
            <a:ext uri="{FF2B5EF4-FFF2-40B4-BE49-F238E27FC236}">
              <a16:creationId xmlns:a16="http://schemas.microsoft.com/office/drawing/2014/main" id="{DCFDAB20-AD27-F743-B96E-F3A3A4D165C9}"/>
            </a:ext>
          </a:extLst>
        </xdr:cNvPr>
        <xdr:cNvCxnSpPr/>
      </xdr:nvCxnSpPr>
      <xdr:spPr>
        <a:xfrm rot="10800000" flipV="1">
          <a:off x="7442200" y="16370300"/>
          <a:ext cx="3644900" cy="6350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84</xdr:row>
      <xdr:rowOff>114300</xdr:rowOff>
    </xdr:from>
    <xdr:to>
      <xdr:col>22</xdr:col>
      <xdr:colOff>38100</xdr:colOff>
      <xdr:row>87</xdr:row>
      <xdr:rowOff>38100</xdr:rowOff>
    </xdr:to>
    <xdr:sp macro="" textlink="">
      <xdr:nvSpPr>
        <xdr:cNvPr id="215" name="Oval 214">
          <a:extLst>
            <a:ext uri="{FF2B5EF4-FFF2-40B4-BE49-F238E27FC236}">
              <a16:creationId xmlns:a16="http://schemas.microsoft.com/office/drawing/2014/main" id="{5419FEE6-D7F5-0A4B-B4BA-18639B25FD56}"/>
            </a:ext>
          </a:extLst>
        </xdr:cNvPr>
        <xdr:cNvSpPr/>
      </xdr:nvSpPr>
      <xdr:spPr>
        <a:xfrm>
          <a:off x="16598900" y="169545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88</xdr:row>
      <xdr:rowOff>25400</xdr:rowOff>
    </xdr:from>
    <xdr:to>
      <xdr:col>20</xdr:col>
      <xdr:colOff>520700</xdr:colOff>
      <xdr:row>90</xdr:row>
      <xdr:rowOff>114300</xdr:rowOff>
    </xdr:to>
    <xdr:sp macro="" textlink="">
      <xdr:nvSpPr>
        <xdr:cNvPr id="216" name="Oval 215">
          <a:extLst>
            <a:ext uri="{FF2B5EF4-FFF2-40B4-BE49-F238E27FC236}">
              <a16:creationId xmlns:a16="http://schemas.microsoft.com/office/drawing/2014/main" id="{ED1EAAE0-789C-2141-B28F-377A4BBD8A55}"/>
            </a:ext>
          </a:extLst>
        </xdr:cNvPr>
        <xdr:cNvSpPr/>
      </xdr:nvSpPr>
      <xdr:spPr>
        <a:xfrm>
          <a:off x="15430500" y="17526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83</xdr:row>
      <xdr:rowOff>114300</xdr:rowOff>
    </xdr:from>
    <xdr:to>
      <xdr:col>8</xdr:col>
      <xdr:colOff>787400</xdr:colOff>
      <xdr:row>86</xdr:row>
      <xdr:rowOff>38100</xdr:rowOff>
    </xdr:to>
    <xdr:sp macro="" textlink="">
      <xdr:nvSpPr>
        <xdr:cNvPr id="217" name="Oval 216">
          <a:extLst>
            <a:ext uri="{FF2B5EF4-FFF2-40B4-BE49-F238E27FC236}">
              <a16:creationId xmlns:a16="http://schemas.microsoft.com/office/drawing/2014/main" id="{FBC3A65C-7DA5-F04C-9343-26F3E9A96850}"/>
            </a:ext>
          </a:extLst>
        </xdr:cNvPr>
        <xdr:cNvSpPr/>
      </xdr:nvSpPr>
      <xdr:spPr>
        <a:xfrm>
          <a:off x="5791200" y="167894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88</xdr:row>
      <xdr:rowOff>25400</xdr:rowOff>
    </xdr:from>
    <xdr:to>
      <xdr:col>10</xdr:col>
      <xdr:colOff>444500</xdr:colOff>
      <xdr:row>90</xdr:row>
      <xdr:rowOff>114300</xdr:rowOff>
    </xdr:to>
    <xdr:sp macro="" textlink="">
      <xdr:nvSpPr>
        <xdr:cNvPr id="218" name="Oval 217">
          <a:extLst>
            <a:ext uri="{FF2B5EF4-FFF2-40B4-BE49-F238E27FC236}">
              <a16:creationId xmlns:a16="http://schemas.microsoft.com/office/drawing/2014/main" id="{C687A666-24AB-2249-AA78-9FA8828251CE}"/>
            </a:ext>
          </a:extLst>
        </xdr:cNvPr>
        <xdr:cNvSpPr/>
      </xdr:nvSpPr>
      <xdr:spPr>
        <a:xfrm>
          <a:off x="7099300" y="17526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49</xdr:row>
      <xdr:rowOff>27022</xdr:rowOff>
    </xdr:from>
    <xdr:to>
      <xdr:col>9</xdr:col>
      <xdr:colOff>13514</xdr:colOff>
      <xdr:row>55</xdr:row>
      <xdr:rowOff>81069</xdr:rowOff>
    </xdr:to>
    <xdr:cxnSp macro="">
      <xdr:nvCxnSpPr>
        <xdr:cNvPr id="219" name="Elbow Connector 218">
          <a:extLst>
            <a:ext uri="{FF2B5EF4-FFF2-40B4-BE49-F238E27FC236}">
              <a16:creationId xmlns:a16="http://schemas.microsoft.com/office/drawing/2014/main" id="{199A202B-496F-A449-8E17-062F65C85CF9}"/>
            </a:ext>
          </a:extLst>
        </xdr:cNvPr>
        <xdr:cNvCxnSpPr/>
      </xdr:nvCxnSpPr>
      <xdr:spPr>
        <a:xfrm rot="10800000">
          <a:off x="5763639" y="11088722"/>
          <a:ext cx="1679375" cy="104464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51</xdr:row>
      <xdr:rowOff>121595</xdr:rowOff>
    </xdr:from>
    <xdr:to>
      <xdr:col>9</xdr:col>
      <xdr:colOff>23781</xdr:colOff>
      <xdr:row>57</xdr:row>
      <xdr:rowOff>33374</xdr:rowOff>
    </xdr:to>
    <xdr:cxnSp macro="">
      <xdr:nvCxnSpPr>
        <xdr:cNvPr id="220" name="Elbow Connector 219">
          <a:extLst>
            <a:ext uri="{FF2B5EF4-FFF2-40B4-BE49-F238E27FC236}">
              <a16:creationId xmlns:a16="http://schemas.microsoft.com/office/drawing/2014/main" id="{BCC95185-AB03-BD48-AB87-AEA1DF1D7ECF}"/>
            </a:ext>
          </a:extLst>
        </xdr:cNvPr>
        <xdr:cNvCxnSpPr/>
      </xdr:nvCxnSpPr>
      <xdr:spPr>
        <a:xfrm rot="10800000">
          <a:off x="5317787" y="11513495"/>
          <a:ext cx="2135494" cy="9023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53</xdr:row>
      <xdr:rowOff>148620</xdr:rowOff>
    </xdr:from>
    <xdr:to>
      <xdr:col>9</xdr:col>
      <xdr:colOff>50801</xdr:colOff>
      <xdr:row>58</xdr:row>
      <xdr:rowOff>87415</xdr:rowOff>
    </xdr:to>
    <xdr:cxnSp macro="">
      <xdr:nvCxnSpPr>
        <xdr:cNvPr id="221" name="Elbow Connector 220">
          <a:extLst>
            <a:ext uri="{FF2B5EF4-FFF2-40B4-BE49-F238E27FC236}">
              <a16:creationId xmlns:a16="http://schemas.microsoft.com/office/drawing/2014/main" id="{4F6BEC91-A63B-3E4D-8E3B-A18A7075E92F}"/>
            </a:ext>
          </a:extLst>
        </xdr:cNvPr>
        <xdr:cNvCxnSpPr>
          <a:stCxn id="177" idx="1"/>
        </xdr:cNvCxnSpPr>
      </xdr:nvCxnSpPr>
      <xdr:spPr>
        <a:xfrm rot="10800000">
          <a:off x="4600375" y="11870720"/>
          <a:ext cx="2879926" cy="764295"/>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56</xdr:row>
      <xdr:rowOff>94574</xdr:rowOff>
    </xdr:from>
    <xdr:to>
      <xdr:col>9</xdr:col>
      <xdr:colOff>13512</xdr:colOff>
      <xdr:row>60</xdr:row>
      <xdr:rowOff>81064</xdr:rowOff>
    </xdr:to>
    <xdr:cxnSp macro="">
      <xdr:nvCxnSpPr>
        <xdr:cNvPr id="222" name="Elbow Connector 221">
          <a:extLst>
            <a:ext uri="{FF2B5EF4-FFF2-40B4-BE49-F238E27FC236}">
              <a16:creationId xmlns:a16="http://schemas.microsoft.com/office/drawing/2014/main" id="{4AB92FBE-8B3C-564E-8F72-029EDEC5FA0F}"/>
            </a:ext>
          </a:extLst>
        </xdr:cNvPr>
        <xdr:cNvCxnSpPr/>
      </xdr:nvCxnSpPr>
      <xdr:spPr>
        <a:xfrm rot="10800000">
          <a:off x="3693809" y="12311974"/>
          <a:ext cx="3749203" cy="64689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47</xdr:row>
      <xdr:rowOff>148617</xdr:rowOff>
    </xdr:from>
    <xdr:to>
      <xdr:col>6</xdr:col>
      <xdr:colOff>720657</xdr:colOff>
      <xdr:row>50</xdr:row>
      <xdr:rowOff>72417</xdr:rowOff>
    </xdr:to>
    <xdr:sp macro="" textlink="">
      <xdr:nvSpPr>
        <xdr:cNvPr id="223" name="Oval 222">
          <a:extLst>
            <a:ext uri="{FF2B5EF4-FFF2-40B4-BE49-F238E27FC236}">
              <a16:creationId xmlns:a16="http://schemas.microsoft.com/office/drawing/2014/main" id="{2A43CC23-EDCF-FC4B-A7DD-7093B71A2CB1}"/>
            </a:ext>
          </a:extLst>
        </xdr:cNvPr>
        <xdr:cNvSpPr/>
      </xdr:nvSpPr>
      <xdr:spPr>
        <a:xfrm>
          <a:off x="4072107" y="10880117"/>
          <a:ext cx="160155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50</xdr:row>
      <xdr:rowOff>94574</xdr:rowOff>
    </xdr:from>
    <xdr:to>
      <xdr:col>6</xdr:col>
      <xdr:colOff>261295</xdr:colOff>
      <xdr:row>53</xdr:row>
      <xdr:rowOff>18374</xdr:rowOff>
    </xdr:to>
    <xdr:sp macro="" textlink="">
      <xdr:nvSpPr>
        <xdr:cNvPr id="224" name="Oval 223">
          <a:extLst>
            <a:ext uri="{FF2B5EF4-FFF2-40B4-BE49-F238E27FC236}">
              <a16:creationId xmlns:a16="http://schemas.microsoft.com/office/drawing/2014/main" id="{EA22BED6-17D7-DD4E-9D36-B8E7A595F226}"/>
            </a:ext>
          </a:extLst>
        </xdr:cNvPr>
        <xdr:cNvSpPr/>
      </xdr:nvSpPr>
      <xdr:spPr>
        <a:xfrm>
          <a:off x="3612745" y="11321374"/>
          <a:ext cx="160155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53</xdr:row>
      <xdr:rowOff>40532</xdr:rowOff>
    </xdr:from>
    <xdr:to>
      <xdr:col>5</xdr:col>
      <xdr:colOff>301827</xdr:colOff>
      <xdr:row>55</xdr:row>
      <xdr:rowOff>126460</xdr:rowOff>
    </xdr:to>
    <xdr:sp macro="" textlink="">
      <xdr:nvSpPr>
        <xdr:cNvPr id="225" name="Oval 224">
          <a:extLst>
            <a:ext uri="{FF2B5EF4-FFF2-40B4-BE49-F238E27FC236}">
              <a16:creationId xmlns:a16="http://schemas.microsoft.com/office/drawing/2014/main" id="{9DF0E6B7-C331-644D-9872-E74A7FED04D5}"/>
            </a:ext>
          </a:extLst>
        </xdr:cNvPr>
        <xdr:cNvSpPr/>
      </xdr:nvSpPr>
      <xdr:spPr>
        <a:xfrm>
          <a:off x="2827777" y="11762632"/>
          <a:ext cx="1601550" cy="4161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55</xdr:row>
      <xdr:rowOff>108415</xdr:rowOff>
    </xdr:from>
    <xdr:to>
      <xdr:col>4</xdr:col>
      <xdr:colOff>495608</xdr:colOff>
      <xdr:row>58</xdr:row>
      <xdr:rowOff>77438</xdr:rowOff>
    </xdr:to>
    <xdr:sp macro="" textlink="">
      <xdr:nvSpPr>
        <xdr:cNvPr id="226" name="Oval 225">
          <a:extLst>
            <a:ext uri="{FF2B5EF4-FFF2-40B4-BE49-F238E27FC236}">
              <a16:creationId xmlns:a16="http://schemas.microsoft.com/office/drawing/2014/main" id="{DBB11DC9-EE00-5748-A3B0-958CBAF1FA05}"/>
            </a:ext>
          </a:extLst>
        </xdr:cNvPr>
        <xdr:cNvSpPr/>
      </xdr:nvSpPr>
      <xdr:spPr>
        <a:xfrm>
          <a:off x="1852341" y="12160715"/>
          <a:ext cx="1945267" cy="46432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63</xdr:row>
      <xdr:rowOff>0</xdr:rowOff>
    </xdr:from>
    <xdr:to>
      <xdr:col>9</xdr:col>
      <xdr:colOff>13511</xdr:colOff>
      <xdr:row>63</xdr:row>
      <xdr:rowOff>0</xdr:rowOff>
    </xdr:to>
    <xdr:cxnSp macro="">
      <xdr:nvCxnSpPr>
        <xdr:cNvPr id="227" name="Straight Arrow Connector 226">
          <a:extLst>
            <a:ext uri="{FF2B5EF4-FFF2-40B4-BE49-F238E27FC236}">
              <a16:creationId xmlns:a16="http://schemas.microsoft.com/office/drawing/2014/main" id="{8901E922-4C5D-8E44-BC1A-D6D26C698F60}"/>
            </a:ext>
          </a:extLst>
        </xdr:cNvPr>
        <xdr:cNvCxnSpPr/>
      </xdr:nvCxnSpPr>
      <xdr:spPr>
        <a:xfrm flipH="1">
          <a:off x="4438244" y="13373100"/>
          <a:ext cx="3004767"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65</xdr:row>
      <xdr:rowOff>54043</xdr:rowOff>
    </xdr:from>
    <xdr:to>
      <xdr:col>9</xdr:col>
      <xdr:colOff>0</xdr:colOff>
      <xdr:row>65</xdr:row>
      <xdr:rowOff>69040</xdr:rowOff>
    </xdr:to>
    <xdr:cxnSp macro="">
      <xdr:nvCxnSpPr>
        <xdr:cNvPr id="228" name="Straight Arrow Connector 227">
          <a:extLst>
            <a:ext uri="{FF2B5EF4-FFF2-40B4-BE49-F238E27FC236}">
              <a16:creationId xmlns:a16="http://schemas.microsoft.com/office/drawing/2014/main" id="{48A86F23-E205-6549-98B9-AB269CE80072}"/>
            </a:ext>
          </a:extLst>
        </xdr:cNvPr>
        <xdr:cNvCxnSpPr/>
      </xdr:nvCxnSpPr>
      <xdr:spPr>
        <a:xfrm flipH="1" flipV="1">
          <a:off x="4478776" y="13757343"/>
          <a:ext cx="2950724"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67</xdr:row>
      <xdr:rowOff>135106</xdr:rowOff>
    </xdr:from>
    <xdr:to>
      <xdr:col>8</xdr:col>
      <xdr:colOff>810639</xdr:colOff>
      <xdr:row>67</xdr:row>
      <xdr:rowOff>135106</xdr:rowOff>
    </xdr:to>
    <xdr:cxnSp macro="">
      <xdr:nvCxnSpPr>
        <xdr:cNvPr id="229" name="Straight Arrow Connector 228">
          <a:extLst>
            <a:ext uri="{FF2B5EF4-FFF2-40B4-BE49-F238E27FC236}">
              <a16:creationId xmlns:a16="http://schemas.microsoft.com/office/drawing/2014/main" id="{2217A8B9-5CB6-084D-92B1-1DD39766F7CD}"/>
            </a:ext>
          </a:extLst>
        </xdr:cNvPr>
        <xdr:cNvCxnSpPr/>
      </xdr:nvCxnSpPr>
      <xdr:spPr>
        <a:xfrm flipH="1" flipV="1">
          <a:off x="4546329" y="14168606"/>
          <a:ext cx="2868310"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61</xdr:row>
      <xdr:rowOff>1</xdr:rowOff>
    </xdr:from>
    <xdr:to>
      <xdr:col>5</xdr:col>
      <xdr:colOff>340732</xdr:colOff>
      <xdr:row>64</xdr:row>
      <xdr:rowOff>46463</xdr:rowOff>
    </xdr:to>
    <xdr:sp macro="" textlink="">
      <xdr:nvSpPr>
        <xdr:cNvPr id="230" name="Oval 229">
          <a:extLst>
            <a:ext uri="{FF2B5EF4-FFF2-40B4-BE49-F238E27FC236}">
              <a16:creationId xmlns:a16="http://schemas.microsoft.com/office/drawing/2014/main" id="{BB5D9CDE-F473-C14A-977F-9955C9C2472D}"/>
            </a:ext>
          </a:extLst>
        </xdr:cNvPr>
        <xdr:cNvSpPr/>
      </xdr:nvSpPr>
      <xdr:spPr>
        <a:xfrm>
          <a:off x="2600402" y="13042901"/>
          <a:ext cx="1867830" cy="54176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64</xdr:row>
      <xdr:rowOff>57826</xdr:rowOff>
    </xdr:from>
    <xdr:to>
      <xdr:col>5</xdr:col>
      <xdr:colOff>251566</xdr:colOff>
      <xdr:row>66</xdr:row>
      <xdr:rowOff>143754</xdr:rowOff>
    </xdr:to>
    <xdr:sp macro="" textlink="">
      <xdr:nvSpPr>
        <xdr:cNvPr id="231" name="Oval 230">
          <a:extLst>
            <a:ext uri="{FF2B5EF4-FFF2-40B4-BE49-F238E27FC236}">
              <a16:creationId xmlns:a16="http://schemas.microsoft.com/office/drawing/2014/main" id="{A36C3314-203B-9A4A-8133-67AEC7EBAAA9}"/>
            </a:ext>
          </a:extLst>
        </xdr:cNvPr>
        <xdr:cNvSpPr/>
      </xdr:nvSpPr>
      <xdr:spPr>
        <a:xfrm>
          <a:off x="2777516" y="13596026"/>
          <a:ext cx="1601550" cy="4161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67</xdr:row>
      <xdr:rowOff>48098</xdr:rowOff>
    </xdr:from>
    <xdr:to>
      <xdr:col>5</xdr:col>
      <xdr:colOff>309392</xdr:colOff>
      <xdr:row>69</xdr:row>
      <xdr:rowOff>134026</xdr:rowOff>
    </xdr:to>
    <xdr:sp macro="" textlink="">
      <xdr:nvSpPr>
        <xdr:cNvPr id="232" name="Oval 231">
          <a:extLst>
            <a:ext uri="{FF2B5EF4-FFF2-40B4-BE49-F238E27FC236}">
              <a16:creationId xmlns:a16="http://schemas.microsoft.com/office/drawing/2014/main" id="{23A86E30-FBA1-3342-91EB-7943B5622C0A}"/>
            </a:ext>
          </a:extLst>
        </xdr:cNvPr>
        <xdr:cNvSpPr/>
      </xdr:nvSpPr>
      <xdr:spPr>
        <a:xfrm>
          <a:off x="2835342" y="14081598"/>
          <a:ext cx="1601550" cy="4161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74</xdr:row>
      <xdr:rowOff>13510</xdr:rowOff>
    </xdr:from>
    <xdr:to>
      <xdr:col>8</xdr:col>
      <xdr:colOff>797129</xdr:colOff>
      <xdr:row>81</xdr:row>
      <xdr:rowOff>135107</xdr:rowOff>
    </xdr:to>
    <xdr:cxnSp macro="">
      <xdr:nvCxnSpPr>
        <xdr:cNvPr id="233" name="Elbow Connector 232">
          <a:extLst>
            <a:ext uri="{FF2B5EF4-FFF2-40B4-BE49-F238E27FC236}">
              <a16:creationId xmlns:a16="http://schemas.microsoft.com/office/drawing/2014/main" id="{40D0576B-1D9B-C040-BDEC-98925E3983E9}"/>
            </a:ext>
          </a:extLst>
        </xdr:cNvPr>
        <xdr:cNvCxnSpPr/>
      </xdr:nvCxnSpPr>
      <xdr:spPr>
        <a:xfrm rot="10800000" flipV="1">
          <a:off x="5628533" y="15202710"/>
          <a:ext cx="1772596" cy="127729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72</xdr:row>
      <xdr:rowOff>87415</xdr:rowOff>
    </xdr:from>
    <xdr:to>
      <xdr:col>9</xdr:col>
      <xdr:colOff>0</xdr:colOff>
      <xdr:row>79</xdr:row>
      <xdr:rowOff>54043</xdr:rowOff>
    </xdr:to>
    <xdr:cxnSp macro="">
      <xdr:nvCxnSpPr>
        <xdr:cNvPr id="234" name="Elbow Connector 233">
          <a:extLst>
            <a:ext uri="{FF2B5EF4-FFF2-40B4-BE49-F238E27FC236}">
              <a16:creationId xmlns:a16="http://schemas.microsoft.com/office/drawing/2014/main" id="{46BEB070-9A43-0346-9A4D-1BB66FCBA477}"/>
            </a:ext>
          </a:extLst>
        </xdr:cNvPr>
        <xdr:cNvCxnSpPr>
          <a:stCxn id="181" idx="1"/>
        </xdr:cNvCxnSpPr>
      </xdr:nvCxnSpPr>
      <xdr:spPr>
        <a:xfrm rot="10800000" flipV="1">
          <a:off x="4789521" y="14946415"/>
          <a:ext cx="2639979" cy="112232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69</xdr:row>
      <xdr:rowOff>148616</xdr:rowOff>
    </xdr:from>
    <xdr:to>
      <xdr:col>9</xdr:col>
      <xdr:colOff>1</xdr:colOff>
      <xdr:row>75</xdr:row>
      <xdr:rowOff>40531</xdr:rowOff>
    </xdr:to>
    <xdr:cxnSp macro="">
      <xdr:nvCxnSpPr>
        <xdr:cNvPr id="235" name="Elbow Connector 234">
          <a:extLst>
            <a:ext uri="{FF2B5EF4-FFF2-40B4-BE49-F238E27FC236}">
              <a16:creationId xmlns:a16="http://schemas.microsoft.com/office/drawing/2014/main" id="{1F4FA1AC-47A6-2B4A-819B-B4F84D02DA11}"/>
            </a:ext>
          </a:extLst>
        </xdr:cNvPr>
        <xdr:cNvCxnSpPr/>
      </xdr:nvCxnSpPr>
      <xdr:spPr>
        <a:xfrm rot="10800000" flipV="1">
          <a:off x="3504660" y="14512316"/>
          <a:ext cx="3924841" cy="882515"/>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73</xdr:row>
      <xdr:rowOff>135106</xdr:rowOff>
    </xdr:from>
    <xdr:to>
      <xdr:col>4</xdr:col>
      <xdr:colOff>112678</xdr:colOff>
      <xdr:row>76</xdr:row>
      <xdr:rowOff>58906</xdr:rowOff>
    </xdr:to>
    <xdr:sp macro="" textlink="">
      <xdr:nvSpPr>
        <xdr:cNvPr id="236" name="Oval 235">
          <a:extLst>
            <a:ext uri="{FF2B5EF4-FFF2-40B4-BE49-F238E27FC236}">
              <a16:creationId xmlns:a16="http://schemas.microsoft.com/office/drawing/2014/main" id="{10D7C6B0-0E47-0B41-B2C0-2E54CDF58A3B}"/>
            </a:ext>
          </a:extLst>
        </xdr:cNvPr>
        <xdr:cNvSpPr/>
      </xdr:nvSpPr>
      <xdr:spPr>
        <a:xfrm>
          <a:off x="1813128" y="15159206"/>
          <a:ext cx="160155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78</xdr:row>
      <xdr:rowOff>13511</xdr:rowOff>
    </xdr:from>
    <xdr:to>
      <xdr:col>5</xdr:col>
      <xdr:colOff>585550</xdr:colOff>
      <xdr:row>80</xdr:row>
      <xdr:rowOff>99438</xdr:rowOff>
    </xdr:to>
    <xdr:sp macro="" textlink="">
      <xdr:nvSpPr>
        <xdr:cNvPr id="237" name="Oval 236">
          <a:extLst>
            <a:ext uri="{FF2B5EF4-FFF2-40B4-BE49-F238E27FC236}">
              <a16:creationId xmlns:a16="http://schemas.microsoft.com/office/drawing/2014/main" id="{7F18AEFF-810B-1F47-9092-20788055CBC1}"/>
            </a:ext>
          </a:extLst>
        </xdr:cNvPr>
        <xdr:cNvSpPr/>
      </xdr:nvSpPr>
      <xdr:spPr>
        <a:xfrm>
          <a:off x="3111500" y="15863111"/>
          <a:ext cx="1601550" cy="4161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80</xdr:row>
      <xdr:rowOff>148617</xdr:rowOff>
    </xdr:from>
    <xdr:to>
      <xdr:col>6</xdr:col>
      <xdr:colOff>531508</xdr:colOff>
      <xdr:row>83</xdr:row>
      <xdr:rowOff>72417</xdr:rowOff>
    </xdr:to>
    <xdr:sp macro="" textlink="">
      <xdr:nvSpPr>
        <xdr:cNvPr id="238" name="Oval 237">
          <a:extLst>
            <a:ext uri="{FF2B5EF4-FFF2-40B4-BE49-F238E27FC236}">
              <a16:creationId xmlns:a16="http://schemas.microsoft.com/office/drawing/2014/main" id="{049ED0CF-4EC3-DA41-BAE2-4C6AEB56CCE7}"/>
            </a:ext>
          </a:extLst>
        </xdr:cNvPr>
        <xdr:cNvSpPr/>
      </xdr:nvSpPr>
      <xdr:spPr>
        <a:xfrm>
          <a:off x="3882958" y="16328417"/>
          <a:ext cx="160155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48</xdr:row>
      <xdr:rowOff>77439</xdr:rowOff>
    </xdr:from>
    <xdr:to>
      <xdr:col>6</xdr:col>
      <xdr:colOff>542073</xdr:colOff>
      <xdr:row>49</xdr:row>
      <xdr:rowOff>154878</xdr:rowOff>
    </xdr:to>
    <xdr:sp macro="" textlink="">
      <xdr:nvSpPr>
        <xdr:cNvPr id="239" name="TextBox 238">
          <a:extLst>
            <a:ext uri="{FF2B5EF4-FFF2-40B4-BE49-F238E27FC236}">
              <a16:creationId xmlns:a16="http://schemas.microsoft.com/office/drawing/2014/main" id="{C0593082-7D96-3C4D-A47E-0E55F4AC05FA}"/>
            </a:ext>
          </a:extLst>
        </xdr:cNvPr>
        <xdr:cNvSpPr txBox="1"/>
      </xdr:nvSpPr>
      <xdr:spPr>
        <a:xfrm>
          <a:off x="4452744" y="10974039"/>
          <a:ext cx="1042329" cy="24253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51</xdr:row>
      <xdr:rowOff>15488</xdr:rowOff>
    </xdr:from>
    <xdr:to>
      <xdr:col>6</xdr:col>
      <xdr:colOff>92928</xdr:colOff>
      <xdr:row>52</xdr:row>
      <xdr:rowOff>92927</xdr:rowOff>
    </xdr:to>
    <xdr:sp macro="" textlink="">
      <xdr:nvSpPr>
        <xdr:cNvPr id="240" name="TextBox 239">
          <a:extLst>
            <a:ext uri="{FF2B5EF4-FFF2-40B4-BE49-F238E27FC236}">
              <a16:creationId xmlns:a16="http://schemas.microsoft.com/office/drawing/2014/main" id="{D6DE9F17-1285-7045-BC20-CE9A08ABFC00}"/>
            </a:ext>
          </a:extLst>
        </xdr:cNvPr>
        <xdr:cNvSpPr txBox="1"/>
      </xdr:nvSpPr>
      <xdr:spPr>
        <a:xfrm>
          <a:off x="3751147" y="11407388"/>
          <a:ext cx="1294781" cy="24253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53</xdr:row>
      <xdr:rowOff>139390</xdr:rowOff>
    </xdr:from>
    <xdr:to>
      <xdr:col>5</xdr:col>
      <xdr:colOff>61952</xdr:colOff>
      <xdr:row>55</xdr:row>
      <xdr:rowOff>30976</xdr:rowOff>
    </xdr:to>
    <xdr:sp macro="" textlink="">
      <xdr:nvSpPr>
        <xdr:cNvPr id="241" name="TextBox 240">
          <a:extLst>
            <a:ext uri="{FF2B5EF4-FFF2-40B4-BE49-F238E27FC236}">
              <a16:creationId xmlns:a16="http://schemas.microsoft.com/office/drawing/2014/main" id="{93C50551-703D-F941-9BF2-35283FDABF37}"/>
            </a:ext>
          </a:extLst>
        </xdr:cNvPr>
        <xdr:cNvSpPr txBox="1"/>
      </xdr:nvSpPr>
      <xdr:spPr>
        <a:xfrm>
          <a:off x="3111500" y="11861490"/>
          <a:ext cx="1077952" cy="221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56</xdr:row>
      <xdr:rowOff>61952</xdr:rowOff>
    </xdr:from>
    <xdr:to>
      <xdr:col>4</xdr:col>
      <xdr:colOff>294268</xdr:colOff>
      <xdr:row>57</xdr:row>
      <xdr:rowOff>92928</xdr:rowOff>
    </xdr:to>
    <xdr:sp macro="" textlink="">
      <xdr:nvSpPr>
        <xdr:cNvPr id="242" name="TextBox 241">
          <a:extLst>
            <a:ext uri="{FF2B5EF4-FFF2-40B4-BE49-F238E27FC236}">
              <a16:creationId xmlns:a16="http://schemas.microsoft.com/office/drawing/2014/main" id="{5CAFEB3A-F050-724A-8745-1E4C877A1C41}"/>
            </a:ext>
          </a:extLst>
        </xdr:cNvPr>
        <xdr:cNvSpPr txBox="1"/>
      </xdr:nvSpPr>
      <xdr:spPr>
        <a:xfrm>
          <a:off x="2146610" y="12279352"/>
          <a:ext cx="1449658" cy="19607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61</xdr:row>
      <xdr:rowOff>123903</xdr:rowOff>
    </xdr:from>
    <xdr:to>
      <xdr:col>5</xdr:col>
      <xdr:colOff>123903</xdr:colOff>
      <xdr:row>63</xdr:row>
      <xdr:rowOff>108414</xdr:rowOff>
    </xdr:to>
    <xdr:sp macro="" textlink="">
      <xdr:nvSpPr>
        <xdr:cNvPr id="243" name="TextBox 242">
          <a:extLst>
            <a:ext uri="{FF2B5EF4-FFF2-40B4-BE49-F238E27FC236}">
              <a16:creationId xmlns:a16="http://schemas.microsoft.com/office/drawing/2014/main" id="{0215ECA2-C800-1145-92B1-235027BAB3D1}"/>
            </a:ext>
          </a:extLst>
        </xdr:cNvPr>
        <xdr:cNvSpPr txBox="1"/>
      </xdr:nvSpPr>
      <xdr:spPr>
        <a:xfrm>
          <a:off x="2863695" y="13166803"/>
          <a:ext cx="1387708" cy="31471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64</xdr:row>
      <xdr:rowOff>139390</xdr:rowOff>
    </xdr:from>
    <xdr:to>
      <xdr:col>4</xdr:col>
      <xdr:colOff>650488</xdr:colOff>
      <xdr:row>66</xdr:row>
      <xdr:rowOff>30975</xdr:rowOff>
    </xdr:to>
    <xdr:sp macro="" textlink="">
      <xdr:nvSpPr>
        <xdr:cNvPr id="244" name="TextBox 243">
          <a:extLst>
            <a:ext uri="{FF2B5EF4-FFF2-40B4-BE49-F238E27FC236}">
              <a16:creationId xmlns:a16="http://schemas.microsoft.com/office/drawing/2014/main" id="{F3A75CFA-4AF2-B345-ACD5-BE5DC9336FFC}"/>
            </a:ext>
          </a:extLst>
        </xdr:cNvPr>
        <xdr:cNvSpPr txBox="1"/>
      </xdr:nvSpPr>
      <xdr:spPr>
        <a:xfrm>
          <a:off x="3219915" y="13677590"/>
          <a:ext cx="732573" cy="22178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67</xdr:row>
      <xdr:rowOff>139390</xdr:rowOff>
    </xdr:from>
    <xdr:to>
      <xdr:col>4</xdr:col>
      <xdr:colOff>650487</xdr:colOff>
      <xdr:row>69</xdr:row>
      <xdr:rowOff>30976</xdr:rowOff>
    </xdr:to>
    <xdr:sp macro="" textlink="">
      <xdr:nvSpPr>
        <xdr:cNvPr id="245" name="TextBox 244">
          <a:extLst>
            <a:ext uri="{FF2B5EF4-FFF2-40B4-BE49-F238E27FC236}">
              <a16:creationId xmlns:a16="http://schemas.microsoft.com/office/drawing/2014/main" id="{74919F82-529A-4A45-A761-D193DCD500A3}"/>
            </a:ext>
          </a:extLst>
        </xdr:cNvPr>
        <xdr:cNvSpPr txBox="1"/>
      </xdr:nvSpPr>
      <xdr:spPr>
        <a:xfrm>
          <a:off x="3297353" y="14172890"/>
          <a:ext cx="655134" cy="221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74</xdr:row>
      <xdr:rowOff>30975</xdr:rowOff>
    </xdr:from>
    <xdr:to>
      <xdr:col>4</xdr:col>
      <xdr:colOff>15487</xdr:colOff>
      <xdr:row>75</xdr:row>
      <xdr:rowOff>77440</xdr:rowOff>
    </xdr:to>
    <xdr:sp macro="" textlink="">
      <xdr:nvSpPr>
        <xdr:cNvPr id="246" name="TextBox 245">
          <a:extLst>
            <a:ext uri="{FF2B5EF4-FFF2-40B4-BE49-F238E27FC236}">
              <a16:creationId xmlns:a16="http://schemas.microsoft.com/office/drawing/2014/main" id="{ED14C415-DC40-2C42-9C85-1F4A00D818D7}"/>
            </a:ext>
          </a:extLst>
        </xdr:cNvPr>
        <xdr:cNvSpPr txBox="1"/>
      </xdr:nvSpPr>
      <xdr:spPr>
        <a:xfrm>
          <a:off x="2100146" y="15220175"/>
          <a:ext cx="1217341" cy="2115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78</xdr:row>
      <xdr:rowOff>77439</xdr:rowOff>
    </xdr:from>
    <xdr:to>
      <xdr:col>5</xdr:col>
      <xdr:colOff>216829</xdr:colOff>
      <xdr:row>80</xdr:row>
      <xdr:rowOff>46462</xdr:rowOff>
    </xdr:to>
    <xdr:sp macro="" textlink="">
      <xdr:nvSpPr>
        <xdr:cNvPr id="247" name="TextBox 246">
          <a:extLst>
            <a:ext uri="{FF2B5EF4-FFF2-40B4-BE49-F238E27FC236}">
              <a16:creationId xmlns:a16="http://schemas.microsoft.com/office/drawing/2014/main" id="{5D21299A-146E-7745-B80C-D6C2A657B199}"/>
            </a:ext>
          </a:extLst>
        </xdr:cNvPr>
        <xdr:cNvSpPr txBox="1"/>
      </xdr:nvSpPr>
      <xdr:spPr>
        <a:xfrm>
          <a:off x="3611755" y="15927039"/>
          <a:ext cx="732574" cy="29922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81</xdr:row>
      <xdr:rowOff>77439</xdr:rowOff>
    </xdr:from>
    <xdr:to>
      <xdr:col>6</xdr:col>
      <xdr:colOff>108415</xdr:colOff>
      <xdr:row>82</xdr:row>
      <xdr:rowOff>154878</xdr:rowOff>
    </xdr:to>
    <xdr:sp macro="" textlink="">
      <xdr:nvSpPr>
        <xdr:cNvPr id="248" name="TextBox 247">
          <a:extLst>
            <a:ext uri="{FF2B5EF4-FFF2-40B4-BE49-F238E27FC236}">
              <a16:creationId xmlns:a16="http://schemas.microsoft.com/office/drawing/2014/main" id="{0FE7B91F-897F-AE4C-AD3C-8D72289241DF}"/>
            </a:ext>
          </a:extLst>
        </xdr:cNvPr>
        <xdr:cNvSpPr txBox="1"/>
      </xdr:nvSpPr>
      <xdr:spPr>
        <a:xfrm>
          <a:off x="4251403" y="16422339"/>
          <a:ext cx="810012" cy="24253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85</xdr:row>
      <xdr:rowOff>46463</xdr:rowOff>
    </xdr:from>
    <xdr:to>
      <xdr:col>21</xdr:col>
      <xdr:colOff>604024</xdr:colOff>
      <xdr:row>86</xdr:row>
      <xdr:rowOff>92927</xdr:rowOff>
    </xdr:to>
    <xdr:sp macro="" textlink="">
      <xdr:nvSpPr>
        <xdr:cNvPr id="249" name="TextBox 248">
          <a:extLst>
            <a:ext uri="{FF2B5EF4-FFF2-40B4-BE49-F238E27FC236}">
              <a16:creationId xmlns:a16="http://schemas.microsoft.com/office/drawing/2014/main" id="{E2293963-4558-E546-B9DA-39A8767DC7FF}"/>
            </a:ext>
          </a:extLst>
        </xdr:cNvPr>
        <xdr:cNvSpPr txBox="1"/>
      </xdr:nvSpPr>
      <xdr:spPr>
        <a:xfrm>
          <a:off x="16990122" y="17051763"/>
          <a:ext cx="949402" cy="2115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88</xdr:row>
      <xdr:rowOff>139391</xdr:rowOff>
    </xdr:from>
    <xdr:to>
      <xdr:col>20</xdr:col>
      <xdr:colOff>309756</xdr:colOff>
      <xdr:row>90</xdr:row>
      <xdr:rowOff>30976</xdr:rowOff>
    </xdr:to>
    <xdr:sp macro="" textlink="">
      <xdr:nvSpPr>
        <xdr:cNvPr id="250" name="TextBox 249">
          <a:extLst>
            <a:ext uri="{FF2B5EF4-FFF2-40B4-BE49-F238E27FC236}">
              <a16:creationId xmlns:a16="http://schemas.microsoft.com/office/drawing/2014/main" id="{E64F7FB5-D241-C04B-A9A3-F42DF3D92E99}"/>
            </a:ext>
          </a:extLst>
        </xdr:cNvPr>
        <xdr:cNvSpPr txBox="1"/>
      </xdr:nvSpPr>
      <xdr:spPr>
        <a:xfrm>
          <a:off x="15730963" y="17639991"/>
          <a:ext cx="1088793" cy="22178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84</xdr:row>
      <xdr:rowOff>15489</xdr:rowOff>
    </xdr:from>
    <xdr:to>
      <xdr:col>8</xdr:col>
      <xdr:colOff>619512</xdr:colOff>
      <xdr:row>85</xdr:row>
      <xdr:rowOff>123903</xdr:rowOff>
    </xdr:to>
    <xdr:sp macro="" textlink="">
      <xdr:nvSpPr>
        <xdr:cNvPr id="251" name="TextBox 250">
          <a:extLst>
            <a:ext uri="{FF2B5EF4-FFF2-40B4-BE49-F238E27FC236}">
              <a16:creationId xmlns:a16="http://schemas.microsoft.com/office/drawing/2014/main" id="{25CD56C9-3F5D-524C-B98B-64A40C31DC89}"/>
            </a:ext>
          </a:extLst>
        </xdr:cNvPr>
        <xdr:cNvSpPr txBox="1"/>
      </xdr:nvSpPr>
      <xdr:spPr>
        <a:xfrm>
          <a:off x="5964353" y="16855689"/>
          <a:ext cx="1259159" cy="27351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88</xdr:row>
      <xdr:rowOff>92928</xdr:rowOff>
    </xdr:from>
    <xdr:to>
      <xdr:col>10</xdr:col>
      <xdr:colOff>1</xdr:colOff>
      <xdr:row>89</xdr:row>
      <xdr:rowOff>139391</xdr:rowOff>
    </xdr:to>
    <xdr:sp macro="" textlink="">
      <xdr:nvSpPr>
        <xdr:cNvPr id="252" name="TextBox 251">
          <a:extLst>
            <a:ext uri="{FF2B5EF4-FFF2-40B4-BE49-F238E27FC236}">
              <a16:creationId xmlns:a16="http://schemas.microsoft.com/office/drawing/2014/main" id="{F03CDC92-30BE-F04C-AD27-2E5A00064BDA}"/>
            </a:ext>
          </a:extLst>
        </xdr:cNvPr>
        <xdr:cNvSpPr txBox="1"/>
      </xdr:nvSpPr>
      <xdr:spPr>
        <a:xfrm>
          <a:off x="7599867" y="17593528"/>
          <a:ext cx="655134" cy="21156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812800</xdr:colOff>
      <xdr:row>79</xdr:row>
      <xdr:rowOff>38100</xdr:rowOff>
    </xdr:from>
    <xdr:to>
      <xdr:col>16</xdr:col>
      <xdr:colOff>25400</xdr:colOff>
      <xdr:row>87</xdr:row>
      <xdr:rowOff>76200</xdr:rowOff>
    </xdr:to>
    <xdr:sp macro="" textlink="">
      <xdr:nvSpPr>
        <xdr:cNvPr id="2" name="Rounded Rectangle 1">
          <a:extLst>
            <a:ext uri="{FF2B5EF4-FFF2-40B4-BE49-F238E27FC236}">
              <a16:creationId xmlns:a16="http://schemas.microsoft.com/office/drawing/2014/main" id="{00CD458A-CF1B-CE4C-964B-0943C7479041}"/>
            </a:ext>
          </a:extLst>
        </xdr:cNvPr>
        <xdr:cNvSpPr/>
      </xdr:nvSpPr>
      <xdr:spPr>
        <a:xfrm>
          <a:off x="4940300" y="81280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75</xdr:row>
      <xdr:rowOff>139700</xdr:rowOff>
    </xdr:from>
    <xdr:to>
      <xdr:col>18</xdr:col>
      <xdr:colOff>25400</xdr:colOff>
      <xdr:row>79</xdr:row>
      <xdr:rowOff>152400</xdr:rowOff>
    </xdr:to>
    <xdr:cxnSp macro="">
      <xdr:nvCxnSpPr>
        <xdr:cNvPr id="3" name="Elbow Connector 2">
          <a:extLst>
            <a:ext uri="{FF2B5EF4-FFF2-40B4-BE49-F238E27FC236}">
              <a16:creationId xmlns:a16="http://schemas.microsoft.com/office/drawing/2014/main" id="{3ED67B2F-069C-D24F-906B-0C09D12F94F5}"/>
            </a:ext>
          </a:extLst>
        </xdr:cNvPr>
        <xdr:cNvCxnSpPr/>
      </xdr:nvCxnSpPr>
      <xdr:spPr>
        <a:xfrm flipV="1">
          <a:off x="7391400" y="75692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86</xdr:row>
      <xdr:rowOff>152400</xdr:rowOff>
    </xdr:from>
    <xdr:to>
      <xdr:col>18</xdr:col>
      <xdr:colOff>12700</xdr:colOff>
      <xdr:row>90</xdr:row>
      <xdr:rowOff>101600</xdr:rowOff>
    </xdr:to>
    <xdr:cxnSp macro="">
      <xdr:nvCxnSpPr>
        <xdr:cNvPr id="4" name="Elbow Connector 3">
          <a:extLst>
            <a:ext uri="{FF2B5EF4-FFF2-40B4-BE49-F238E27FC236}">
              <a16:creationId xmlns:a16="http://schemas.microsoft.com/office/drawing/2014/main" id="{D1808F98-C28E-3F4D-BC43-B64D0E88B2BE}"/>
            </a:ext>
          </a:extLst>
        </xdr:cNvPr>
        <xdr:cNvCxnSpPr/>
      </xdr:nvCxnSpPr>
      <xdr:spPr>
        <a:xfrm>
          <a:off x="7404100" y="93980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83</xdr:row>
      <xdr:rowOff>57150</xdr:rowOff>
    </xdr:from>
    <xdr:to>
      <xdr:col>18</xdr:col>
      <xdr:colOff>25400</xdr:colOff>
      <xdr:row>83</xdr:row>
      <xdr:rowOff>63500</xdr:rowOff>
    </xdr:to>
    <xdr:cxnSp macro="">
      <xdr:nvCxnSpPr>
        <xdr:cNvPr id="5" name="Straight Arrow Connector 4">
          <a:extLst>
            <a:ext uri="{FF2B5EF4-FFF2-40B4-BE49-F238E27FC236}">
              <a16:creationId xmlns:a16="http://schemas.microsoft.com/office/drawing/2014/main" id="{45739BC2-9614-5C4E-B5B8-99DFFAA110B3}"/>
            </a:ext>
          </a:extLst>
        </xdr:cNvPr>
        <xdr:cNvCxnSpPr>
          <a:stCxn id="2" idx="3"/>
        </xdr:cNvCxnSpPr>
      </xdr:nvCxnSpPr>
      <xdr:spPr>
        <a:xfrm>
          <a:off x="7454900" y="8807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76</xdr:row>
      <xdr:rowOff>0</xdr:rowOff>
    </xdr:from>
    <xdr:to>
      <xdr:col>13</xdr:col>
      <xdr:colOff>0</xdr:colOff>
      <xdr:row>80</xdr:row>
      <xdr:rowOff>12700</xdr:rowOff>
    </xdr:to>
    <xdr:cxnSp macro="">
      <xdr:nvCxnSpPr>
        <xdr:cNvPr id="6" name="Elbow Connector 5">
          <a:extLst>
            <a:ext uri="{FF2B5EF4-FFF2-40B4-BE49-F238E27FC236}">
              <a16:creationId xmlns:a16="http://schemas.microsoft.com/office/drawing/2014/main" id="{8C50F5F7-7B6F-E943-A89E-0F8548041D17}"/>
            </a:ext>
          </a:extLst>
        </xdr:cNvPr>
        <xdr:cNvCxnSpPr/>
      </xdr:nvCxnSpPr>
      <xdr:spPr>
        <a:xfrm rot="10800000">
          <a:off x="3302000" y="75946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86</xdr:row>
      <xdr:rowOff>152400</xdr:rowOff>
    </xdr:from>
    <xdr:to>
      <xdr:col>13</xdr:col>
      <xdr:colOff>25400</xdr:colOff>
      <xdr:row>89</xdr:row>
      <xdr:rowOff>152400</xdr:rowOff>
    </xdr:to>
    <xdr:cxnSp macro="">
      <xdr:nvCxnSpPr>
        <xdr:cNvPr id="7" name="Elbow Connector 6">
          <a:extLst>
            <a:ext uri="{FF2B5EF4-FFF2-40B4-BE49-F238E27FC236}">
              <a16:creationId xmlns:a16="http://schemas.microsoft.com/office/drawing/2014/main" id="{17BC6FAA-AEC7-9D42-ABBA-D0799075650D}"/>
            </a:ext>
          </a:extLst>
        </xdr:cNvPr>
        <xdr:cNvCxnSpPr/>
      </xdr:nvCxnSpPr>
      <xdr:spPr>
        <a:xfrm rot="10800000" flipV="1">
          <a:off x="3276600" y="93980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83</xdr:row>
      <xdr:rowOff>57150</xdr:rowOff>
    </xdr:from>
    <xdr:to>
      <xdr:col>12</xdr:col>
      <xdr:colOff>812800</xdr:colOff>
      <xdr:row>83</xdr:row>
      <xdr:rowOff>63500</xdr:rowOff>
    </xdr:to>
    <xdr:cxnSp macro="">
      <xdr:nvCxnSpPr>
        <xdr:cNvPr id="8" name="Straight Arrow Connector 7">
          <a:extLst>
            <a:ext uri="{FF2B5EF4-FFF2-40B4-BE49-F238E27FC236}">
              <a16:creationId xmlns:a16="http://schemas.microsoft.com/office/drawing/2014/main" id="{675B1135-EEA5-6A4A-AEF6-7E7C572B28B2}"/>
            </a:ext>
          </a:extLst>
        </xdr:cNvPr>
        <xdr:cNvCxnSpPr>
          <a:stCxn id="2" idx="1"/>
        </xdr:cNvCxnSpPr>
      </xdr:nvCxnSpPr>
      <xdr:spPr>
        <a:xfrm flipH="1">
          <a:off x="3289300" y="8807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736600</xdr:colOff>
      <xdr:row>80</xdr:row>
      <xdr:rowOff>25400</xdr:rowOff>
    </xdr:from>
    <xdr:to>
      <xdr:col>15</xdr:col>
      <xdr:colOff>190500</xdr:colOff>
      <xdr:row>81</xdr:row>
      <xdr:rowOff>76200</xdr:rowOff>
    </xdr:to>
    <xdr:sp macro="" textlink="">
      <xdr:nvSpPr>
        <xdr:cNvPr id="9" name="TextBox 8">
          <a:extLst>
            <a:ext uri="{FF2B5EF4-FFF2-40B4-BE49-F238E27FC236}">
              <a16:creationId xmlns:a16="http://schemas.microsoft.com/office/drawing/2014/main" id="{DD1BBDAD-F642-D547-A6FD-FC7B18AE1F21}"/>
            </a:ext>
          </a:extLst>
        </xdr:cNvPr>
        <xdr:cNvSpPr txBox="1"/>
      </xdr:nvSpPr>
      <xdr:spPr>
        <a:xfrm>
          <a:off x="5689600" y="8280400"/>
          <a:ext cx="1104900" cy="215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13</xdr:col>
      <xdr:colOff>114300</xdr:colOff>
      <xdr:row>81</xdr:row>
      <xdr:rowOff>76200</xdr:rowOff>
    </xdr:from>
    <xdr:to>
      <xdr:col>14</xdr:col>
      <xdr:colOff>393700</xdr:colOff>
      <xdr:row>84</xdr:row>
      <xdr:rowOff>0</xdr:rowOff>
    </xdr:to>
    <xdr:sp macro="" textlink="Sheet2!O132">
      <xdr:nvSpPr>
        <xdr:cNvPr id="10" name="TextBox 9">
          <a:extLst>
            <a:ext uri="{FF2B5EF4-FFF2-40B4-BE49-F238E27FC236}">
              <a16:creationId xmlns:a16="http://schemas.microsoft.com/office/drawing/2014/main" id="{775C4BFD-932E-544D-A253-7D975BA3D647}"/>
            </a:ext>
          </a:extLst>
        </xdr:cNvPr>
        <xdr:cNvSpPr txBox="1"/>
      </xdr:nvSpPr>
      <xdr:spPr>
        <a:xfrm>
          <a:off x="5067300" y="8496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282176,79</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81</xdr:row>
      <xdr:rowOff>76200</xdr:rowOff>
    </xdr:from>
    <xdr:to>
      <xdr:col>15</xdr:col>
      <xdr:colOff>762000</xdr:colOff>
      <xdr:row>84</xdr:row>
      <xdr:rowOff>0</xdr:rowOff>
    </xdr:to>
    <xdr:sp macro="" textlink="Sheet2!N132">
      <xdr:nvSpPr>
        <xdr:cNvPr id="11" name="TextBox 10">
          <a:extLst>
            <a:ext uri="{FF2B5EF4-FFF2-40B4-BE49-F238E27FC236}">
              <a16:creationId xmlns:a16="http://schemas.microsoft.com/office/drawing/2014/main" id="{736ECDC2-BA76-164D-9B88-427923071C08}"/>
            </a:ext>
          </a:extLst>
        </xdr:cNvPr>
        <xdr:cNvSpPr txBox="1"/>
      </xdr:nvSpPr>
      <xdr:spPr>
        <a:xfrm>
          <a:off x="6261100" y="8496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1132477</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84</xdr:row>
      <xdr:rowOff>0</xdr:rowOff>
    </xdr:from>
    <xdr:to>
      <xdr:col>14</xdr:col>
      <xdr:colOff>393700</xdr:colOff>
      <xdr:row>86</xdr:row>
      <xdr:rowOff>101600</xdr:rowOff>
    </xdr:to>
    <xdr:sp macro="" textlink="Sheet2!Q132">
      <xdr:nvSpPr>
        <xdr:cNvPr id="12" name="TextBox 11">
          <a:extLst>
            <a:ext uri="{FF2B5EF4-FFF2-40B4-BE49-F238E27FC236}">
              <a16:creationId xmlns:a16="http://schemas.microsoft.com/office/drawing/2014/main" id="{7D215F30-F93A-5E43-93F4-DCA0492B76B4}"/>
            </a:ext>
          </a:extLst>
        </xdr:cNvPr>
        <xdr:cNvSpPr txBox="1"/>
      </xdr:nvSpPr>
      <xdr:spPr>
        <a:xfrm>
          <a:off x="5080000" y="89154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84</xdr:row>
      <xdr:rowOff>0</xdr:rowOff>
    </xdr:from>
    <xdr:to>
      <xdr:col>15</xdr:col>
      <xdr:colOff>749300</xdr:colOff>
      <xdr:row>86</xdr:row>
      <xdr:rowOff>76200</xdr:rowOff>
    </xdr:to>
    <xdr:sp macro="" textlink="Sheet2!P132">
      <xdr:nvSpPr>
        <xdr:cNvPr id="13" name="TextBox 12">
          <a:extLst>
            <a:ext uri="{FF2B5EF4-FFF2-40B4-BE49-F238E27FC236}">
              <a16:creationId xmlns:a16="http://schemas.microsoft.com/office/drawing/2014/main" id="{0264F4C9-EBA6-D248-A340-81983A739AE4}"/>
            </a:ext>
          </a:extLst>
        </xdr:cNvPr>
        <xdr:cNvSpPr txBox="1"/>
      </xdr:nvSpPr>
      <xdr:spPr>
        <a:xfrm>
          <a:off x="6261100" y="89154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74</xdr:row>
      <xdr:rowOff>12700</xdr:rowOff>
    </xdr:from>
    <xdr:to>
      <xdr:col>20</xdr:col>
      <xdr:colOff>76200</xdr:colOff>
      <xdr:row>79</xdr:row>
      <xdr:rowOff>12700</xdr:rowOff>
    </xdr:to>
    <xdr:sp macro="" textlink="">
      <xdr:nvSpPr>
        <xdr:cNvPr id="14" name="Rectangle 13">
          <a:extLst>
            <a:ext uri="{FF2B5EF4-FFF2-40B4-BE49-F238E27FC236}">
              <a16:creationId xmlns:a16="http://schemas.microsoft.com/office/drawing/2014/main" id="{A82C9FB4-49A7-C04B-BDF6-BCF63AEEDCED}"/>
            </a:ext>
          </a:extLst>
        </xdr:cNvPr>
        <xdr:cNvSpPr/>
      </xdr:nvSpPr>
      <xdr:spPr>
        <a:xfrm>
          <a:off x="9093200" y="72771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88</xdr:row>
      <xdr:rowOff>38100</xdr:rowOff>
    </xdr:from>
    <xdr:to>
      <xdr:col>20</xdr:col>
      <xdr:colOff>0</xdr:colOff>
      <xdr:row>93</xdr:row>
      <xdr:rowOff>38100</xdr:rowOff>
    </xdr:to>
    <xdr:sp macro="" textlink="">
      <xdr:nvSpPr>
        <xdr:cNvPr id="15" name="Rectangle 14">
          <a:extLst>
            <a:ext uri="{FF2B5EF4-FFF2-40B4-BE49-F238E27FC236}">
              <a16:creationId xmlns:a16="http://schemas.microsoft.com/office/drawing/2014/main" id="{B4AC3484-83E7-6C49-A3ED-A7B0DC43A035}"/>
            </a:ext>
          </a:extLst>
        </xdr:cNvPr>
        <xdr:cNvSpPr/>
      </xdr:nvSpPr>
      <xdr:spPr>
        <a:xfrm>
          <a:off x="9093200" y="96139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81</xdr:row>
      <xdr:rowOff>0</xdr:rowOff>
    </xdr:from>
    <xdr:to>
      <xdr:col>20</xdr:col>
      <xdr:colOff>63500</xdr:colOff>
      <xdr:row>86</xdr:row>
      <xdr:rowOff>0</xdr:rowOff>
    </xdr:to>
    <xdr:sp macro="" textlink="">
      <xdr:nvSpPr>
        <xdr:cNvPr id="16" name="Rectangle 15">
          <a:extLst>
            <a:ext uri="{FF2B5EF4-FFF2-40B4-BE49-F238E27FC236}">
              <a16:creationId xmlns:a16="http://schemas.microsoft.com/office/drawing/2014/main" id="{D86F58D2-CD52-B742-939A-095C2455A2C7}"/>
            </a:ext>
          </a:extLst>
        </xdr:cNvPr>
        <xdr:cNvSpPr/>
      </xdr:nvSpPr>
      <xdr:spPr>
        <a:xfrm>
          <a:off x="9105900" y="84201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87</xdr:row>
      <xdr:rowOff>101600</xdr:rowOff>
    </xdr:from>
    <xdr:to>
      <xdr:col>10</xdr:col>
      <xdr:colOff>812800</xdr:colOff>
      <xdr:row>92</xdr:row>
      <xdr:rowOff>101600</xdr:rowOff>
    </xdr:to>
    <xdr:sp macro="" textlink="">
      <xdr:nvSpPr>
        <xdr:cNvPr id="17" name="Rectangle 16">
          <a:extLst>
            <a:ext uri="{FF2B5EF4-FFF2-40B4-BE49-F238E27FC236}">
              <a16:creationId xmlns:a16="http://schemas.microsoft.com/office/drawing/2014/main" id="{F4E0C903-5E1B-2A43-BBA4-7C960215101C}"/>
            </a:ext>
          </a:extLst>
        </xdr:cNvPr>
        <xdr:cNvSpPr/>
      </xdr:nvSpPr>
      <xdr:spPr>
        <a:xfrm>
          <a:off x="1663700" y="95123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80</xdr:row>
      <xdr:rowOff>139700</xdr:rowOff>
    </xdr:from>
    <xdr:to>
      <xdr:col>10</xdr:col>
      <xdr:colOff>812800</xdr:colOff>
      <xdr:row>85</xdr:row>
      <xdr:rowOff>139700</xdr:rowOff>
    </xdr:to>
    <xdr:sp macro="" textlink="">
      <xdr:nvSpPr>
        <xdr:cNvPr id="18" name="Rectangle 17">
          <a:extLst>
            <a:ext uri="{FF2B5EF4-FFF2-40B4-BE49-F238E27FC236}">
              <a16:creationId xmlns:a16="http://schemas.microsoft.com/office/drawing/2014/main" id="{45347DF3-2EAB-124B-AB35-EB939C975E1C}"/>
            </a:ext>
          </a:extLst>
        </xdr:cNvPr>
        <xdr:cNvSpPr/>
      </xdr:nvSpPr>
      <xdr:spPr>
        <a:xfrm>
          <a:off x="1663700" y="83947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73</xdr:row>
      <xdr:rowOff>76200</xdr:rowOff>
    </xdr:from>
    <xdr:to>
      <xdr:col>11</xdr:col>
      <xdr:colOff>12700</xdr:colOff>
      <xdr:row>78</xdr:row>
      <xdr:rowOff>76200</xdr:rowOff>
    </xdr:to>
    <xdr:sp macro="" textlink="">
      <xdr:nvSpPr>
        <xdr:cNvPr id="19" name="Rectangle 18">
          <a:extLst>
            <a:ext uri="{FF2B5EF4-FFF2-40B4-BE49-F238E27FC236}">
              <a16:creationId xmlns:a16="http://schemas.microsoft.com/office/drawing/2014/main" id="{A8B41C3B-0F69-DD4C-9B55-FD68DB7DBE05}"/>
            </a:ext>
          </a:extLst>
        </xdr:cNvPr>
        <xdr:cNvSpPr/>
      </xdr:nvSpPr>
      <xdr:spPr>
        <a:xfrm>
          <a:off x="1676400" y="71755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87</xdr:row>
      <xdr:rowOff>76200</xdr:rowOff>
    </xdr:from>
    <xdr:to>
      <xdr:col>14</xdr:col>
      <xdr:colOff>419100</xdr:colOff>
      <xdr:row>97</xdr:row>
      <xdr:rowOff>162560</xdr:rowOff>
    </xdr:to>
    <xdr:cxnSp macro="">
      <xdr:nvCxnSpPr>
        <xdr:cNvPr id="20" name="Straight Arrow Connector 19">
          <a:extLst>
            <a:ext uri="{FF2B5EF4-FFF2-40B4-BE49-F238E27FC236}">
              <a16:creationId xmlns:a16="http://schemas.microsoft.com/office/drawing/2014/main" id="{9185FC58-BC37-AC4D-9460-BD5400882953}"/>
            </a:ext>
          </a:extLst>
        </xdr:cNvPr>
        <xdr:cNvCxnSpPr>
          <a:stCxn id="2" idx="2"/>
        </xdr:cNvCxnSpPr>
      </xdr:nvCxnSpPr>
      <xdr:spPr>
        <a:xfrm>
          <a:off x="6197600" y="9486900"/>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98</xdr:row>
      <xdr:rowOff>50800</xdr:rowOff>
    </xdr:from>
    <xdr:to>
      <xdr:col>15</xdr:col>
      <xdr:colOff>368300</xdr:colOff>
      <xdr:row>103</xdr:row>
      <xdr:rowOff>50800</xdr:rowOff>
    </xdr:to>
    <xdr:sp macro="" textlink="">
      <xdr:nvSpPr>
        <xdr:cNvPr id="21" name="Rectangle 20">
          <a:extLst>
            <a:ext uri="{FF2B5EF4-FFF2-40B4-BE49-F238E27FC236}">
              <a16:creationId xmlns:a16="http://schemas.microsoft.com/office/drawing/2014/main" id="{ADE71289-CA20-BE48-BDA6-BB09574AF60C}"/>
            </a:ext>
          </a:extLst>
        </xdr:cNvPr>
        <xdr:cNvSpPr/>
      </xdr:nvSpPr>
      <xdr:spPr>
        <a:xfrm>
          <a:off x="11087100" y="162306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74</xdr:row>
      <xdr:rowOff>25400</xdr:rowOff>
    </xdr:from>
    <xdr:to>
      <xdr:col>19</xdr:col>
      <xdr:colOff>393700</xdr:colOff>
      <xdr:row>75</xdr:row>
      <xdr:rowOff>101600</xdr:rowOff>
    </xdr:to>
    <xdr:sp macro="" textlink="">
      <xdr:nvSpPr>
        <xdr:cNvPr id="22" name="TextBox 21">
          <a:extLst>
            <a:ext uri="{FF2B5EF4-FFF2-40B4-BE49-F238E27FC236}">
              <a16:creationId xmlns:a16="http://schemas.microsoft.com/office/drawing/2014/main" id="{404DA329-7CFA-BF4E-9055-E1A49B91371E}"/>
            </a:ext>
          </a:extLst>
        </xdr:cNvPr>
        <xdr:cNvSpPr txBox="1"/>
      </xdr:nvSpPr>
      <xdr:spPr>
        <a:xfrm>
          <a:off x="9588500" y="72898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81</xdr:row>
      <xdr:rowOff>25400</xdr:rowOff>
    </xdr:from>
    <xdr:to>
      <xdr:col>19</xdr:col>
      <xdr:colOff>495300</xdr:colOff>
      <xdr:row>82</xdr:row>
      <xdr:rowOff>88900</xdr:rowOff>
    </xdr:to>
    <xdr:sp macro="" textlink="">
      <xdr:nvSpPr>
        <xdr:cNvPr id="23" name="TextBox 22">
          <a:extLst>
            <a:ext uri="{FF2B5EF4-FFF2-40B4-BE49-F238E27FC236}">
              <a16:creationId xmlns:a16="http://schemas.microsoft.com/office/drawing/2014/main" id="{58A42771-07FC-BD44-B458-3CF0945A1145}"/>
            </a:ext>
          </a:extLst>
        </xdr:cNvPr>
        <xdr:cNvSpPr txBox="1"/>
      </xdr:nvSpPr>
      <xdr:spPr>
        <a:xfrm>
          <a:off x="9474200" y="84455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88</xdr:row>
      <xdr:rowOff>76200</xdr:rowOff>
    </xdr:from>
    <xdr:to>
      <xdr:col>19</xdr:col>
      <xdr:colOff>749300</xdr:colOff>
      <xdr:row>89</xdr:row>
      <xdr:rowOff>152400</xdr:rowOff>
    </xdr:to>
    <xdr:sp macro="" textlink="">
      <xdr:nvSpPr>
        <xdr:cNvPr id="24" name="TextBox 23">
          <a:extLst>
            <a:ext uri="{FF2B5EF4-FFF2-40B4-BE49-F238E27FC236}">
              <a16:creationId xmlns:a16="http://schemas.microsoft.com/office/drawing/2014/main" id="{6BF9A294-4AA3-8E4A-AD9C-B6ADA5FEC44B}"/>
            </a:ext>
          </a:extLst>
        </xdr:cNvPr>
        <xdr:cNvSpPr txBox="1"/>
      </xdr:nvSpPr>
      <xdr:spPr>
        <a:xfrm>
          <a:off x="9156700" y="96520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98</xdr:row>
      <xdr:rowOff>63500</xdr:rowOff>
    </xdr:from>
    <xdr:to>
      <xdr:col>15</xdr:col>
      <xdr:colOff>50800</xdr:colOff>
      <xdr:row>99</xdr:row>
      <xdr:rowOff>139700</xdr:rowOff>
    </xdr:to>
    <xdr:sp macro="" textlink="">
      <xdr:nvSpPr>
        <xdr:cNvPr id="25" name="TextBox 24">
          <a:extLst>
            <a:ext uri="{FF2B5EF4-FFF2-40B4-BE49-F238E27FC236}">
              <a16:creationId xmlns:a16="http://schemas.microsoft.com/office/drawing/2014/main" id="{F9EB1393-A08D-CA4C-B49F-A7493DB76A24}"/>
            </a:ext>
          </a:extLst>
        </xdr:cNvPr>
        <xdr:cNvSpPr txBox="1"/>
      </xdr:nvSpPr>
      <xdr:spPr>
        <a:xfrm>
          <a:off x="5613400" y="112903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73</xdr:row>
      <xdr:rowOff>114300</xdr:rowOff>
    </xdr:from>
    <xdr:to>
      <xdr:col>10</xdr:col>
      <xdr:colOff>762000</xdr:colOff>
      <xdr:row>75</xdr:row>
      <xdr:rowOff>12700</xdr:rowOff>
    </xdr:to>
    <xdr:sp macro="" textlink="">
      <xdr:nvSpPr>
        <xdr:cNvPr id="26" name="TextBox 25">
          <a:extLst>
            <a:ext uri="{FF2B5EF4-FFF2-40B4-BE49-F238E27FC236}">
              <a16:creationId xmlns:a16="http://schemas.microsoft.com/office/drawing/2014/main" id="{2EB2195E-BFA0-8845-8AD5-920BCD3B3548}"/>
            </a:ext>
          </a:extLst>
        </xdr:cNvPr>
        <xdr:cNvSpPr txBox="1"/>
      </xdr:nvSpPr>
      <xdr:spPr>
        <a:xfrm>
          <a:off x="1790700" y="72136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81</xdr:row>
      <xdr:rowOff>0</xdr:rowOff>
    </xdr:from>
    <xdr:to>
      <xdr:col>10</xdr:col>
      <xdr:colOff>596900</xdr:colOff>
      <xdr:row>82</xdr:row>
      <xdr:rowOff>63500</xdr:rowOff>
    </xdr:to>
    <xdr:sp macro="" textlink="">
      <xdr:nvSpPr>
        <xdr:cNvPr id="27" name="TextBox 26">
          <a:extLst>
            <a:ext uri="{FF2B5EF4-FFF2-40B4-BE49-F238E27FC236}">
              <a16:creationId xmlns:a16="http://schemas.microsoft.com/office/drawing/2014/main" id="{20709858-68FD-8A46-9073-68C2BE7BB884}"/>
            </a:ext>
          </a:extLst>
        </xdr:cNvPr>
        <xdr:cNvSpPr txBox="1"/>
      </xdr:nvSpPr>
      <xdr:spPr>
        <a:xfrm>
          <a:off x="1854200" y="84201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87</xdr:row>
      <xdr:rowOff>101600</xdr:rowOff>
    </xdr:from>
    <xdr:to>
      <xdr:col>10</xdr:col>
      <xdr:colOff>368300</xdr:colOff>
      <xdr:row>89</xdr:row>
      <xdr:rowOff>12700</xdr:rowOff>
    </xdr:to>
    <xdr:sp macro="" textlink="">
      <xdr:nvSpPr>
        <xdr:cNvPr id="28" name="TextBox 27">
          <a:extLst>
            <a:ext uri="{FF2B5EF4-FFF2-40B4-BE49-F238E27FC236}">
              <a16:creationId xmlns:a16="http://schemas.microsoft.com/office/drawing/2014/main" id="{BBD55142-4957-904C-A07F-65EF924D3E07}"/>
            </a:ext>
          </a:extLst>
        </xdr:cNvPr>
        <xdr:cNvSpPr txBox="1"/>
      </xdr:nvSpPr>
      <xdr:spPr>
        <a:xfrm>
          <a:off x="2070100" y="95123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75</xdr:row>
      <xdr:rowOff>101600</xdr:rowOff>
    </xdr:from>
    <xdr:to>
      <xdr:col>19</xdr:col>
      <xdr:colOff>12700</xdr:colOff>
      <xdr:row>78</xdr:row>
      <xdr:rowOff>139700</xdr:rowOff>
    </xdr:to>
    <xdr:sp macro="" textlink="Sheet2!O133">
      <xdr:nvSpPr>
        <xdr:cNvPr id="29" name="TextBox 28">
          <a:extLst>
            <a:ext uri="{FF2B5EF4-FFF2-40B4-BE49-F238E27FC236}">
              <a16:creationId xmlns:a16="http://schemas.microsoft.com/office/drawing/2014/main" id="{AAFBC973-8456-FD44-A191-7D6F4118DDDF}"/>
            </a:ext>
          </a:extLst>
        </xdr:cNvPr>
        <xdr:cNvSpPr txBox="1"/>
      </xdr:nvSpPr>
      <xdr:spPr>
        <a:xfrm>
          <a:off x="9131300" y="7531100"/>
          <a:ext cx="7874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75</xdr:row>
      <xdr:rowOff>101600</xdr:rowOff>
    </xdr:from>
    <xdr:to>
      <xdr:col>20</xdr:col>
      <xdr:colOff>0</xdr:colOff>
      <xdr:row>78</xdr:row>
      <xdr:rowOff>152400</xdr:rowOff>
    </xdr:to>
    <xdr:sp macro="" textlink="Sheet2!N133">
      <xdr:nvSpPr>
        <xdr:cNvPr id="30" name="TextBox 29">
          <a:extLst>
            <a:ext uri="{FF2B5EF4-FFF2-40B4-BE49-F238E27FC236}">
              <a16:creationId xmlns:a16="http://schemas.microsoft.com/office/drawing/2014/main" id="{FB27EF04-F5E8-F245-B5F4-FFB82205ED46}"/>
            </a:ext>
          </a:extLst>
        </xdr:cNvPr>
        <xdr:cNvSpPr txBox="1"/>
      </xdr:nvSpPr>
      <xdr:spPr>
        <a:xfrm>
          <a:off x="9906000" y="75311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82</xdr:row>
      <xdr:rowOff>88900</xdr:rowOff>
    </xdr:from>
    <xdr:to>
      <xdr:col>19</xdr:col>
      <xdr:colOff>25400</xdr:colOff>
      <xdr:row>85</xdr:row>
      <xdr:rowOff>76200</xdr:rowOff>
    </xdr:to>
    <xdr:sp macro="" textlink="Sheet2!O137">
      <xdr:nvSpPr>
        <xdr:cNvPr id="31" name="TextBox 30">
          <a:extLst>
            <a:ext uri="{FF2B5EF4-FFF2-40B4-BE49-F238E27FC236}">
              <a16:creationId xmlns:a16="http://schemas.microsoft.com/office/drawing/2014/main" id="{73F61935-123A-704C-ABF8-BAC57DC13120}"/>
            </a:ext>
          </a:extLst>
        </xdr:cNvPr>
        <xdr:cNvSpPr txBox="1"/>
      </xdr:nvSpPr>
      <xdr:spPr>
        <a:xfrm>
          <a:off x="91313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82</xdr:row>
      <xdr:rowOff>88900</xdr:rowOff>
    </xdr:from>
    <xdr:to>
      <xdr:col>20</xdr:col>
      <xdr:colOff>0</xdr:colOff>
      <xdr:row>85</xdr:row>
      <xdr:rowOff>76200</xdr:rowOff>
    </xdr:to>
    <xdr:sp macro="" textlink="Sheet2!N137">
      <xdr:nvSpPr>
        <xdr:cNvPr id="32" name="TextBox 31">
          <a:extLst>
            <a:ext uri="{FF2B5EF4-FFF2-40B4-BE49-F238E27FC236}">
              <a16:creationId xmlns:a16="http://schemas.microsoft.com/office/drawing/2014/main" id="{E26A2950-6D70-734F-A711-BF7D37A6FAA9}"/>
            </a:ext>
          </a:extLst>
        </xdr:cNvPr>
        <xdr:cNvSpPr txBox="1"/>
      </xdr:nvSpPr>
      <xdr:spPr>
        <a:xfrm>
          <a:off x="99314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90</xdr:row>
      <xdr:rowOff>12700</xdr:rowOff>
    </xdr:from>
    <xdr:to>
      <xdr:col>19</xdr:col>
      <xdr:colOff>50800</xdr:colOff>
      <xdr:row>92</xdr:row>
      <xdr:rowOff>152400</xdr:rowOff>
    </xdr:to>
    <xdr:sp macro="" textlink="Sheet2!O140">
      <xdr:nvSpPr>
        <xdr:cNvPr id="33" name="TextBox 32">
          <a:extLst>
            <a:ext uri="{FF2B5EF4-FFF2-40B4-BE49-F238E27FC236}">
              <a16:creationId xmlns:a16="http://schemas.microsoft.com/office/drawing/2014/main" id="{23C36EFE-23BD-E549-81FC-3F745B245FF7}"/>
            </a:ext>
          </a:extLst>
        </xdr:cNvPr>
        <xdr:cNvSpPr txBox="1"/>
      </xdr:nvSpPr>
      <xdr:spPr>
        <a:xfrm>
          <a:off x="9131300" y="9918700"/>
          <a:ext cx="825500" cy="469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90</xdr:row>
      <xdr:rowOff>12700</xdr:rowOff>
    </xdr:from>
    <xdr:to>
      <xdr:col>19</xdr:col>
      <xdr:colOff>787400</xdr:colOff>
      <xdr:row>93</xdr:row>
      <xdr:rowOff>0</xdr:rowOff>
    </xdr:to>
    <xdr:sp macro="" textlink="Sheet2!N140">
      <xdr:nvSpPr>
        <xdr:cNvPr id="34" name="TextBox 33">
          <a:extLst>
            <a:ext uri="{FF2B5EF4-FFF2-40B4-BE49-F238E27FC236}">
              <a16:creationId xmlns:a16="http://schemas.microsoft.com/office/drawing/2014/main" id="{0008916E-14FD-FF42-8120-2B2AE38306F0}"/>
            </a:ext>
          </a:extLst>
        </xdr:cNvPr>
        <xdr:cNvSpPr txBox="1"/>
      </xdr:nvSpPr>
      <xdr:spPr>
        <a:xfrm>
          <a:off x="9944100" y="9918700"/>
          <a:ext cx="7493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75</xdr:row>
      <xdr:rowOff>12700</xdr:rowOff>
    </xdr:from>
    <xdr:to>
      <xdr:col>11</xdr:col>
      <xdr:colOff>0</xdr:colOff>
      <xdr:row>78</xdr:row>
      <xdr:rowOff>0</xdr:rowOff>
    </xdr:to>
    <xdr:sp macro="" textlink="Sheet2!N150">
      <xdr:nvSpPr>
        <xdr:cNvPr id="35" name="TextBox 34">
          <a:extLst>
            <a:ext uri="{FF2B5EF4-FFF2-40B4-BE49-F238E27FC236}">
              <a16:creationId xmlns:a16="http://schemas.microsoft.com/office/drawing/2014/main" id="{8710A48D-9A5B-1949-B4D7-1DB7FF9D074A}"/>
            </a:ext>
          </a:extLst>
        </xdr:cNvPr>
        <xdr:cNvSpPr txBox="1"/>
      </xdr:nvSpPr>
      <xdr:spPr>
        <a:xfrm>
          <a:off x="2501900" y="744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75</xdr:row>
      <xdr:rowOff>12700</xdr:rowOff>
    </xdr:from>
    <xdr:to>
      <xdr:col>10</xdr:col>
      <xdr:colOff>25400</xdr:colOff>
      <xdr:row>78</xdr:row>
      <xdr:rowOff>0</xdr:rowOff>
    </xdr:to>
    <xdr:sp macro="" textlink="Sheet2!O149">
      <xdr:nvSpPr>
        <xdr:cNvPr id="36" name="TextBox 35">
          <a:extLst>
            <a:ext uri="{FF2B5EF4-FFF2-40B4-BE49-F238E27FC236}">
              <a16:creationId xmlns:a16="http://schemas.microsoft.com/office/drawing/2014/main" id="{6D03D6FB-AD1B-3644-962E-F1338186D917}"/>
            </a:ext>
          </a:extLst>
        </xdr:cNvPr>
        <xdr:cNvSpPr txBox="1"/>
      </xdr:nvSpPr>
      <xdr:spPr>
        <a:xfrm>
          <a:off x="1701800" y="744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82</xdr:row>
      <xdr:rowOff>88900</xdr:rowOff>
    </xdr:from>
    <xdr:to>
      <xdr:col>10</xdr:col>
      <xdr:colOff>774700</xdr:colOff>
      <xdr:row>85</xdr:row>
      <xdr:rowOff>76200</xdr:rowOff>
    </xdr:to>
    <xdr:sp macro="" textlink="Sheet2!N155">
      <xdr:nvSpPr>
        <xdr:cNvPr id="37" name="TextBox 36">
          <a:extLst>
            <a:ext uri="{FF2B5EF4-FFF2-40B4-BE49-F238E27FC236}">
              <a16:creationId xmlns:a16="http://schemas.microsoft.com/office/drawing/2014/main" id="{A1869D17-AB2B-0943-BDA7-D12E4AAF7B52}"/>
            </a:ext>
          </a:extLst>
        </xdr:cNvPr>
        <xdr:cNvSpPr txBox="1"/>
      </xdr:nvSpPr>
      <xdr:spPr>
        <a:xfrm>
          <a:off x="24511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82</xdr:row>
      <xdr:rowOff>88900</xdr:rowOff>
    </xdr:from>
    <xdr:to>
      <xdr:col>9</xdr:col>
      <xdr:colOff>800100</xdr:colOff>
      <xdr:row>85</xdr:row>
      <xdr:rowOff>76200</xdr:rowOff>
    </xdr:to>
    <xdr:sp macro="" textlink="Sheet2!O155">
      <xdr:nvSpPr>
        <xdr:cNvPr id="38" name="TextBox 37">
          <a:extLst>
            <a:ext uri="{FF2B5EF4-FFF2-40B4-BE49-F238E27FC236}">
              <a16:creationId xmlns:a16="http://schemas.microsoft.com/office/drawing/2014/main" id="{C8EA7AD8-EC21-6341-B9D5-F90A029E4B1E}"/>
            </a:ext>
          </a:extLst>
        </xdr:cNvPr>
        <xdr:cNvSpPr txBox="1"/>
      </xdr:nvSpPr>
      <xdr:spPr>
        <a:xfrm>
          <a:off x="16510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89</xdr:row>
      <xdr:rowOff>12700</xdr:rowOff>
    </xdr:from>
    <xdr:to>
      <xdr:col>10</xdr:col>
      <xdr:colOff>774700</xdr:colOff>
      <xdr:row>92</xdr:row>
      <xdr:rowOff>0</xdr:rowOff>
    </xdr:to>
    <xdr:sp macro="" textlink="Sheet2!N137">
      <xdr:nvSpPr>
        <xdr:cNvPr id="39" name="TextBox 38">
          <a:extLst>
            <a:ext uri="{FF2B5EF4-FFF2-40B4-BE49-F238E27FC236}">
              <a16:creationId xmlns:a16="http://schemas.microsoft.com/office/drawing/2014/main" id="{64AD7B8C-2D85-BD4D-B7E5-C4B44F334847}"/>
            </a:ext>
          </a:extLst>
        </xdr:cNvPr>
        <xdr:cNvSpPr txBox="1"/>
      </xdr:nvSpPr>
      <xdr:spPr>
        <a:xfrm>
          <a:off x="2451100" y="9753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89</xdr:row>
      <xdr:rowOff>12700</xdr:rowOff>
    </xdr:from>
    <xdr:to>
      <xdr:col>9</xdr:col>
      <xdr:colOff>800100</xdr:colOff>
      <xdr:row>92</xdr:row>
      <xdr:rowOff>0</xdr:rowOff>
    </xdr:to>
    <xdr:sp macro="" textlink="Sheet2!O159">
      <xdr:nvSpPr>
        <xdr:cNvPr id="40" name="TextBox 39">
          <a:extLst>
            <a:ext uri="{FF2B5EF4-FFF2-40B4-BE49-F238E27FC236}">
              <a16:creationId xmlns:a16="http://schemas.microsoft.com/office/drawing/2014/main" id="{6D369220-498E-394D-85DF-E17704AAB6EA}"/>
            </a:ext>
          </a:extLst>
        </xdr:cNvPr>
        <xdr:cNvSpPr txBox="1"/>
      </xdr:nvSpPr>
      <xdr:spPr>
        <a:xfrm>
          <a:off x="1651000" y="9753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100</xdr:row>
      <xdr:rowOff>0</xdr:rowOff>
    </xdr:from>
    <xdr:to>
      <xdr:col>14</xdr:col>
      <xdr:colOff>368300</xdr:colOff>
      <xdr:row>102</xdr:row>
      <xdr:rowOff>152400</xdr:rowOff>
    </xdr:to>
    <xdr:sp macro="" textlink="Sheet2!O145">
      <xdr:nvSpPr>
        <xdr:cNvPr id="41" name="TextBox 40">
          <a:extLst>
            <a:ext uri="{FF2B5EF4-FFF2-40B4-BE49-F238E27FC236}">
              <a16:creationId xmlns:a16="http://schemas.microsoft.com/office/drawing/2014/main" id="{78CF9479-0CD6-E647-B1E6-6EB81E347B8C}"/>
            </a:ext>
          </a:extLst>
        </xdr:cNvPr>
        <xdr:cNvSpPr txBox="1"/>
      </xdr:nvSpPr>
      <xdr:spPr>
        <a:xfrm>
          <a:off x="5346700" y="11557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100</xdr:row>
      <xdr:rowOff>0</xdr:rowOff>
    </xdr:from>
    <xdr:to>
      <xdr:col>15</xdr:col>
      <xdr:colOff>355600</xdr:colOff>
      <xdr:row>102</xdr:row>
      <xdr:rowOff>152400</xdr:rowOff>
    </xdr:to>
    <xdr:sp macro="" textlink="Sheet2!N145">
      <xdr:nvSpPr>
        <xdr:cNvPr id="42" name="TextBox 41">
          <a:extLst>
            <a:ext uri="{FF2B5EF4-FFF2-40B4-BE49-F238E27FC236}">
              <a16:creationId xmlns:a16="http://schemas.microsoft.com/office/drawing/2014/main" id="{2A897675-BB4B-4942-A6B6-E2C871348405}"/>
            </a:ext>
          </a:extLst>
        </xdr:cNvPr>
        <xdr:cNvSpPr txBox="1"/>
      </xdr:nvSpPr>
      <xdr:spPr>
        <a:xfrm>
          <a:off x="6159500" y="11557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69</xdr:row>
      <xdr:rowOff>76200</xdr:rowOff>
    </xdr:from>
    <xdr:to>
      <xdr:col>21</xdr:col>
      <xdr:colOff>800100</xdr:colOff>
      <xdr:row>74</xdr:row>
      <xdr:rowOff>12700</xdr:rowOff>
    </xdr:to>
    <xdr:cxnSp macro="">
      <xdr:nvCxnSpPr>
        <xdr:cNvPr id="44" name="Elbow Connector 43">
          <a:extLst>
            <a:ext uri="{FF2B5EF4-FFF2-40B4-BE49-F238E27FC236}">
              <a16:creationId xmlns:a16="http://schemas.microsoft.com/office/drawing/2014/main" id="{D3DEC92C-2DC9-73A6-3307-1A9D1F57E34D}"/>
            </a:ext>
          </a:extLst>
        </xdr:cNvPr>
        <xdr:cNvCxnSpPr/>
      </xdr:nvCxnSpPr>
      <xdr:spPr>
        <a:xfrm flipV="1">
          <a:off x="12420600" y="76200"/>
          <a:ext cx="1587500" cy="762000"/>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72</xdr:row>
      <xdr:rowOff>127000</xdr:rowOff>
    </xdr:from>
    <xdr:to>
      <xdr:col>23</xdr:col>
      <xdr:colOff>38100</xdr:colOff>
      <xdr:row>76</xdr:row>
      <xdr:rowOff>95250</xdr:rowOff>
    </xdr:to>
    <xdr:cxnSp macro="">
      <xdr:nvCxnSpPr>
        <xdr:cNvPr id="47" name="Elbow Connector 46">
          <a:extLst>
            <a:ext uri="{FF2B5EF4-FFF2-40B4-BE49-F238E27FC236}">
              <a16:creationId xmlns:a16="http://schemas.microsoft.com/office/drawing/2014/main" id="{4BE83794-8E87-9CCB-1F76-49905FA035A8}"/>
            </a:ext>
          </a:extLst>
        </xdr:cNvPr>
        <xdr:cNvCxnSpPr>
          <a:stCxn id="14" idx="3"/>
        </xdr:cNvCxnSpPr>
      </xdr:nvCxnSpPr>
      <xdr:spPr>
        <a:xfrm flipV="1">
          <a:off x="12458700" y="622300"/>
          <a:ext cx="2438400" cy="62865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75</xdr:row>
      <xdr:rowOff>139700</xdr:rowOff>
    </xdr:from>
    <xdr:to>
      <xdr:col>25</xdr:col>
      <xdr:colOff>50800</xdr:colOff>
      <xdr:row>79</xdr:row>
      <xdr:rowOff>12700</xdr:rowOff>
    </xdr:to>
    <xdr:cxnSp macro="">
      <xdr:nvCxnSpPr>
        <xdr:cNvPr id="50" name="Elbow Connector 49">
          <a:extLst>
            <a:ext uri="{FF2B5EF4-FFF2-40B4-BE49-F238E27FC236}">
              <a16:creationId xmlns:a16="http://schemas.microsoft.com/office/drawing/2014/main" id="{E5132418-589B-BC7F-5D65-84F7DC58DA35}"/>
            </a:ext>
          </a:extLst>
        </xdr:cNvPr>
        <xdr:cNvCxnSpPr/>
      </xdr:nvCxnSpPr>
      <xdr:spPr>
        <a:xfrm flipV="1">
          <a:off x="16586200" y="12522200"/>
          <a:ext cx="4102100" cy="5334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93</xdr:row>
      <xdr:rowOff>38100</xdr:rowOff>
    </xdr:from>
    <xdr:to>
      <xdr:col>22</xdr:col>
      <xdr:colOff>0</xdr:colOff>
      <xdr:row>97</xdr:row>
      <xdr:rowOff>139700</xdr:rowOff>
    </xdr:to>
    <xdr:cxnSp macro="">
      <xdr:nvCxnSpPr>
        <xdr:cNvPr id="52" name="Elbow Connector 51">
          <a:extLst>
            <a:ext uri="{FF2B5EF4-FFF2-40B4-BE49-F238E27FC236}">
              <a16:creationId xmlns:a16="http://schemas.microsoft.com/office/drawing/2014/main" id="{54A602C4-C16E-BB38-34FC-B01206B77854}"/>
            </a:ext>
          </a:extLst>
        </xdr:cNvPr>
        <xdr:cNvCxnSpPr/>
      </xdr:nvCxnSpPr>
      <xdr:spPr>
        <a:xfrm>
          <a:off x="16510000" y="15392400"/>
          <a:ext cx="1651000" cy="76200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91</xdr:row>
      <xdr:rowOff>107950</xdr:rowOff>
    </xdr:from>
    <xdr:to>
      <xdr:col>23</xdr:col>
      <xdr:colOff>12700</xdr:colOff>
      <xdr:row>96</xdr:row>
      <xdr:rowOff>0</xdr:rowOff>
    </xdr:to>
    <xdr:cxnSp macro="">
      <xdr:nvCxnSpPr>
        <xdr:cNvPr id="54" name="Elbow Connector 53">
          <a:extLst>
            <a:ext uri="{FF2B5EF4-FFF2-40B4-BE49-F238E27FC236}">
              <a16:creationId xmlns:a16="http://schemas.microsoft.com/office/drawing/2014/main" id="{7A3A1CE0-E498-1526-C257-059E0F2B3627}"/>
            </a:ext>
          </a:extLst>
        </xdr:cNvPr>
        <xdr:cNvCxnSpPr/>
      </xdr:nvCxnSpPr>
      <xdr:spPr>
        <a:xfrm>
          <a:off x="16522700" y="15132050"/>
          <a:ext cx="2476500" cy="71755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90</xdr:row>
      <xdr:rowOff>63500</xdr:rowOff>
    </xdr:from>
    <xdr:to>
      <xdr:col>24</xdr:col>
      <xdr:colOff>38100</xdr:colOff>
      <xdr:row>94</xdr:row>
      <xdr:rowOff>50800</xdr:rowOff>
    </xdr:to>
    <xdr:cxnSp macro="">
      <xdr:nvCxnSpPr>
        <xdr:cNvPr id="56" name="Elbow Connector 55">
          <a:extLst>
            <a:ext uri="{FF2B5EF4-FFF2-40B4-BE49-F238E27FC236}">
              <a16:creationId xmlns:a16="http://schemas.microsoft.com/office/drawing/2014/main" id="{014977F4-A996-B6AD-45B2-5F086C5E5DB9}"/>
            </a:ext>
          </a:extLst>
        </xdr:cNvPr>
        <xdr:cNvCxnSpPr/>
      </xdr:nvCxnSpPr>
      <xdr:spPr>
        <a:xfrm>
          <a:off x="16510000" y="14922500"/>
          <a:ext cx="3340100" cy="6477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81</xdr:row>
      <xdr:rowOff>139700</xdr:rowOff>
    </xdr:from>
    <xdr:to>
      <xdr:col>24</xdr:col>
      <xdr:colOff>63500</xdr:colOff>
      <xdr:row>81</xdr:row>
      <xdr:rowOff>152400</xdr:rowOff>
    </xdr:to>
    <xdr:cxnSp macro="">
      <xdr:nvCxnSpPr>
        <xdr:cNvPr id="58" name="Straight Arrow Connector 57">
          <a:extLst>
            <a:ext uri="{FF2B5EF4-FFF2-40B4-BE49-F238E27FC236}">
              <a16:creationId xmlns:a16="http://schemas.microsoft.com/office/drawing/2014/main" id="{2A5CDCE7-2248-3CF5-8FB3-7DE96E32559D}"/>
            </a:ext>
          </a:extLst>
        </xdr:cNvPr>
        <xdr:cNvCxnSpPr/>
      </xdr:nvCxnSpPr>
      <xdr:spPr>
        <a:xfrm>
          <a:off x="16560800" y="13512800"/>
          <a:ext cx="3314700"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85</xdr:row>
      <xdr:rowOff>50800</xdr:rowOff>
    </xdr:from>
    <xdr:to>
      <xdr:col>24</xdr:col>
      <xdr:colOff>12700</xdr:colOff>
      <xdr:row>85</xdr:row>
      <xdr:rowOff>50800</xdr:rowOff>
    </xdr:to>
    <xdr:cxnSp macro="">
      <xdr:nvCxnSpPr>
        <xdr:cNvPr id="60" name="Straight Arrow Connector 59">
          <a:extLst>
            <a:ext uri="{FF2B5EF4-FFF2-40B4-BE49-F238E27FC236}">
              <a16:creationId xmlns:a16="http://schemas.microsoft.com/office/drawing/2014/main" id="{95788CEC-B467-49E4-E43C-856001B8B206}"/>
            </a:ext>
          </a:extLst>
        </xdr:cNvPr>
        <xdr:cNvCxnSpPr/>
      </xdr:nvCxnSpPr>
      <xdr:spPr>
        <a:xfrm>
          <a:off x="16560800" y="14084300"/>
          <a:ext cx="3263900"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88</xdr:row>
      <xdr:rowOff>76200</xdr:rowOff>
    </xdr:from>
    <xdr:to>
      <xdr:col>24</xdr:col>
      <xdr:colOff>800100</xdr:colOff>
      <xdr:row>92</xdr:row>
      <xdr:rowOff>114300</xdr:rowOff>
    </xdr:to>
    <xdr:cxnSp macro="">
      <xdr:nvCxnSpPr>
        <xdr:cNvPr id="64" name="Elbow Connector 63">
          <a:extLst>
            <a:ext uri="{FF2B5EF4-FFF2-40B4-BE49-F238E27FC236}">
              <a16:creationId xmlns:a16="http://schemas.microsoft.com/office/drawing/2014/main" id="{3B952B0D-B21B-084E-51D0-D75F57930145}"/>
            </a:ext>
          </a:extLst>
        </xdr:cNvPr>
        <xdr:cNvCxnSpPr/>
      </xdr:nvCxnSpPr>
      <xdr:spPr>
        <a:xfrm>
          <a:off x="16522700" y="14605000"/>
          <a:ext cx="4089400" cy="6985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80</xdr:row>
      <xdr:rowOff>114300</xdr:rowOff>
    </xdr:from>
    <xdr:to>
      <xdr:col>26</xdr:col>
      <xdr:colOff>38100</xdr:colOff>
      <xdr:row>83</xdr:row>
      <xdr:rowOff>38100</xdr:rowOff>
    </xdr:to>
    <xdr:sp macro="" textlink="">
      <xdr:nvSpPr>
        <xdr:cNvPr id="71" name="Oval 70">
          <a:extLst>
            <a:ext uri="{FF2B5EF4-FFF2-40B4-BE49-F238E27FC236}">
              <a16:creationId xmlns:a16="http://schemas.microsoft.com/office/drawing/2014/main" id="{A24DBE9F-512A-6E44-ADF3-DF7E86C42DD1}"/>
            </a:ext>
          </a:extLst>
        </xdr:cNvPr>
        <xdr:cNvSpPr/>
      </xdr:nvSpPr>
      <xdr:spPr>
        <a:xfrm>
          <a:off x="19900900" y="13322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84</xdr:row>
      <xdr:rowOff>38100</xdr:rowOff>
    </xdr:from>
    <xdr:to>
      <xdr:col>26</xdr:col>
      <xdr:colOff>0</xdr:colOff>
      <xdr:row>86</xdr:row>
      <xdr:rowOff>127000</xdr:rowOff>
    </xdr:to>
    <xdr:sp macro="" textlink="">
      <xdr:nvSpPr>
        <xdr:cNvPr id="72" name="Oval 71">
          <a:extLst>
            <a:ext uri="{FF2B5EF4-FFF2-40B4-BE49-F238E27FC236}">
              <a16:creationId xmlns:a16="http://schemas.microsoft.com/office/drawing/2014/main" id="{F4BBD73C-C9EC-D744-8A00-36E0F457757E}"/>
            </a:ext>
          </a:extLst>
        </xdr:cNvPr>
        <xdr:cNvSpPr/>
      </xdr:nvSpPr>
      <xdr:spPr>
        <a:xfrm>
          <a:off x="19862800" y="139065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91</xdr:row>
      <xdr:rowOff>76200</xdr:rowOff>
    </xdr:from>
    <xdr:to>
      <xdr:col>26</xdr:col>
      <xdr:colOff>774700</xdr:colOff>
      <xdr:row>94</xdr:row>
      <xdr:rowOff>0</xdr:rowOff>
    </xdr:to>
    <xdr:sp macro="" textlink="">
      <xdr:nvSpPr>
        <xdr:cNvPr id="73" name="Oval 72">
          <a:extLst>
            <a:ext uri="{FF2B5EF4-FFF2-40B4-BE49-F238E27FC236}">
              <a16:creationId xmlns:a16="http://schemas.microsoft.com/office/drawing/2014/main" id="{77548243-3393-DC42-879A-5F22B31F3E0E}"/>
            </a:ext>
          </a:extLst>
        </xdr:cNvPr>
        <xdr:cNvSpPr/>
      </xdr:nvSpPr>
      <xdr:spPr>
        <a:xfrm>
          <a:off x="20637500" y="15100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93</xdr:row>
      <xdr:rowOff>127000</xdr:rowOff>
    </xdr:from>
    <xdr:to>
      <xdr:col>25</xdr:col>
      <xdr:colOff>787400</xdr:colOff>
      <xdr:row>96</xdr:row>
      <xdr:rowOff>50800</xdr:rowOff>
    </xdr:to>
    <xdr:sp macro="" textlink="">
      <xdr:nvSpPr>
        <xdr:cNvPr id="74" name="Oval 73">
          <a:extLst>
            <a:ext uri="{FF2B5EF4-FFF2-40B4-BE49-F238E27FC236}">
              <a16:creationId xmlns:a16="http://schemas.microsoft.com/office/drawing/2014/main" id="{29965CF5-D022-1A48-B506-72AF70C4E161}"/>
            </a:ext>
          </a:extLst>
        </xdr:cNvPr>
        <xdr:cNvSpPr/>
      </xdr:nvSpPr>
      <xdr:spPr>
        <a:xfrm>
          <a:off x="19824700" y="15481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96</xdr:row>
      <xdr:rowOff>0</xdr:rowOff>
    </xdr:from>
    <xdr:to>
      <xdr:col>24</xdr:col>
      <xdr:colOff>685800</xdr:colOff>
      <xdr:row>98</xdr:row>
      <xdr:rowOff>88900</xdr:rowOff>
    </xdr:to>
    <xdr:sp macro="" textlink="">
      <xdr:nvSpPr>
        <xdr:cNvPr id="75" name="Oval 74">
          <a:extLst>
            <a:ext uri="{FF2B5EF4-FFF2-40B4-BE49-F238E27FC236}">
              <a16:creationId xmlns:a16="http://schemas.microsoft.com/office/drawing/2014/main" id="{026E3963-0EA5-BD44-AC99-D480BAA87D24}"/>
            </a:ext>
          </a:extLst>
        </xdr:cNvPr>
        <xdr:cNvSpPr/>
      </xdr:nvSpPr>
      <xdr:spPr>
        <a:xfrm>
          <a:off x="18897600" y="158496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98</xdr:row>
      <xdr:rowOff>25400</xdr:rowOff>
    </xdr:from>
    <xdr:to>
      <xdr:col>23</xdr:col>
      <xdr:colOff>495300</xdr:colOff>
      <xdr:row>100</xdr:row>
      <xdr:rowOff>114300</xdr:rowOff>
    </xdr:to>
    <xdr:sp macro="" textlink="">
      <xdr:nvSpPr>
        <xdr:cNvPr id="76" name="Oval 75">
          <a:extLst>
            <a:ext uri="{FF2B5EF4-FFF2-40B4-BE49-F238E27FC236}">
              <a16:creationId xmlns:a16="http://schemas.microsoft.com/office/drawing/2014/main" id="{DC0A9D2F-252B-9D42-B687-408C55EA5585}"/>
            </a:ext>
          </a:extLst>
        </xdr:cNvPr>
        <xdr:cNvSpPr/>
      </xdr:nvSpPr>
      <xdr:spPr>
        <a:xfrm>
          <a:off x="17881600" y="162052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74</xdr:row>
      <xdr:rowOff>114300</xdr:rowOff>
    </xdr:from>
    <xdr:to>
      <xdr:col>27</xdr:col>
      <xdr:colOff>25400</xdr:colOff>
      <xdr:row>77</xdr:row>
      <xdr:rowOff>38100</xdr:rowOff>
    </xdr:to>
    <xdr:sp macro="" textlink="">
      <xdr:nvSpPr>
        <xdr:cNvPr id="77" name="Oval 76">
          <a:extLst>
            <a:ext uri="{FF2B5EF4-FFF2-40B4-BE49-F238E27FC236}">
              <a16:creationId xmlns:a16="http://schemas.microsoft.com/office/drawing/2014/main" id="{E8818579-7EBD-924B-A156-6B33EB582E1B}"/>
            </a:ext>
          </a:extLst>
        </xdr:cNvPr>
        <xdr:cNvSpPr/>
      </xdr:nvSpPr>
      <xdr:spPr>
        <a:xfrm>
          <a:off x="20713700" y="123317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71</xdr:row>
      <xdr:rowOff>88900</xdr:rowOff>
    </xdr:from>
    <xdr:to>
      <xdr:col>25</xdr:col>
      <xdr:colOff>50800</xdr:colOff>
      <xdr:row>74</xdr:row>
      <xdr:rowOff>12700</xdr:rowOff>
    </xdr:to>
    <xdr:sp macro="" textlink="">
      <xdr:nvSpPr>
        <xdr:cNvPr id="78" name="Oval 77">
          <a:extLst>
            <a:ext uri="{FF2B5EF4-FFF2-40B4-BE49-F238E27FC236}">
              <a16:creationId xmlns:a16="http://schemas.microsoft.com/office/drawing/2014/main" id="{0E0C7282-D25C-334D-8EEF-05AB0371E27F}"/>
            </a:ext>
          </a:extLst>
        </xdr:cNvPr>
        <xdr:cNvSpPr/>
      </xdr:nvSpPr>
      <xdr:spPr>
        <a:xfrm>
          <a:off x="19088100" y="11811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68</xdr:row>
      <xdr:rowOff>38100</xdr:rowOff>
    </xdr:from>
    <xdr:to>
      <xdr:col>23</xdr:col>
      <xdr:colOff>762000</xdr:colOff>
      <xdr:row>70</xdr:row>
      <xdr:rowOff>127000</xdr:rowOff>
    </xdr:to>
    <xdr:sp macro="" textlink="">
      <xdr:nvSpPr>
        <xdr:cNvPr id="79" name="Oval 78">
          <a:extLst>
            <a:ext uri="{FF2B5EF4-FFF2-40B4-BE49-F238E27FC236}">
              <a16:creationId xmlns:a16="http://schemas.microsoft.com/office/drawing/2014/main" id="{BDD8F8A7-1600-2D45-9150-6600E66C0EE6}"/>
            </a:ext>
          </a:extLst>
        </xdr:cNvPr>
        <xdr:cNvSpPr/>
      </xdr:nvSpPr>
      <xdr:spPr>
        <a:xfrm>
          <a:off x="18148300" y="112649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68</xdr:row>
      <xdr:rowOff>114300</xdr:rowOff>
    </xdr:from>
    <xdr:to>
      <xdr:col>23</xdr:col>
      <xdr:colOff>444500</xdr:colOff>
      <xdr:row>70</xdr:row>
      <xdr:rowOff>38100</xdr:rowOff>
    </xdr:to>
    <xdr:sp macro="" textlink="Sheet2!H196">
      <xdr:nvSpPr>
        <xdr:cNvPr id="80" name="TextBox 79">
          <a:extLst>
            <a:ext uri="{FF2B5EF4-FFF2-40B4-BE49-F238E27FC236}">
              <a16:creationId xmlns:a16="http://schemas.microsoft.com/office/drawing/2014/main" id="{A5AE57AB-C432-0DD3-A2F1-9140BBAA1A6E}"/>
            </a:ext>
          </a:extLst>
        </xdr:cNvPr>
        <xdr:cNvSpPr txBox="1"/>
      </xdr:nvSpPr>
      <xdr:spPr>
        <a:xfrm>
          <a:off x="18643600" y="11341100"/>
          <a:ext cx="7874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72</xdr:row>
      <xdr:rowOff>12700</xdr:rowOff>
    </xdr:from>
    <xdr:to>
      <xdr:col>24</xdr:col>
      <xdr:colOff>736600</xdr:colOff>
      <xdr:row>73</xdr:row>
      <xdr:rowOff>101600</xdr:rowOff>
    </xdr:to>
    <xdr:sp macro="" textlink="">
      <xdr:nvSpPr>
        <xdr:cNvPr id="82" name="TextBox 81">
          <a:extLst>
            <a:ext uri="{FF2B5EF4-FFF2-40B4-BE49-F238E27FC236}">
              <a16:creationId xmlns:a16="http://schemas.microsoft.com/office/drawing/2014/main" id="{6B577FB7-D520-3C3E-4016-71CA5FD7C6C1}"/>
            </a:ext>
          </a:extLst>
        </xdr:cNvPr>
        <xdr:cNvSpPr txBox="1"/>
      </xdr:nvSpPr>
      <xdr:spPr>
        <a:xfrm>
          <a:off x="19354800" y="11899900"/>
          <a:ext cx="11938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75</xdr:row>
      <xdr:rowOff>50800</xdr:rowOff>
    </xdr:from>
    <xdr:to>
      <xdr:col>26</xdr:col>
      <xdr:colOff>368300</xdr:colOff>
      <xdr:row>76</xdr:row>
      <xdr:rowOff>127000</xdr:rowOff>
    </xdr:to>
    <xdr:sp macro="" textlink="">
      <xdr:nvSpPr>
        <xdr:cNvPr id="83" name="TextBox 82">
          <a:extLst>
            <a:ext uri="{FF2B5EF4-FFF2-40B4-BE49-F238E27FC236}">
              <a16:creationId xmlns:a16="http://schemas.microsoft.com/office/drawing/2014/main" id="{91DBBD1A-7591-1226-D65B-F86196DB1871}"/>
            </a:ext>
          </a:extLst>
        </xdr:cNvPr>
        <xdr:cNvSpPr txBox="1"/>
      </xdr:nvSpPr>
      <xdr:spPr>
        <a:xfrm>
          <a:off x="21209000" y="12433300"/>
          <a:ext cx="6223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81</xdr:row>
      <xdr:rowOff>12700</xdr:rowOff>
    </xdr:from>
    <xdr:to>
      <xdr:col>25</xdr:col>
      <xdr:colOff>635000</xdr:colOff>
      <xdr:row>82</xdr:row>
      <xdr:rowOff>101600</xdr:rowOff>
    </xdr:to>
    <xdr:sp macro="" textlink="">
      <xdr:nvSpPr>
        <xdr:cNvPr id="84" name="TextBox 83">
          <a:extLst>
            <a:ext uri="{FF2B5EF4-FFF2-40B4-BE49-F238E27FC236}">
              <a16:creationId xmlns:a16="http://schemas.microsoft.com/office/drawing/2014/main" id="{6B825850-42FC-41C8-E10C-22CE7C319B99}"/>
            </a:ext>
          </a:extLst>
        </xdr:cNvPr>
        <xdr:cNvSpPr txBox="1"/>
      </xdr:nvSpPr>
      <xdr:spPr>
        <a:xfrm>
          <a:off x="20205700" y="13385800"/>
          <a:ext cx="10668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84</xdr:row>
      <xdr:rowOff>114300</xdr:rowOff>
    </xdr:from>
    <xdr:to>
      <xdr:col>25</xdr:col>
      <xdr:colOff>457200</xdr:colOff>
      <xdr:row>86</xdr:row>
      <xdr:rowOff>38100</xdr:rowOff>
    </xdr:to>
    <xdr:sp macro="" textlink="">
      <xdr:nvSpPr>
        <xdr:cNvPr id="85" name="TextBox 84">
          <a:extLst>
            <a:ext uri="{FF2B5EF4-FFF2-40B4-BE49-F238E27FC236}">
              <a16:creationId xmlns:a16="http://schemas.microsoft.com/office/drawing/2014/main" id="{E2EFA01E-6A42-589F-DD26-0652026B2D0C}"/>
            </a:ext>
          </a:extLst>
        </xdr:cNvPr>
        <xdr:cNvSpPr txBox="1"/>
      </xdr:nvSpPr>
      <xdr:spPr>
        <a:xfrm>
          <a:off x="20205700" y="13982700"/>
          <a:ext cx="8890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91</xdr:row>
      <xdr:rowOff>114300</xdr:rowOff>
    </xdr:from>
    <xdr:to>
      <xdr:col>26</xdr:col>
      <xdr:colOff>406400</xdr:colOff>
      <xdr:row>93</xdr:row>
      <xdr:rowOff>50800</xdr:rowOff>
    </xdr:to>
    <xdr:sp macro="" textlink="">
      <xdr:nvSpPr>
        <xdr:cNvPr id="86" name="TextBox 85">
          <a:extLst>
            <a:ext uri="{FF2B5EF4-FFF2-40B4-BE49-F238E27FC236}">
              <a16:creationId xmlns:a16="http://schemas.microsoft.com/office/drawing/2014/main" id="{CFE38B90-066C-E874-9899-1F25E2BA013D}"/>
            </a:ext>
          </a:extLst>
        </xdr:cNvPr>
        <xdr:cNvSpPr txBox="1"/>
      </xdr:nvSpPr>
      <xdr:spPr>
        <a:xfrm>
          <a:off x="21145500" y="15138400"/>
          <a:ext cx="723900" cy="2667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94</xdr:row>
      <xdr:rowOff>25400</xdr:rowOff>
    </xdr:from>
    <xdr:to>
      <xdr:col>25</xdr:col>
      <xdr:colOff>279400</xdr:colOff>
      <xdr:row>95</xdr:row>
      <xdr:rowOff>127000</xdr:rowOff>
    </xdr:to>
    <xdr:sp macro="" textlink="">
      <xdr:nvSpPr>
        <xdr:cNvPr id="87" name="TextBox 86">
          <a:extLst>
            <a:ext uri="{FF2B5EF4-FFF2-40B4-BE49-F238E27FC236}">
              <a16:creationId xmlns:a16="http://schemas.microsoft.com/office/drawing/2014/main" id="{287976C9-F21A-94B0-C7ED-C3D1503F2120}"/>
            </a:ext>
          </a:extLst>
        </xdr:cNvPr>
        <xdr:cNvSpPr txBox="1"/>
      </xdr:nvSpPr>
      <xdr:spPr>
        <a:xfrm>
          <a:off x="20358100" y="15544800"/>
          <a:ext cx="558800" cy="2667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96</xdr:row>
      <xdr:rowOff>76200</xdr:rowOff>
    </xdr:from>
    <xdr:to>
      <xdr:col>24</xdr:col>
      <xdr:colOff>139700</xdr:colOff>
      <xdr:row>97</xdr:row>
      <xdr:rowOff>139700</xdr:rowOff>
    </xdr:to>
    <xdr:sp macro="" textlink="">
      <xdr:nvSpPr>
        <xdr:cNvPr id="88" name="TextBox 87">
          <a:extLst>
            <a:ext uri="{FF2B5EF4-FFF2-40B4-BE49-F238E27FC236}">
              <a16:creationId xmlns:a16="http://schemas.microsoft.com/office/drawing/2014/main" id="{4243678D-C27E-6132-FE26-EFD0B67389F7}"/>
            </a:ext>
          </a:extLst>
        </xdr:cNvPr>
        <xdr:cNvSpPr txBox="1"/>
      </xdr:nvSpPr>
      <xdr:spPr>
        <a:xfrm>
          <a:off x="19469100" y="15925800"/>
          <a:ext cx="4826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98</xdr:row>
      <xdr:rowOff>76200</xdr:rowOff>
    </xdr:from>
    <xdr:to>
      <xdr:col>22</xdr:col>
      <xdr:colOff>812800</xdr:colOff>
      <xdr:row>99</xdr:row>
      <xdr:rowOff>152400</xdr:rowOff>
    </xdr:to>
    <xdr:sp macro="" textlink="">
      <xdr:nvSpPr>
        <xdr:cNvPr id="89" name="TextBox 88">
          <a:extLst>
            <a:ext uri="{FF2B5EF4-FFF2-40B4-BE49-F238E27FC236}">
              <a16:creationId xmlns:a16="http://schemas.microsoft.com/office/drawing/2014/main" id="{D92CA58F-2471-16AA-E0A9-7CAA7BF3B970}"/>
            </a:ext>
          </a:extLst>
        </xdr:cNvPr>
        <xdr:cNvSpPr txBox="1"/>
      </xdr:nvSpPr>
      <xdr:spPr>
        <a:xfrm>
          <a:off x="18338800" y="16256000"/>
          <a:ext cx="6350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103</xdr:row>
      <xdr:rowOff>12700</xdr:rowOff>
    </xdr:from>
    <xdr:to>
      <xdr:col>18</xdr:col>
      <xdr:colOff>482600</xdr:colOff>
      <xdr:row>107</xdr:row>
      <xdr:rowOff>50800</xdr:rowOff>
    </xdr:to>
    <xdr:cxnSp macro="">
      <xdr:nvCxnSpPr>
        <xdr:cNvPr id="165" name="Elbow Connector 164">
          <a:extLst>
            <a:ext uri="{FF2B5EF4-FFF2-40B4-BE49-F238E27FC236}">
              <a16:creationId xmlns:a16="http://schemas.microsoft.com/office/drawing/2014/main" id="{09940106-E585-CA23-F266-B83A90E2A8A3}"/>
            </a:ext>
          </a:extLst>
        </xdr:cNvPr>
        <xdr:cNvCxnSpPr/>
      </xdr:nvCxnSpPr>
      <xdr:spPr>
        <a:xfrm>
          <a:off x="12738100" y="17018000"/>
          <a:ext cx="2603500" cy="69850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99</xdr:row>
      <xdr:rowOff>25400</xdr:rowOff>
    </xdr:from>
    <xdr:to>
      <xdr:col>20</xdr:col>
      <xdr:colOff>38100</xdr:colOff>
      <xdr:row>103</xdr:row>
      <xdr:rowOff>152400</xdr:rowOff>
    </xdr:to>
    <xdr:cxnSp macro="">
      <xdr:nvCxnSpPr>
        <xdr:cNvPr id="167" name="Elbow Connector 166">
          <a:extLst>
            <a:ext uri="{FF2B5EF4-FFF2-40B4-BE49-F238E27FC236}">
              <a16:creationId xmlns:a16="http://schemas.microsoft.com/office/drawing/2014/main" id="{0E55ABC5-AF4A-59BB-1156-099B4A5A762A}"/>
            </a:ext>
          </a:extLst>
        </xdr:cNvPr>
        <xdr:cNvCxnSpPr/>
      </xdr:nvCxnSpPr>
      <xdr:spPr>
        <a:xfrm>
          <a:off x="12750800" y="16370300"/>
          <a:ext cx="3797300" cy="7874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102</xdr:row>
      <xdr:rowOff>139700</xdr:rowOff>
    </xdr:from>
    <xdr:to>
      <xdr:col>13</xdr:col>
      <xdr:colOff>342900</xdr:colOff>
      <xdr:row>107</xdr:row>
      <xdr:rowOff>63500</xdr:rowOff>
    </xdr:to>
    <xdr:cxnSp macro="">
      <xdr:nvCxnSpPr>
        <xdr:cNvPr id="180" name="Elbow Connector 179">
          <a:extLst>
            <a:ext uri="{FF2B5EF4-FFF2-40B4-BE49-F238E27FC236}">
              <a16:creationId xmlns:a16="http://schemas.microsoft.com/office/drawing/2014/main" id="{39985672-DF00-08F0-FDC8-011107011885}"/>
            </a:ext>
          </a:extLst>
        </xdr:cNvPr>
        <xdr:cNvCxnSpPr/>
      </xdr:nvCxnSpPr>
      <xdr:spPr>
        <a:xfrm rot="10800000" flipV="1">
          <a:off x="8750300" y="16979900"/>
          <a:ext cx="2324100" cy="749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99</xdr:row>
      <xdr:rowOff>25400</xdr:rowOff>
    </xdr:from>
    <xdr:to>
      <xdr:col>13</xdr:col>
      <xdr:colOff>355600</xdr:colOff>
      <xdr:row>103</xdr:row>
      <xdr:rowOff>0</xdr:rowOff>
    </xdr:to>
    <xdr:cxnSp macro="">
      <xdr:nvCxnSpPr>
        <xdr:cNvPr id="182" name="Elbow Connector 181">
          <a:extLst>
            <a:ext uri="{FF2B5EF4-FFF2-40B4-BE49-F238E27FC236}">
              <a16:creationId xmlns:a16="http://schemas.microsoft.com/office/drawing/2014/main" id="{1A7A4C71-ECF5-92F7-AA7F-ACDB77023F6B}"/>
            </a:ext>
          </a:extLst>
        </xdr:cNvPr>
        <xdr:cNvCxnSpPr/>
      </xdr:nvCxnSpPr>
      <xdr:spPr>
        <a:xfrm rot="10800000" flipV="1">
          <a:off x="7442200" y="16370300"/>
          <a:ext cx="3644900" cy="6350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102</xdr:row>
      <xdr:rowOff>114300</xdr:rowOff>
    </xdr:from>
    <xdr:to>
      <xdr:col>22</xdr:col>
      <xdr:colOff>38100</xdr:colOff>
      <xdr:row>105</xdr:row>
      <xdr:rowOff>38100</xdr:rowOff>
    </xdr:to>
    <xdr:sp macro="" textlink="">
      <xdr:nvSpPr>
        <xdr:cNvPr id="184" name="Oval 183">
          <a:extLst>
            <a:ext uri="{FF2B5EF4-FFF2-40B4-BE49-F238E27FC236}">
              <a16:creationId xmlns:a16="http://schemas.microsoft.com/office/drawing/2014/main" id="{156E24F6-8D86-9C41-A985-6C6A3E6A383D}"/>
            </a:ext>
          </a:extLst>
        </xdr:cNvPr>
        <xdr:cNvSpPr/>
      </xdr:nvSpPr>
      <xdr:spPr>
        <a:xfrm>
          <a:off x="16598900" y="169545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106</xdr:row>
      <xdr:rowOff>25400</xdr:rowOff>
    </xdr:from>
    <xdr:to>
      <xdr:col>20</xdr:col>
      <xdr:colOff>520700</xdr:colOff>
      <xdr:row>108</xdr:row>
      <xdr:rowOff>114300</xdr:rowOff>
    </xdr:to>
    <xdr:sp macro="" textlink="">
      <xdr:nvSpPr>
        <xdr:cNvPr id="185" name="Oval 184">
          <a:extLst>
            <a:ext uri="{FF2B5EF4-FFF2-40B4-BE49-F238E27FC236}">
              <a16:creationId xmlns:a16="http://schemas.microsoft.com/office/drawing/2014/main" id="{C36536F1-2FE8-2342-B913-0746505334CA}"/>
            </a:ext>
          </a:extLst>
        </xdr:cNvPr>
        <xdr:cNvSpPr/>
      </xdr:nvSpPr>
      <xdr:spPr>
        <a:xfrm>
          <a:off x="15430500" y="17526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101</xdr:row>
      <xdr:rowOff>114300</xdr:rowOff>
    </xdr:from>
    <xdr:to>
      <xdr:col>8</xdr:col>
      <xdr:colOff>787400</xdr:colOff>
      <xdr:row>104</xdr:row>
      <xdr:rowOff>38100</xdr:rowOff>
    </xdr:to>
    <xdr:sp macro="" textlink="">
      <xdr:nvSpPr>
        <xdr:cNvPr id="186" name="Oval 185">
          <a:extLst>
            <a:ext uri="{FF2B5EF4-FFF2-40B4-BE49-F238E27FC236}">
              <a16:creationId xmlns:a16="http://schemas.microsoft.com/office/drawing/2014/main" id="{C4FE8FBE-699F-694D-B9E1-56A884D63487}"/>
            </a:ext>
          </a:extLst>
        </xdr:cNvPr>
        <xdr:cNvSpPr/>
      </xdr:nvSpPr>
      <xdr:spPr>
        <a:xfrm>
          <a:off x="5791200" y="167894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106</xdr:row>
      <xdr:rowOff>25400</xdr:rowOff>
    </xdr:from>
    <xdr:to>
      <xdr:col>10</xdr:col>
      <xdr:colOff>444500</xdr:colOff>
      <xdr:row>108</xdr:row>
      <xdr:rowOff>114300</xdr:rowOff>
    </xdr:to>
    <xdr:sp macro="" textlink="">
      <xdr:nvSpPr>
        <xdr:cNvPr id="187" name="Oval 186">
          <a:extLst>
            <a:ext uri="{FF2B5EF4-FFF2-40B4-BE49-F238E27FC236}">
              <a16:creationId xmlns:a16="http://schemas.microsoft.com/office/drawing/2014/main" id="{C599FEBC-90E9-B749-9723-159A517812E8}"/>
            </a:ext>
          </a:extLst>
        </xdr:cNvPr>
        <xdr:cNvSpPr/>
      </xdr:nvSpPr>
      <xdr:spPr>
        <a:xfrm>
          <a:off x="7099300" y="17526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67</xdr:row>
      <xdr:rowOff>27022</xdr:rowOff>
    </xdr:from>
    <xdr:to>
      <xdr:col>9</xdr:col>
      <xdr:colOff>13514</xdr:colOff>
      <xdr:row>73</xdr:row>
      <xdr:rowOff>81069</xdr:rowOff>
    </xdr:to>
    <xdr:cxnSp macro="">
      <xdr:nvCxnSpPr>
        <xdr:cNvPr id="189" name="Elbow Connector 188">
          <a:extLst>
            <a:ext uri="{FF2B5EF4-FFF2-40B4-BE49-F238E27FC236}">
              <a16:creationId xmlns:a16="http://schemas.microsoft.com/office/drawing/2014/main" id="{2B10ED2C-D9F4-2C0C-992E-F41FD85D1948}"/>
            </a:ext>
          </a:extLst>
        </xdr:cNvPr>
        <xdr:cNvCxnSpPr/>
      </xdr:nvCxnSpPr>
      <xdr:spPr>
        <a:xfrm rot="10800000">
          <a:off x="5755533" y="10889575"/>
          <a:ext cx="1675321" cy="102681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69</xdr:row>
      <xdr:rowOff>121595</xdr:rowOff>
    </xdr:from>
    <xdr:to>
      <xdr:col>9</xdr:col>
      <xdr:colOff>23781</xdr:colOff>
      <xdr:row>75</xdr:row>
      <xdr:rowOff>33374</xdr:rowOff>
    </xdr:to>
    <xdr:cxnSp macro="">
      <xdr:nvCxnSpPr>
        <xdr:cNvPr id="193" name="Elbow Connector 192">
          <a:extLst>
            <a:ext uri="{FF2B5EF4-FFF2-40B4-BE49-F238E27FC236}">
              <a16:creationId xmlns:a16="http://schemas.microsoft.com/office/drawing/2014/main" id="{695302A5-0E49-9465-ED0A-D5B4DC243610}"/>
            </a:ext>
          </a:extLst>
        </xdr:cNvPr>
        <xdr:cNvCxnSpPr/>
      </xdr:nvCxnSpPr>
      <xdr:spPr>
        <a:xfrm rot="10800000">
          <a:off x="5309681" y="11308404"/>
          <a:ext cx="2131440" cy="88454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71</xdr:row>
      <xdr:rowOff>148620</xdr:rowOff>
    </xdr:from>
    <xdr:to>
      <xdr:col>9</xdr:col>
      <xdr:colOff>50801</xdr:colOff>
      <xdr:row>76</xdr:row>
      <xdr:rowOff>87415</xdr:rowOff>
    </xdr:to>
    <xdr:cxnSp macro="">
      <xdr:nvCxnSpPr>
        <xdr:cNvPr id="201" name="Elbow Connector 200">
          <a:extLst>
            <a:ext uri="{FF2B5EF4-FFF2-40B4-BE49-F238E27FC236}">
              <a16:creationId xmlns:a16="http://schemas.microsoft.com/office/drawing/2014/main" id="{144EC0A1-BDAD-07AA-4E6A-C8C5A2083EFC}"/>
            </a:ext>
          </a:extLst>
        </xdr:cNvPr>
        <xdr:cNvCxnSpPr>
          <a:stCxn id="36" idx="1"/>
        </xdr:cNvCxnSpPr>
      </xdr:nvCxnSpPr>
      <xdr:spPr>
        <a:xfrm rot="10800000">
          <a:off x="4593620" y="11659684"/>
          <a:ext cx="2874521" cy="74943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74</xdr:row>
      <xdr:rowOff>94574</xdr:rowOff>
    </xdr:from>
    <xdr:to>
      <xdr:col>9</xdr:col>
      <xdr:colOff>13512</xdr:colOff>
      <xdr:row>78</xdr:row>
      <xdr:rowOff>81064</xdr:rowOff>
    </xdr:to>
    <xdr:cxnSp macro="">
      <xdr:nvCxnSpPr>
        <xdr:cNvPr id="205" name="Elbow Connector 204">
          <a:extLst>
            <a:ext uri="{FF2B5EF4-FFF2-40B4-BE49-F238E27FC236}">
              <a16:creationId xmlns:a16="http://schemas.microsoft.com/office/drawing/2014/main" id="{60AC191D-5152-7AA6-B40B-AC761DDA199C}"/>
            </a:ext>
          </a:extLst>
        </xdr:cNvPr>
        <xdr:cNvCxnSpPr/>
      </xdr:nvCxnSpPr>
      <xdr:spPr>
        <a:xfrm rot="10800000">
          <a:off x="3688405" y="12092021"/>
          <a:ext cx="3742447" cy="6350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65</xdr:row>
      <xdr:rowOff>148617</xdr:rowOff>
    </xdr:from>
    <xdr:to>
      <xdr:col>6</xdr:col>
      <xdr:colOff>720657</xdr:colOff>
      <xdr:row>68</xdr:row>
      <xdr:rowOff>72417</xdr:rowOff>
    </xdr:to>
    <xdr:sp macro="" textlink="">
      <xdr:nvSpPr>
        <xdr:cNvPr id="206" name="Oval 205">
          <a:extLst>
            <a:ext uri="{FF2B5EF4-FFF2-40B4-BE49-F238E27FC236}">
              <a16:creationId xmlns:a16="http://schemas.microsoft.com/office/drawing/2014/main" id="{FCFA8014-305B-4F48-9A2B-D3A71E1791AB}"/>
            </a:ext>
          </a:extLst>
        </xdr:cNvPr>
        <xdr:cNvSpPr/>
      </xdr:nvSpPr>
      <xdr:spPr>
        <a:xfrm>
          <a:off x="4066703" y="10686915"/>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68</xdr:row>
      <xdr:rowOff>94574</xdr:rowOff>
    </xdr:from>
    <xdr:to>
      <xdr:col>6</xdr:col>
      <xdr:colOff>261295</xdr:colOff>
      <xdr:row>71</xdr:row>
      <xdr:rowOff>18374</xdr:rowOff>
    </xdr:to>
    <xdr:sp macro="" textlink="">
      <xdr:nvSpPr>
        <xdr:cNvPr id="207" name="Oval 206">
          <a:extLst>
            <a:ext uri="{FF2B5EF4-FFF2-40B4-BE49-F238E27FC236}">
              <a16:creationId xmlns:a16="http://schemas.microsoft.com/office/drawing/2014/main" id="{D4F19877-74A3-2943-8EB1-E19184379B99}"/>
            </a:ext>
          </a:extLst>
        </xdr:cNvPr>
        <xdr:cNvSpPr/>
      </xdr:nvSpPr>
      <xdr:spPr>
        <a:xfrm>
          <a:off x="3607341" y="11119255"/>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71</xdr:row>
      <xdr:rowOff>40532</xdr:rowOff>
    </xdr:from>
    <xdr:to>
      <xdr:col>5</xdr:col>
      <xdr:colOff>301827</xdr:colOff>
      <xdr:row>73</xdr:row>
      <xdr:rowOff>126460</xdr:rowOff>
    </xdr:to>
    <xdr:sp macro="" textlink="">
      <xdr:nvSpPr>
        <xdr:cNvPr id="208" name="Oval 207">
          <a:extLst>
            <a:ext uri="{FF2B5EF4-FFF2-40B4-BE49-F238E27FC236}">
              <a16:creationId xmlns:a16="http://schemas.microsoft.com/office/drawing/2014/main" id="{22CDA3A0-6933-A643-89BD-C05A574511DA}"/>
            </a:ext>
          </a:extLst>
        </xdr:cNvPr>
        <xdr:cNvSpPr/>
      </xdr:nvSpPr>
      <xdr:spPr>
        <a:xfrm>
          <a:off x="2823724" y="11551596"/>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73</xdr:row>
      <xdr:rowOff>108415</xdr:rowOff>
    </xdr:from>
    <xdr:to>
      <xdr:col>4</xdr:col>
      <xdr:colOff>495608</xdr:colOff>
      <xdr:row>76</xdr:row>
      <xdr:rowOff>77438</xdr:rowOff>
    </xdr:to>
    <xdr:sp macro="" textlink="">
      <xdr:nvSpPr>
        <xdr:cNvPr id="209" name="Oval 208">
          <a:extLst>
            <a:ext uri="{FF2B5EF4-FFF2-40B4-BE49-F238E27FC236}">
              <a16:creationId xmlns:a16="http://schemas.microsoft.com/office/drawing/2014/main" id="{69FCC367-C1E9-214E-A364-5BEB2A21AAFF}"/>
            </a:ext>
          </a:extLst>
        </xdr:cNvPr>
        <xdr:cNvSpPr/>
      </xdr:nvSpPr>
      <xdr:spPr>
        <a:xfrm>
          <a:off x="1843048" y="12545122"/>
          <a:ext cx="1935975" cy="48012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81</xdr:row>
      <xdr:rowOff>0</xdr:rowOff>
    </xdr:from>
    <xdr:to>
      <xdr:col>9</xdr:col>
      <xdr:colOff>13511</xdr:colOff>
      <xdr:row>81</xdr:row>
      <xdr:rowOff>0</xdr:rowOff>
    </xdr:to>
    <xdr:cxnSp macro="">
      <xdr:nvCxnSpPr>
        <xdr:cNvPr id="211" name="Straight Arrow Connector 210">
          <a:extLst>
            <a:ext uri="{FF2B5EF4-FFF2-40B4-BE49-F238E27FC236}">
              <a16:creationId xmlns:a16="http://schemas.microsoft.com/office/drawing/2014/main" id="{6F04B07F-DD56-362D-8D7C-043FB7F199DD}"/>
            </a:ext>
          </a:extLst>
        </xdr:cNvPr>
        <xdr:cNvCxnSpPr/>
      </xdr:nvCxnSpPr>
      <xdr:spPr>
        <a:xfrm flipH="1">
          <a:off x="4431489" y="13132340"/>
          <a:ext cx="299936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83</xdr:row>
      <xdr:rowOff>54043</xdr:rowOff>
    </xdr:from>
    <xdr:to>
      <xdr:col>9</xdr:col>
      <xdr:colOff>0</xdr:colOff>
      <xdr:row>83</xdr:row>
      <xdr:rowOff>69040</xdr:rowOff>
    </xdr:to>
    <xdr:cxnSp macro="">
      <xdr:nvCxnSpPr>
        <xdr:cNvPr id="213" name="Straight Arrow Connector 212">
          <a:extLst>
            <a:ext uri="{FF2B5EF4-FFF2-40B4-BE49-F238E27FC236}">
              <a16:creationId xmlns:a16="http://schemas.microsoft.com/office/drawing/2014/main" id="{7C340432-1507-63B2-EDF1-32A4AC37C4D8}"/>
            </a:ext>
          </a:extLst>
        </xdr:cNvPr>
        <xdr:cNvCxnSpPr/>
      </xdr:nvCxnSpPr>
      <xdr:spPr>
        <a:xfrm flipH="1" flipV="1">
          <a:off x="4472021" y="13510639"/>
          <a:ext cx="294531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85</xdr:row>
      <xdr:rowOff>135106</xdr:rowOff>
    </xdr:from>
    <xdr:to>
      <xdr:col>8</xdr:col>
      <xdr:colOff>810639</xdr:colOff>
      <xdr:row>85</xdr:row>
      <xdr:rowOff>135106</xdr:rowOff>
    </xdr:to>
    <xdr:cxnSp macro="">
      <xdr:nvCxnSpPr>
        <xdr:cNvPr id="215" name="Straight Arrow Connector 214">
          <a:extLst>
            <a:ext uri="{FF2B5EF4-FFF2-40B4-BE49-F238E27FC236}">
              <a16:creationId xmlns:a16="http://schemas.microsoft.com/office/drawing/2014/main" id="{6650D0B2-1DDF-1B6A-5F46-9E917F32CDD3}"/>
            </a:ext>
          </a:extLst>
        </xdr:cNvPr>
        <xdr:cNvCxnSpPr/>
      </xdr:nvCxnSpPr>
      <xdr:spPr>
        <a:xfrm flipH="1" flipV="1">
          <a:off x="4539574" y="13915957"/>
          <a:ext cx="2864256"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79</xdr:row>
      <xdr:rowOff>1</xdr:rowOff>
    </xdr:from>
    <xdr:to>
      <xdr:col>5</xdr:col>
      <xdr:colOff>340732</xdr:colOff>
      <xdr:row>82</xdr:row>
      <xdr:rowOff>46463</xdr:rowOff>
    </xdr:to>
    <xdr:sp macro="" textlink="">
      <xdr:nvSpPr>
        <xdr:cNvPr id="217" name="Oval 216">
          <a:extLst>
            <a:ext uri="{FF2B5EF4-FFF2-40B4-BE49-F238E27FC236}">
              <a16:creationId xmlns:a16="http://schemas.microsoft.com/office/drawing/2014/main" id="{70C14CC7-3BFC-D043-BAE2-621F24D911E9}"/>
            </a:ext>
          </a:extLst>
        </xdr:cNvPr>
        <xdr:cNvSpPr/>
      </xdr:nvSpPr>
      <xdr:spPr>
        <a:xfrm>
          <a:off x="2586463" y="13458903"/>
          <a:ext cx="1858537" cy="5575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82</xdr:row>
      <xdr:rowOff>57826</xdr:rowOff>
    </xdr:from>
    <xdr:to>
      <xdr:col>5</xdr:col>
      <xdr:colOff>251566</xdr:colOff>
      <xdr:row>84</xdr:row>
      <xdr:rowOff>143754</xdr:rowOff>
    </xdr:to>
    <xdr:sp macro="" textlink="">
      <xdr:nvSpPr>
        <xdr:cNvPr id="218" name="Oval 217">
          <a:extLst>
            <a:ext uri="{FF2B5EF4-FFF2-40B4-BE49-F238E27FC236}">
              <a16:creationId xmlns:a16="http://schemas.microsoft.com/office/drawing/2014/main" id="{9182A7A5-69C7-1E4C-BA4D-DFA6DF2D3BDC}"/>
            </a:ext>
          </a:extLst>
        </xdr:cNvPr>
        <xdr:cNvSpPr/>
      </xdr:nvSpPr>
      <xdr:spPr>
        <a:xfrm>
          <a:off x="2773463" y="13352294"/>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85</xdr:row>
      <xdr:rowOff>48098</xdr:rowOff>
    </xdr:from>
    <xdr:to>
      <xdr:col>5</xdr:col>
      <xdr:colOff>309392</xdr:colOff>
      <xdr:row>87</xdr:row>
      <xdr:rowOff>134026</xdr:rowOff>
    </xdr:to>
    <xdr:sp macro="" textlink="">
      <xdr:nvSpPr>
        <xdr:cNvPr id="219" name="Oval 218">
          <a:extLst>
            <a:ext uri="{FF2B5EF4-FFF2-40B4-BE49-F238E27FC236}">
              <a16:creationId xmlns:a16="http://schemas.microsoft.com/office/drawing/2014/main" id="{209F5A36-EB0B-7A48-881F-A1B814E6543A}"/>
            </a:ext>
          </a:extLst>
        </xdr:cNvPr>
        <xdr:cNvSpPr/>
      </xdr:nvSpPr>
      <xdr:spPr>
        <a:xfrm>
          <a:off x="2831289" y="13828949"/>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92</xdr:row>
      <xdr:rowOff>13510</xdr:rowOff>
    </xdr:from>
    <xdr:to>
      <xdr:col>8</xdr:col>
      <xdr:colOff>797129</xdr:colOff>
      <xdr:row>99</xdr:row>
      <xdr:rowOff>135107</xdr:rowOff>
    </xdr:to>
    <xdr:cxnSp macro="">
      <xdr:nvCxnSpPr>
        <xdr:cNvPr id="221" name="Elbow Connector 220">
          <a:extLst>
            <a:ext uri="{FF2B5EF4-FFF2-40B4-BE49-F238E27FC236}">
              <a16:creationId xmlns:a16="http://schemas.microsoft.com/office/drawing/2014/main" id="{39211189-D9E6-B44D-6072-727B3382DCDF}"/>
            </a:ext>
          </a:extLst>
        </xdr:cNvPr>
        <xdr:cNvCxnSpPr/>
      </xdr:nvCxnSpPr>
      <xdr:spPr>
        <a:xfrm rot="10800000" flipV="1">
          <a:off x="5620427" y="14929255"/>
          <a:ext cx="1769893" cy="125649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90</xdr:row>
      <xdr:rowOff>87415</xdr:rowOff>
    </xdr:from>
    <xdr:to>
      <xdr:col>9</xdr:col>
      <xdr:colOff>0</xdr:colOff>
      <xdr:row>97</xdr:row>
      <xdr:rowOff>54043</xdr:rowOff>
    </xdr:to>
    <xdr:cxnSp macro="">
      <xdr:nvCxnSpPr>
        <xdr:cNvPr id="223" name="Elbow Connector 222">
          <a:extLst>
            <a:ext uri="{FF2B5EF4-FFF2-40B4-BE49-F238E27FC236}">
              <a16:creationId xmlns:a16="http://schemas.microsoft.com/office/drawing/2014/main" id="{DD9EDC34-03CA-D62B-53AB-2A457B9CD085}"/>
            </a:ext>
          </a:extLst>
        </xdr:cNvPr>
        <xdr:cNvCxnSpPr>
          <a:stCxn id="40" idx="1"/>
        </xdr:cNvCxnSpPr>
      </xdr:nvCxnSpPr>
      <xdr:spPr>
        <a:xfrm rot="10800000" flipV="1">
          <a:off x="4782766" y="14678904"/>
          <a:ext cx="2634574" cy="110152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87</xdr:row>
      <xdr:rowOff>148616</xdr:rowOff>
    </xdr:from>
    <xdr:to>
      <xdr:col>9</xdr:col>
      <xdr:colOff>1</xdr:colOff>
      <xdr:row>93</xdr:row>
      <xdr:rowOff>40531</xdr:rowOff>
    </xdr:to>
    <xdr:cxnSp macro="">
      <xdr:nvCxnSpPr>
        <xdr:cNvPr id="225" name="Elbow Connector 224">
          <a:extLst>
            <a:ext uri="{FF2B5EF4-FFF2-40B4-BE49-F238E27FC236}">
              <a16:creationId xmlns:a16="http://schemas.microsoft.com/office/drawing/2014/main" id="{2D2DA3D3-E4AE-1A4B-D617-353F8BBF1329}"/>
            </a:ext>
          </a:extLst>
        </xdr:cNvPr>
        <xdr:cNvCxnSpPr/>
      </xdr:nvCxnSpPr>
      <xdr:spPr>
        <a:xfrm rot="10800000" flipV="1">
          <a:off x="3499256" y="14253722"/>
          <a:ext cx="3918085" cy="864681"/>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91</xdr:row>
      <xdr:rowOff>135106</xdr:rowOff>
    </xdr:from>
    <xdr:to>
      <xdr:col>4</xdr:col>
      <xdr:colOff>112678</xdr:colOff>
      <xdr:row>94</xdr:row>
      <xdr:rowOff>58906</xdr:rowOff>
    </xdr:to>
    <xdr:sp macro="" textlink="">
      <xdr:nvSpPr>
        <xdr:cNvPr id="226" name="Oval 225">
          <a:extLst>
            <a:ext uri="{FF2B5EF4-FFF2-40B4-BE49-F238E27FC236}">
              <a16:creationId xmlns:a16="http://schemas.microsoft.com/office/drawing/2014/main" id="{55C9B4E3-F918-DF4A-9900-6D8815D114B7}"/>
            </a:ext>
          </a:extLst>
        </xdr:cNvPr>
        <xdr:cNvSpPr/>
      </xdr:nvSpPr>
      <xdr:spPr>
        <a:xfrm>
          <a:off x="1810426" y="14888723"/>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96</xdr:row>
      <xdr:rowOff>13511</xdr:rowOff>
    </xdr:from>
    <xdr:to>
      <xdr:col>5</xdr:col>
      <xdr:colOff>585550</xdr:colOff>
      <xdr:row>98</xdr:row>
      <xdr:rowOff>99438</xdr:rowOff>
    </xdr:to>
    <xdr:sp macro="" textlink="">
      <xdr:nvSpPr>
        <xdr:cNvPr id="227" name="Oval 226">
          <a:extLst>
            <a:ext uri="{FF2B5EF4-FFF2-40B4-BE49-F238E27FC236}">
              <a16:creationId xmlns:a16="http://schemas.microsoft.com/office/drawing/2014/main" id="{DA670A42-E37A-8E43-A995-680B9085BF9E}"/>
            </a:ext>
          </a:extLst>
        </xdr:cNvPr>
        <xdr:cNvSpPr/>
      </xdr:nvSpPr>
      <xdr:spPr>
        <a:xfrm>
          <a:off x="3107447" y="15577766"/>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98</xdr:row>
      <xdr:rowOff>148617</xdr:rowOff>
    </xdr:from>
    <xdr:to>
      <xdr:col>6</xdr:col>
      <xdr:colOff>531508</xdr:colOff>
      <xdr:row>101</xdr:row>
      <xdr:rowOff>72417</xdr:rowOff>
    </xdr:to>
    <xdr:sp macro="" textlink="">
      <xdr:nvSpPr>
        <xdr:cNvPr id="228" name="Oval 227">
          <a:extLst>
            <a:ext uri="{FF2B5EF4-FFF2-40B4-BE49-F238E27FC236}">
              <a16:creationId xmlns:a16="http://schemas.microsoft.com/office/drawing/2014/main" id="{CE1B8A82-CF45-3E4F-ACEE-E1EA011EE683}"/>
            </a:ext>
          </a:extLst>
        </xdr:cNvPr>
        <xdr:cNvSpPr/>
      </xdr:nvSpPr>
      <xdr:spPr>
        <a:xfrm>
          <a:off x="3877554" y="16037128"/>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66</xdr:row>
      <xdr:rowOff>77439</xdr:rowOff>
    </xdr:from>
    <xdr:to>
      <xdr:col>6</xdr:col>
      <xdr:colOff>542073</xdr:colOff>
      <xdr:row>67</xdr:row>
      <xdr:rowOff>154878</xdr:rowOff>
    </xdr:to>
    <xdr:sp macro="" textlink="">
      <xdr:nvSpPr>
        <xdr:cNvPr id="229" name="TextBox 228">
          <a:extLst>
            <a:ext uri="{FF2B5EF4-FFF2-40B4-BE49-F238E27FC236}">
              <a16:creationId xmlns:a16="http://schemas.microsoft.com/office/drawing/2014/main" id="{8D5396E1-C5D0-9F78-F911-71DD076F08F2}"/>
            </a:ext>
          </a:extLst>
        </xdr:cNvPr>
        <xdr:cNvSpPr txBox="1"/>
      </xdr:nvSpPr>
      <xdr:spPr>
        <a:xfrm>
          <a:off x="4429512" y="11321585"/>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69</xdr:row>
      <xdr:rowOff>15488</xdr:rowOff>
    </xdr:from>
    <xdr:to>
      <xdr:col>6</xdr:col>
      <xdr:colOff>92928</xdr:colOff>
      <xdr:row>70</xdr:row>
      <xdr:rowOff>92927</xdr:rowOff>
    </xdr:to>
    <xdr:sp macro="" textlink="">
      <xdr:nvSpPr>
        <xdr:cNvPr id="230" name="TextBox 229">
          <a:extLst>
            <a:ext uri="{FF2B5EF4-FFF2-40B4-BE49-F238E27FC236}">
              <a16:creationId xmlns:a16="http://schemas.microsoft.com/office/drawing/2014/main" id="{C04D60C2-2CE3-610D-71BD-F706EF2AC32F}"/>
            </a:ext>
          </a:extLst>
        </xdr:cNvPr>
        <xdr:cNvSpPr txBox="1"/>
      </xdr:nvSpPr>
      <xdr:spPr>
        <a:xfrm>
          <a:off x="3732562" y="11770732"/>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71</xdr:row>
      <xdr:rowOff>139390</xdr:rowOff>
    </xdr:from>
    <xdr:to>
      <xdr:col>5</xdr:col>
      <xdr:colOff>61952</xdr:colOff>
      <xdr:row>73</xdr:row>
      <xdr:rowOff>30976</xdr:rowOff>
    </xdr:to>
    <xdr:sp macro="" textlink="">
      <xdr:nvSpPr>
        <xdr:cNvPr id="231" name="TextBox 230">
          <a:extLst>
            <a:ext uri="{FF2B5EF4-FFF2-40B4-BE49-F238E27FC236}">
              <a16:creationId xmlns:a16="http://schemas.microsoft.com/office/drawing/2014/main" id="{C30C8F88-A592-55A0-F55E-3F0591F5C94C}"/>
            </a:ext>
          </a:extLst>
        </xdr:cNvPr>
        <xdr:cNvSpPr txBox="1"/>
      </xdr:nvSpPr>
      <xdr:spPr>
        <a:xfrm>
          <a:off x="3097561" y="12235366"/>
          <a:ext cx="1068659"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74</xdr:row>
      <xdr:rowOff>61952</xdr:rowOff>
    </xdr:from>
    <xdr:to>
      <xdr:col>4</xdr:col>
      <xdr:colOff>294268</xdr:colOff>
      <xdr:row>75</xdr:row>
      <xdr:rowOff>92928</xdr:rowOff>
    </xdr:to>
    <xdr:sp macro="" textlink="">
      <xdr:nvSpPr>
        <xdr:cNvPr id="232" name="TextBox 231">
          <a:extLst>
            <a:ext uri="{FF2B5EF4-FFF2-40B4-BE49-F238E27FC236}">
              <a16:creationId xmlns:a16="http://schemas.microsoft.com/office/drawing/2014/main" id="{70708210-CB21-0EF9-31B1-600169B49FC7}"/>
            </a:ext>
          </a:extLst>
        </xdr:cNvPr>
        <xdr:cNvSpPr txBox="1"/>
      </xdr:nvSpPr>
      <xdr:spPr>
        <a:xfrm>
          <a:off x="2137317" y="12669025"/>
          <a:ext cx="1440366" cy="2013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79</xdr:row>
      <xdr:rowOff>123903</xdr:rowOff>
    </xdr:from>
    <xdr:to>
      <xdr:col>5</xdr:col>
      <xdr:colOff>123903</xdr:colOff>
      <xdr:row>81</xdr:row>
      <xdr:rowOff>108414</xdr:rowOff>
    </xdr:to>
    <xdr:sp macro="" textlink="">
      <xdr:nvSpPr>
        <xdr:cNvPr id="233" name="TextBox 232">
          <a:extLst>
            <a:ext uri="{FF2B5EF4-FFF2-40B4-BE49-F238E27FC236}">
              <a16:creationId xmlns:a16="http://schemas.microsoft.com/office/drawing/2014/main" id="{E87E4CA4-7280-5101-05AB-203C8D6E7190}"/>
            </a:ext>
          </a:extLst>
        </xdr:cNvPr>
        <xdr:cNvSpPr txBox="1"/>
      </xdr:nvSpPr>
      <xdr:spPr>
        <a:xfrm>
          <a:off x="2849756" y="13582805"/>
          <a:ext cx="1378415" cy="32524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82</xdr:row>
      <xdr:rowOff>139390</xdr:rowOff>
    </xdr:from>
    <xdr:to>
      <xdr:col>4</xdr:col>
      <xdr:colOff>650488</xdr:colOff>
      <xdr:row>84</xdr:row>
      <xdr:rowOff>30975</xdr:rowOff>
    </xdr:to>
    <xdr:sp macro="" textlink="">
      <xdr:nvSpPr>
        <xdr:cNvPr id="235" name="TextBox 234">
          <a:extLst>
            <a:ext uri="{FF2B5EF4-FFF2-40B4-BE49-F238E27FC236}">
              <a16:creationId xmlns:a16="http://schemas.microsoft.com/office/drawing/2014/main" id="{5554BBF0-9D36-83C2-BD3D-C14FAFE5DB99}"/>
            </a:ext>
          </a:extLst>
        </xdr:cNvPr>
        <xdr:cNvSpPr txBox="1"/>
      </xdr:nvSpPr>
      <xdr:spPr>
        <a:xfrm>
          <a:off x="3205976" y="14109390"/>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85</xdr:row>
      <xdr:rowOff>139390</xdr:rowOff>
    </xdr:from>
    <xdr:to>
      <xdr:col>4</xdr:col>
      <xdr:colOff>650487</xdr:colOff>
      <xdr:row>87</xdr:row>
      <xdr:rowOff>30976</xdr:rowOff>
    </xdr:to>
    <xdr:sp macro="" textlink="">
      <xdr:nvSpPr>
        <xdr:cNvPr id="236" name="TextBox 235">
          <a:extLst>
            <a:ext uri="{FF2B5EF4-FFF2-40B4-BE49-F238E27FC236}">
              <a16:creationId xmlns:a16="http://schemas.microsoft.com/office/drawing/2014/main" id="{65A3F603-D85C-DB47-BBD0-E0088615A756}"/>
            </a:ext>
          </a:extLst>
        </xdr:cNvPr>
        <xdr:cNvSpPr txBox="1"/>
      </xdr:nvSpPr>
      <xdr:spPr>
        <a:xfrm>
          <a:off x="3283414" y="14620488"/>
          <a:ext cx="650488"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92</xdr:row>
      <xdr:rowOff>30975</xdr:rowOff>
    </xdr:from>
    <xdr:to>
      <xdr:col>4</xdr:col>
      <xdr:colOff>15487</xdr:colOff>
      <xdr:row>93</xdr:row>
      <xdr:rowOff>77440</xdr:rowOff>
    </xdr:to>
    <xdr:sp macro="" textlink="">
      <xdr:nvSpPr>
        <xdr:cNvPr id="237" name="TextBox 236">
          <a:extLst>
            <a:ext uri="{FF2B5EF4-FFF2-40B4-BE49-F238E27FC236}">
              <a16:creationId xmlns:a16="http://schemas.microsoft.com/office/drawing/2014/main" id="{4DF06490-DE5A-AD73-123B-657D9F33FC05}"/>
            </a:ext>
          </a:extLst>
        </xdr:cNvPr>
        <xdr:cNvSpPr txBox="1"/>
      </xdr:nvSpPr>
      <xdr:spPr>
        <a:xfrm>
          <a:off x="2090853" y="15704634"/>
          <a:ext cx="1208049"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96</xdr:row>
      <xdr:rowOff>77439</xdr:rowOff>
    </xdr:from>
    <xdr:to>
      <xdr:col>5</xdr:col>
      <xdr:colOff>216829</xdr:colOff>
      <xdr:row>98</xdr:row>
      <xdr:rowOff>46462</xdr:rowOff>
    </xdr:to>
    <xdr:sp macro="" textlink="">
      <xdr:nvSpPr>
        <xdr:cNvPr id="238" name="TextBox 237">
          <a:extLst>
            <a:ext uri="{FF2B5EF4-FFF2-40B4-BE49-F238E27FC236}">
              <a16:creationId xmlns:a16="http://schemas.microsoft.com/office/drawing/2014/main" id="{A935FE88-EED9-F9D1-2FBB-F36B886DF7F2}"/>
            </a:ext>
          </a:extLst>
        </xdr:cNvPr>
        <xdr:cNvSpPr txBox="1"/>
      </xdr:nvSpPr>
      <xdr:spPr>
        <a:xfrm>
          <a:off x="3593170" y="16432561"/>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99</xdr:row>
      <xdr:rowOff>77439</xdr:rowOff>
    </xdr:from>
    <xdr:to>
      <xdr:col>6</xdr:col>
      <xdr:colOff>108415</xdr:colOff>
      <xdr:row>100</xdr:row>
      <xdr:rowOff>154878</xdr:rowOff>
    </xdr:to>
    <xdr:sp macro="" textlink="">
      <xdr:nvSpPr>
        <xdr:cNvPr id="239" name="TextBox 238">
          <a:extLst>
            <a:ext uri="{FF2B5EF4-FFF2-40B4-BE49-F238E27FC236}">
              <a16:creationId xmlns:a16="http://schemas.microsoft.com/office/drawing/2014/main" id="{0FEAD0A6-18E1-396A-C31B-557EFC01E5CB}"/>
            </a:ext>
          </a:extLst>
        </xdr:cNvPr>
        <xdr:cNvSpPr txBox="1"/>
      </xdr:nvSpPr>
      <xdr:spPr>
        <a:xfrm>
          <a:off x="4228171" y="16943659"/>
          <a:ext cx="805366" cy="24780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103</xdr:row>
      <xdr:rowOff>46463</xdr:rowOff>
    </xdr:from>
    <xdr:to>
      <xdr:col>21</xdr:col>
      <xdr:colOff>604024</xdr:colOff>
      <xdr:row>104</xdr:row>
      <xdr:rowOff>92927</xdr:rowOff>
    </xdr:to>
    <xdr:sp macro="" textlink="">
      <xdr:nvSpPr>
        <xdr:cNvPr id="240" name="TextBox 239">
          <a:extLst>
            <a:ext uri="{FF2B5EF4-FFF2-40B4-BE49-F238E27FC236}">
              <a16:creationId xmlns:a16="http://schemas.microsoft.com/office/drawing/2014/main" id="{D205314A-AE05-89EE-6BFC-F94CCE35622D}"/>
            </a:ext>
          </a:extLst>
        </xdr:cNvPr>
        <xdr:cNvSpPr txBox="1"/>
      </xdr:nvSpPr>
      <xdr:spPr>
        <a:xfrm>
          <a:off x="16897195" y="17594146"/>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106</xdr:row>
      <xdr:rowOff>139391</xdr:rowOff>
    </xdr:from>
    <xdr:to>
      <xdr:col>20</xdr:col>
      <xdr:colOff>309756</xdr:colOff>
      <xdr:row>108</xdr:row>
      <xdr:rowOff>30976</xdr:rowOff>
    </xdr:to>
    <xdr:sp macro="" textlink="">
      <xdr:nvSpPr>
        <xdr:cNvPr id="241" name="TextBox 240">
          <a:extLst>
            <a:ext uri="{FF2B5EF4-FFF2-40B4-BE49-F238E27FC236}">
              <a16:creationId xmlns:a16="http://schemas.microsoft.com/office/drawing/2014/main" id="{DCF58E3C-104D-AFB9-D0C9-B741E0BADE27}"/>
            </a:ext>
          </a:extLst>
        </xdr:cNvPr>
        <xdr:cNvSpPr txBox="1"/>
      </xdr:nvSpPr>
      <xdr:spPr>
        <a:xfrm>
          <a:off x="15642683" y="18198171"/>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102</xdr:row>
      <xdr:rowOff>15489</xdr:rowOff>
    </xdr:from>
    <xdr:to>
      <xdr:col>8</xdr:col>
      <xdr:colOff>619512</xdr:colOff>
      <xdr:row>103</xdr:row>
      <xdr:rowOff>123903</xdr:rowOff>
    </xdr:to>
    <xdr:sp macro="" textlink="">
      <xdr:nvSpPr>
        <xdr:cNvPr id="242" name="TextBox 241">
          <a:extLst>
            <a:ext uri="{FF2B5EF4-FFF2-40B4-BE49-F238E27FC236}">
              <a16:creationId xmlns:a16="http://schemas.microsoft.com/office/drawing/2014/main" id="{B845E76C-A3F1-5D0F-3CF8-A67BE71BCD33}"/>
            </a:ext>
          </a:extLst>
        </xdr:cNvPr>
        <xdr:cNvSpPr txBox="1"/>
      </xdr:nvSpPr>
      <xdr:spPr>
        <a:xfrm>
          <a:off x="5931829" y="17392806"/>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106</xdr:row>
      <xdr:rowOff>92928</xdr:rowOff>
    </xdr:from>
    <xdr:to>
      <xdr:col>10</xdr:col>
      <xdr:colOff>1</xdr:colOff>
      <xdr:row>107</xdr:row>
      <xdr:rowOff>139391</xdr:rowOff>
    </xdr:to>
    <xdr:sp macro="" textlink="">
      <xdr:nvSpPr>
        <xdr:cNvPr id="243" name="TextBox 242">
          <a:extLst>
            <a:ext uri="{FF2B5EF4-FFF2-40B4-BE49-F238E27FC236}">
              <a16:creationId xmlns:a16="http://schemas.microsoft.com/office/drawing/2014/main" id="{3A00AF0F-24FB-379E-1FBF-5B1DE6C6CF67}"/>
            </a:ext>
          </a:extLst>
        </xdr:cNvPr>
        <xdr:cNvSpPr txBox="1"/>
      </xdr:nvSpPr>
      <xdr:spPr>
        <a:xfrm>
          <a:off x="7558050" y="18151708"/>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132</xdr:row>
      <xdr:rowOff>38100</xdr:rowOff>
    </xdr:from>
    <xdr:to>
      <xdr:col>16</xdr:col>
      <xdr:colOff>25400</xdr:colOff>
      <xdr:row>140</xdr:row>
      <xdr:rowOff>76200</xdr:rowOff>
    </xdr:to>
    <xdr:sp macro="" textlink="">
      <xdr:nvSpPr>
        <xdr:cNvPr id="244" name="Rounded Rectangle 243">
          <a:extLst>
            <a:ext uri="{FF2B5EF4-FFF2-40B4-BE49-F238E27FC236}">
              <a16:creationId xmlns:a16="http://schemas.microsoft.com/office/drawing/2014/main" id="{094A87F7-9C3C-2149-8D11-3E10CED4C890}"/>
            </a:ext>
          </a:extLst>
        </xdr:cNvPr>
        <xdr:cNvSpPr/>
      </xdr:nvSpPr>
      <xdr:spPr>
        <a:xfrm>
          <a:off x="10663044" y="13497002"/>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128</xdr:row>
      <xdr:rowOff>139700</xdr:rowOff>
    </xdr:from>
    <xdr:to>
      <xdr:col>18</xdr:col>
      <xdr:colOff>25400</xdr:colOff>
      <xdr:row>132</xdr:row>
      <xdr:rowOff>152400</xdr:rowOff>
    </xdr:to>
    <xdr:cxnSp macro="">
      <xdr:nvCxnSpPr>
        <xdr:cNvPr id="245" name="Elbow Connector 244">
          <a:extLst>
            <a:ext uri="{FF2B5EF4-FFF2-40B4-BE49-F238E27FC236}">
              <a16:creationId xmlns:a16="http://schemas.microsoft.com/office/drawing/2014/main" id="{B9F9219A-1780-CF4E-877A-D2DFDB7BF3C0}"/>
            </a:ext>
          </a:extLst>
        </xdr:cNvPr>
        <xdr:cNvCxnSpPr/>
      </xdr:nvCxnSpPr>
      <xdr:spPr>
        <a:xfrm flipV="1">
          <a:off x="13100205" y="12917139"/>
          <a:ext cx="1700561" cy="694163"/>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139</xdr:row>
      <xdr:rowOff>152400</xdr:rowOff>
    </xdr:from>
    <xdr:to>
      <xdr:col>18</xdr:col>
      <xdr:colOff>12700</xdr:colOff>
      <xdr:row>143</xdr:row>
      <xdr:rowOff>101600</xdr:rowOff>
    </xdr:to>
    <xdr:cxnSp macro="">
      <xdr:nvCxnSpPr>
        <xdr:cNvPr id="246" name="Elbow Connector 245">
          <a:extLst>
            <a:ext uri="{FF2B5EF4-FFF2-40B4-BE49-F238E27FC236}">
              <a16:creationId xmlns:a16="http://schemas.microsoft.com/office/drawing/2014/main" id="{A9B6E3C0-A99F-0740-A2AD-29C7640C011F}"/>
            </a:ext>
          </a:extLst>
        </xdr:cNvPr>
        <xdr:cNvCxnSpPr/>
      </xdr:nvCxnSpPr>
      <xdr:spPr>
        <a:xfrm>
          <a:off x="13112905" y="14803863"/>
          <a:ext cx="1675161" cy="6306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136</xdr:row>
      <xdr:rowOff>57150</xdr:rowOff>
    </xdr:from>
    <xdr:to>
      <xdr:col>18</xdr:col>
      <xdr:colOff>25400</xdr:colOff>
      <xdr:row>136</xdr:row>
      <xdr:rowOff>63500</xdr:rowOff>
    </xdr:to>
    <xdr:cxnSp macro="">
      <xdr:nvCxnSpPr>
        <xdr:cNvPr id="247" name="Straight Arrow Connector 246">
          <a:extLst>
            <a:ext uri="{FF2B5EF4-FFF2-40B4-BE49-F238E27FC236}">
              <a16:creationId xmlns:a16="http://schemas.microsoft.com/office/drawing/2014/main" id="{2949C15C-4959-8C43-8764-23F2CF0953F2}"/>
            </a:ext>
          </a:extLst>
        </xdr:cNvPr>
        <xdr:cNvCxnSpPr>
          <a:stCxn id="244" idx="3"/>
        </xdr:cNvCxnSpPr>
      </xdr:nvCxnSpPr>
      <xdr:spPr>
        <a:xfrm>
          <a:off x="13159059" y="1419751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129</xdr:row>
      <xdr:rowOff>0</xdr:rowOff>
    </xdr:from>
    <xdr:to>
      <xdr:col>13</xdr:col>
      <xdr:colOff>0</xdr:colOff>
      <xdr:row>133</xdr:row>
      <xdr:rowOff>12700</xdr:rowOff>
    </xdr:to>
    <xdr:cxnSp macro="">
      <xdr:nvCxnSpPr>
        <xdr:cNvPr id="248" name="Elbow Connector 247">
          <a:extLst>
            <a:ext uri="{FF2B5EF4-FFF2-40B4-BE49-F238E27FC236}">
              <a16:creationId xmlns:a16="http://schemas.microsoft.com/office/drawing/2014/main" id="{E20F8935-2AE4-4C49-ADFB-4A1C36DE721C}"/>
            </a:ext>
          </a:extLst>
        </xdr:cNvPr>
        <xdr:cNvCxnSpPr/>
      </xdr:nvCxnSpPr>
      <xdr:spPr>
        <a:xfrm rot="10800000">
          <a:off x="9029390" y="12947805"/>
          <a:ext cx="1641708" cy="6941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139</xdr:row>
      <xdr:rowOff>152400</xdr:rowOff>
    </xdr:from>
    <xdr:to>
      <xdr:col>13</xdr:col>
      <xdr:colOff>25400</xdr:colOff>
      <xdr:row>142</xdr:row>
      <xdr:rowOff>152400</xdr:rowOff>
    </xdr:to>
    <xdr:cxnSp macro="">
      <xdr:nvCxnSpPr>
        <xdr:cNvPr id="249" name="Elbow Connector 248">
          <a:extLst>
            <a:ext uri="{FF2B5EF4-FFF2-40B4-BE49-F238E27FC236}">
              <a16:creationId xmlns:a16="http://schemas.microsoft.com/office/drawing/2014/main" id="{97200754-7063-CF4A-8E0A-94CAFFEDC0DE}"/>
            </a:ext>
          </a:extLst>
        </xdr:cNvPr>
        <xdr:cNvCxnSpPr/>
      </xdr:nvCxnSpPr>
      <xdr:spPr>
        <a:xfrm rot="10800000" flipV="1">
          <a:off x="9008637" y="14803863"/>
          <a:ext cx="1687861" cy="51109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136</xdr:row>
      <xdr:rowOff>57150</xdr:rowOff>
    </xdr:from>
    <xdr:to>
      <xdr:col>12</xdr:col>
      <xdr:colOff>812800</xdr:colOff>
      <xdr:row>136</xdr:row>
      <xdr:rowOff>63500</xdr:rowOff>
    </xdr:to>
    <xdr:cxnSp macro="">
      <xdr:nvCxnSpPr>
        <xdr:cNvPr id="250" name="Straight Arrow Connector 249">
          <a:extLst>
            <a:ext uri="{FF2B5EF4-FFF2-40B4-BE49-F238E27FC236}">
              <a16:creationId xmlns:a16="http://schemas.microsoft.com/office/drawing/2014/main" id="{BB7F59E6-3230-7F4E-97E1-849610B1AFB1}"/>
            </a:ext>
          </a:extLst>
        </xdr:cNvPr>
        <xdr:cNvCxnSpPr>
          <a:stCxn id="244" idx="1"/>
        </xdr:cNvCxnSpPr>
      </xdr:nvCxnSpPr>
      <xdr:spPr>
        <a:xfrm flipH="1">
          <a:off x="9021337" y="1419751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132</xdr:row>
      <xdr:rowOff>108414</xdr:rowOff>
    </xdr:from>
    <xdr:to>
      <xdr:col>15</xdr:col>
      <xdr:colOff>449147</xdr:colOff>
      <xdr:row>134</xdr:row>
      <xdr:rowOff>76200</xdr:rowOff>
    </xdr:to>
    <xdr:sp macro="" textlink="">
      <xdr:nvSpPr>
        <xdr:cNvPr id="251" name="TextBox 250">
          <a:extLst>
            <a:ext uri="{FF2B5EF4-FFF2-40B4-BE49-F238E27FC236}">
              <a16:creationId xmlns:a16="http://schemas.microsoft.com/office/drawing/2014/main" id="{D7893216-EFE1-3B48-AACA-6A9017C85F3A}"/>
            </a:ext>
          </a:extLst>
        </xdr:cNvPr>
        <xdr:cNvSpPr txBox="1"/>
      </xdr:nvSpPr>
      <xdr:spPr>
        <a:xfrm>
          <a:off x="11213172" y="22596707"/>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Western Region</a:t>
          </a:r>
          <a:endParaRPr lang="en-GB" sz="1100"/>
        </a:p>
      </xdr:txBody>
    </xdr:sp>
    <xdr:clientData/>
  </xdr:twoCellAnchor>
  <xdr:twoCellAnchor>
    <xdr:from>
      <xdr:col>13</xdr:col>
      <xdr:colOff>114300</xdr:colOff>
      <xdr:row>134</xdr:row>
      <xdr:rowOff>76200</xdr:rowOff>
    </xdr:from>
    <xdr:to>
      <xdr:col>14</xdr:col>
      <xdr:colOff>393700</xdr:colOff>
      <xdr:row>137</xdr:row>
      <xdr:rowOff>0</xdr:rowOff>
    </xdr:to>
    <xdr:sp macro="" textlink="Sheet2!O132">
      <xdr:nvSpPr>
        <xdr:cNvPr id="252" name="TextBox 251">
          <a:extLst>
            <a:ext uri="{FF2B5EF4-FFF2-40B4-BE49-F238E27FC236}">
              <a16:creationId xmlns:a16="http://schemas.microsoft.com/office/drawing/2014/main" id="{786233B6-3AA0-E04D-ADDA-4D74ED5E9CD3}"/>
            </a:ext>
          </a:extLst>
        </xdr:cNvPr>
        <xdr:cNvSpPr txBox="1"/>
      </xdr:nvSpPr>
      <xdr:spPr>
        <a:xfrm>
          <a:off x="10785398" y="13875834"/>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282176,79</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134</xdr:row>
      <xdr:rowOff>76200</xdr:rowOff>
    </xdr:from>
    <xdr:to>
      <xdr:col>15</xdr:col>
      <xdr:colOff>762000</xdr:colOff>
      <xdr:row>137</xdr:row>
      <xdr:rowOff>0</xdr:rowOff>
    </xdr:to>
    <xdr:sp macro="" textlink="Sheet2!N132">
      <xdr:nvSpPr>
        <xdr:cNvPr id="253" name="TextBox 252">
          <a:extLst>
            <a:ext uri="{FF2B5EF4-FFF2-40B4-BE49-F238E27FC236}">
              <a16:creationId xmlns:a16="http://schemas.microsoft.com/office/drawing/2014/main" id="{BBB339AA-74EA-A244-9576-77D191A6FE9E}"/>
            </a:ext>
          </a:extLst>
        </xdr:cNvPr>
        <xdr:cNvSpPr txBox="1"/>
      </xdr:nvSpPr>
      <xdr:spPr>
        <a:xfrm>
          <a:off x="11974551" y="13875834"/>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1132477</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137</xdr:row>
      <xdr:rowOff>0</xdr:rowOff>
    </xdr:from>
    <xdr:to>
      <xdr:col>14</xdr:col>
      <xdr:colOff>393700</xdr:colOff>
      <xdr:row>139</xdr:row>
      <xdr:rowOff>101600</xdr:rowOff>
    </xdr:to>
    <xdr:sp macro="" textlink="Sheet2!Q132">
      <xdr:nvSpPr>
        <xdr:cNvPr id="254" name="TextBox 253">
          <a:extLst>
            <a:ext uri="{FF2B5EF4-FFF2-40B4-BE49-F238E27FC236}">
              <a16:creationId xmlns:a16="http://schemas.microsoft.com/office/drawing/2014/main" id="{AE7F8F77-8C20-414A-9DF8-EFF11766C0E9}"/>
            </a:ext>
          </a:extLst>
        </xdr:cNvPr>
        <xdr:cNvSpPr txBox="1"/>
      </xdr:nvSpPr>
      <xdr:spPr>
        <a:xfrm>
          <a:off x="10798098" y="14310732"/>
          <a:ext cx="1087553" cy="4423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137</xdr:row>
      <xdr:rowOff>0</xdr:rowOff>
    </xdr:from>
    <xdr:to>
      <xdr:col>15</xdr:col>
      <xdr:colOff>749300</xdr:colOff>
      <xdr:row>139</xdr:row>
      <xdr:rowOff>76200</xdr:rowOff>
    </xdr:to>
    <xdr:sp macro="" textlink="Sheet2!P132">
      <xdr:nvSpPr>
        <xdr:cNvPr id="255" name="TextBox 254">
          <a:extLst>
            <a:ext uri="{FF2B5EF4-FFF2-40B4-BE49-F238E27FC236}">
              <a16:creationId xmlns:a16="http://schemas.microsoft.com/office/drawing/2014/main" id="{AADF5C7A-0C4B-5D41-9597-1FC994D41381}"/>
            </a:ext>
          </a:extLst>
        </xdr:cNvPr>
        <xdr:cNvSpPr txBox="1"/>
      </xdr:nvSpPr>
      <xdr:spPr>
        <a:xfrm>
          <a:off x="11974551" y="14310732"/>
          <a:ext cx="1087554" cy="4169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127</xdr:row>
      <xdr:rowOff>12700</xdr:rowOff>
    </xdr:from>
    <xdr:to>
      <xdr:col>20</xdr:col>
      <xdr:colOff>76200</xdr:colOff>
      <xdr:row>132</xdr:row>
      <xdr:rowOff>12700</xdr:rowOff>
    </xdr:to>
    <xdr:sp macro="" textlink="">
      <xdr:nvSpPr>
        <xdr:cNvPr id="256" name="Rectangle 255">
          <a:extLst>
            <a:ext uri="{FF2B5EF4-FFF2-40B4-BE49-F238E27FC236}">
              <a16:creationId xmlns:a16="http://schemas.microsoft.com/office/drawing/2014/main" id="{AA0CC2AD-36C3-F84A-B118-FEE1E25425DB}"/>
            </a:ext>
          </a:extLst>
        </xdr:cNvPr>
        <xdr:cNvSpPr/>
      </xdr:nvSpPr>
      <xdr:spPr>
        <a:xfrm>
          <a:off x="14788066" y="12619773"/>
          <a:ext cx="17052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141</xdr:row>
      <xdr:rowOff>38100</xdr:rowOff>
    </xdr:from>
    <xdr:to>
      <xdr:col>20</xdr:col>
      <xdr:colOff>0</xdr:colOff>
      <xdr:row>146</xdr:row>
      <xdr:rowOff>38100</xdr:rowOff>
    </xdr:to>
    <xdr:sp macro="" textlink="">
      <xdr:nvSpPr>
        <xdr:cNvPr id="257" name="Rectangle 256">
          <a:extLst>
            <a:ext uri="{FF2B5EF4-FFF2-40B4-BE49-F238E27FC236}">
              <a16:creationId xmlns:a16="http://schemas.microsoft.com/office/drawing/2014/main" id="{EBB79DB4-1AFF-6640-A3B7-32AA0E7AB1A5}"/>
            </a:ext>
          </a:extLst>
        </xdr:cNvPr>
        <xdr:cNvSpPr/>
      </xdr:nvSpPr>
      <xdr:spPr>
        <a:xfrm>
          <a:off x="14788066" y="15030295"/>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134</xdr:row>
      <xdr:rowOff>0</xdr:rowOff>
    </xdr:from>
    <xdr:to>
      <xdr:col>20</xdr:col>
      <xdr:colOff>63500</xdr:colOff>
      <xdr:row>139</xdr:row>
      <xdr:rowOff>0</xdr:rowOff>
    </xdr:to>
    <xdr:sp macro="" textlink="">
      <xdr:nvSpPr>
        <xdr:cNvPr id="258" name="Rectangle 257">
          <a:extLst>
            <a:ext uri="{FF2B5EF4-FFF2-40B4-BE49-F238E27FC236}">
              <a16:creationId xmlns:a16="http://schemas.microsoft.com/office/drawing/2014/main" id="{A77C9FF2-F2A3-664E-8A57-930525B33B15}"/>
            </a:ext>
          </a:extLst>
        </xdr:cNvPr>
        <xdr:cNvSpPr/>
      </xdr:nvSpPr>
      <xdr:spPr>
        <a:xfrm>
          <a:off x="14800766" y="13799634"/>
          <a:ext cx="16798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140</xdr:row>
      <xdr:rowOff>101600</xdr:rowOff>
    </xdr:from>
    <xdr:to>
      <xdr:col>10</xdr:col>
      <xdr:colOff>812800</xdr:colOff>
      <xdr:row>145</xdr:row>
      <xdr:rowOff>101600</xdr:rowOff>
    </xdr:to>
    <xdr:sp macro="" textlink="">
      <xdr:nvSpPr>
        <xdr:cNvPr id="259" name="Rectangle 258">
          <a:extLst>
            <a:ext uri="{FF2B5EF4-FFF2-40B4-BE49-F238E27FC236}">
              <a16:creationId xmlns:a16="http://schemas.microsoft.com/office/drawing/2014/main" id="{7D26A603-E7D9-4F4D-BC74-34E2C8655DBE}"/>
            </a:ext>
          </a:extLst>
        </xdr:cNvPr>
        <xdr:cNvSpPr/>
      </xdr:nvSpPr>
      <xdr:spPr>
        <a:xfrm>
          <a:off x="7400383" y="14923429"/>
          <a:ext cx="1620954"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133</xdr:row>
      <xdr:rowOff>139700</xdr:rowOff>
    </xdr:from>
    <xdr:to>
      <xdr:col>10</xdr:col>
      <xdr:colOff>812800</xdr:colOff>
      <xdr:row>138</xdr:row>
      <xdr:rowOff>139700</xdr:rowOff>
    </xdr:to>
    <xdr:sp macro="" textlink="">
      <xdr:nvSpPr>
        <xdr:cNvPr id="260" name="Rectangle 259">
          <a:extLst>
            <a:ext uri="{FF2B5EF4-FFF2-40B4-BE49-F238E27FC236}">
              <a16:creationId xmlns:a16="http://schemas.microsoft.com/office/drawing/2014/main" id="{3FB6FF8D-58EC-4943-B620-0FB8CA1F77E4}"/>
            </a:ext>
          </a:extLst>
        </xdr:cNvPr>
        <xdr:cNvSpPr/>
      </xdr:nvSpPr>
      <xdr:spPr>
        <a:xfrm>
          <a:off x="7400383" y="13768968"/>
          <a:ext cx="1620954"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126</xdr:row>
      <xdr:rowOff>76200</xdr:rowOff>
    </xdr:from>
    <xdr:to>
      <xdr:col>11</xdr:col>
      <xdr:colOff>12700</xdr:colOff>
      <xdr:row>131</xdr:row>
      <xdr:rowOff>76200</xdr:rowOff>
    </xdr:to>
    <xdr:sp macro="" textlink="">
      <xdr:nvSpPr>
        <xdr:cNvPr id="261" name="Rectangle 260">
          <a:extLst>
            <a:ext uri="{FF2B5EF4-FFF2-40B4-BE49-F238E27FC236}">
              <a16:creationId xmlns:a16="http://schemas.microsoft.com/office/drawing/2014/main" id="{8029965D-E10D-1D40-9D7B-944662AE46CC}"/>
            </a:ext>
          </a:extLst>
        </xdr:cNvPr>
        <xdr:cNvSpPr/>
      </xdr:nvSpPr>
      <xdr:spPr>
        <a:xfrm>
          <a:off x="7413083" y="12512907"/>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140</xdr:row>
      <xdr:rowOff>76200</xdr:rowOff>
    </xdr:from>
    <xdr:to>
      <xdr:col>14</xdr:col>
      <xdr:colOff>419100</xdr:colOff>
      <xdr:row>150</xdr:row>
      <xdr:rowOff>162560</xdr:rowOff>
    </xdr:to>
    <xdr:cxnSp macro="">
      <xdr:nvCxnSpPr>
        <xdr:cNvPr id="262" name="Straight Arrow Connector 261">
          <a:extLst>
            <a:ext uri="{FF2B5EF4-FFF2-40B4-BE49-F238E27FC236}">
              <a16:creationId xmlns:a16="http://schemas.microsoft.com/office/drawing/2014/main" id="{1A329A7C-E562-9D41-9957-8F0316EEE88E}"/>
            </a:ext>
          </a:extLst>
        </xdr:cNvPr>
        <xdr:cNvCxnSpPr>
          <a:stCxn id="244" idx="2"/>
        </xdr:cNvCxnSpPr>
      </xdr:nvCxnSpPr>
      <xdr:spPr>
        <a:xfrm>
          <a:off x="11911051" y="14898029"/>
          <a:ext cx="0" cy="179001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151</xdr:row>
      <xdr:rowOff>50800</xdr:rowOff>
    </xdr:from>
    <xdr:to>
      <xdr:col>15</xdr:col>
      <xdr:colOff>368300</xdr:colOff>
      <xdr:row>156</xdr:row>
      <xdr:rowOff>50800</xdr:rowOff>
    </xdr:to>
    <xdr:sp macro="" textlink="">
      <xdr:nvSpPr>
        <xdr:cNvPr id="263" name="Rectangle 262">
          <a:extLst>
            <a:ext uri="{FF2B5EF4-FFF2-40B4-BE49-F238E27FC236}">
              <a16:creationId xmlns:a16="http://schemas.microsoft.com/office/drawing/2014/main" id="{EA5E12E8-F8CF-2540-B9B6-646E7380B05C}"/>
            </a:ext>
          </a:extLst>
        </xdr:cNvPr>
        <xdr:cNvSpPr/>
      </xdr:nvSpPr>
      <xdr:spPr>
        <a:xfrm>
          <a:off x="11026698" y="16746654"/>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127</xdr:row>
      <xdr:rowOff>25400</xdr:rowOff>
    </xdr:from>
    <xdr:to>
      <xdr:col>19</xdr:col>
      <xdr:colOff>393700</xdr:colOff>
      <xdr:row>128</xdr:row>
      <xdr:rowOff>101600</xdr:rowOff>
    </xdr:to>
    <xdr:sp macro="" textlink="">
      <xdr:nvSpPr>
        <xdr:cNvPr id="264" name="TextBox 263">
          <a:extLst>
            <a:ext uri="{FF2B5EF4-FFF2-40B4-BE49-F238E27FC236}">
              <a16:creationId xmlns:a16="http://schemas.microsoft.com/office/drawing/2014/main" id="{493E04B0-6164-AE46-A99D-2310033E01A5}"/>
            </a:ext>
          </a:extLst>
        </xdr:cNvPr>
        <xdr:cNvSpPr txBox="1"/>
      </xdr:nvSpPr>
      <xdr:spPr>
        <a:xfrm>
          <a:off x="15283366" y="12632473"/>
          <a:ext cx="7065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134</xdr:row>
      <xdr:rowOff>25400</xdr:rowOff>
    </xdr:from>
    <xdr:to>
      <xdr:col>19</xdr:col>
      <xdr:colOff>495300</xdr:colOff>
      <xdr:row>135</xdr:row>
      <xdr:rowOff>88900</xdr:rowOff>
    </xdr:to>
    <xdr:sp macro="" textlink="">
      <xdr:nvSpPr>
        <xdr:cNvPr id="265" name="TextBox 264">
          <a:extLst>
            <a:ext uri="{FF2B5EF4-FFF2-40B4-BE49-F238E27FC236}">
              <a16:creationId xmlns:a16="http://schemas.microsoft.com/office/drawing/2014/main" id="{A0E33BF1-3CBA-3145-88DA-3B3D403DCB25}"/>
            </a:ext>
          </a:extLst>
        </xdr:cNvPr>
        <xdr:cNvSpPr txBox="1"/>
      </xdr:nvSpPr>
      <xdr:spPr>
        <a:xfrm>
          <a:off x="15169066" y="13825034"/>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141</xdr:row>
      <xdr:rowOff>76200</xdr:rowOff>
    </xdr:from>
    <xdr:to>
      <xdr:col>19</xdr:col>
      <xdr:colOff>749300</xdr:colOff>
      <xdr:row>142</xdr:row>
      <xdr:rowOff>152400</xdr:rowOff>
    </xdr:to>
    <xdr:sp macro="" textlink="">
      <xdr:nvSpPr>
        <xdr:cNvPr id="266" name="TextBox 265">
          <a:extLst>
            <a:ext uri="{FF2B5EF4-FFF2-40B4-BE49-F238E27FC236}">
              <a16:creationId xmlns:a16="http://schemas.microsoft.com/office/drawing/2014/main" id="{52C8113D-095D-0145-9199-FE61B5299F62}"/>
            </a:ext>
          </a:extLst>
        </xdr:cNvPr>
        <xdr:cNvSpPr txBox="1"/>
      </xdr:nvSpPr>
      <xdr:spPr>
        <a:xfrm>
          <a:off x="14851566" y="15068395"/>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151</xdr:row>
      <xdr:rowOff>63500</xdr:rowOff>
    </xdr:from>
    <xdr:to>
      <xdr:col>15</xdr:col>
      <xdr:colOff>50800</xdr:colOff>
      <xdr:row>152</xdr:row>
      <xdr:rowOff>139700</xdr:rowOff>
    </xdr:to>
    <xdr:sp macro="" textlink="">
      <xdr:nvSpPr>
        <xdr:cNvPr id="267" name="TextBox 266">
          <a:extLst>
            <a:ext uri="{FF2B5EF4-FFF2-40B4-BE49-F238E27FC236}">
              <a16:creationId xmlns:a16="http://schemas.microsoft.com/office/drawing/2014/main" id="{2F557CF7-5B44-9143-BB6B-B6AD91A5A752}"/>
            </a:ext>
          </a:extLst>
        </xdr:cNvPr>
        <xdr:cNvSpPr txBox="1"/>
      </xdr:nvSpPr>
      <xdr:spPr>
        <a:xfrm>
          <a:off x="11331498" y="16759354"/>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126</xdr:row>
      <xdr:rowOff>114300</xdr:rowOff>
    </xdr:from>
    <xdr:to>
      <xdr:col>10</xdr:col>
      <xdr:colOff>762000</xdr:colOff>
      <xdr:row>128</xdr:row>
      <xdr:rowOff>12700</xdr:rowOff>
    </xdr:to>
    <xdr:sp macro="" textlink="">
      <xdr:nvSpPr>
        <xdr:cNvPr id="268" name="TextBox 267">
          <a:extLst>
            <a:ext uri="{FF2B5EF4-FFF2-40B4-BE49-F238E27FC236}">
              <a16:creationId xmlns:a16="http://schemas.microsoft.com/office/drawing/2014/main" id="{21A0354E-52D7-7D40-B23D-C1120B341EED}"/>
            </a:ext>
          </a:extLst>
        </xdr:cNvPr>
        <xdr:cNvSpPr txBox="1"/>
      </xdr:nvSpPr>
      <xdr:spPr>
        <a:xfrm>
          <a:off x="7527383" y="12551007"/>
          <a:ext cx="1443154" cy="2391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134</xdr:row>
      <xdr:rowOff>0</xdr:rowOff>
    </xdr:from>
    <xdr:to>
      <xdr:col>10</xdr:col>
      <xdr:colOff>596900</xdr:colOff>
      <xdr:row>135</xdr:row>
      <xdr:rowOff>63500</xdr:rowOff>
    </xdr:to>
    <xdr:sp macro="" textlink="">
      <xdr:nvSpPr>
        <xdr:cNvPr id="269" name="TextBox 268">
          <a:extLst>
            <a:ext uri="{FF2B5EF4-FFF2-40B4-BE49-F238E27FC236}">
              <a16:creationId xmlns:a16="http://schemas.microsoft.com/office/drawing/2014/main" id="{504FA314-C5A6-8E43-AE30-8A787FB79DED}"/>
            </a:ext>
          </a:extLst>
        </xdr:cNvPr>
        <xdr:cNvSpPr txBox="1"/>
      </xdr:nvSpPr>
      <xdr:spPr>
        <a:xfrm>
          <a:off x="7590883" y="13799634"/>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140</xdr:row>
      <xdr:rowOff>101600</xdr:rowOff>
    </xdr:from>
    <xdr:to>
      <xdr:col>10</xdr:col>
      <xdr:colOff>368300</xdr:colOff>
      <xdr:row>142</xdr:row>
      <xdr:rowOff>12700</xdr:rowOff>
    </xdr:to>
    <xdr:sp macro="" textlink="">
      <xdr:nvSpPr>
        <xdr:cNvPr id="270" name="TextBox 269">
          <a:extLst>
            <a:ext uri="{FF2B5EF4-FFF2-40B4-BE49-F238E27FC236}">
              <a16:creationId xmlns:a16="http://schemas.microsoft.com/office/drawing/2014/main" id="{1F74EE30-30FE-2749-B045-4C198CC3074A}"/>
            </a:ext>
          </a:extLst>
        </xdr:cNvPr>
        <xdr:cNvSpPr txBox="1"/>
      </xdr:nvSpPr>
      <xdr:spPr>
        <a:xfrm>
          <a:off x="7806783" y="14923429"/>
          <a:ext cx="770054" cy="2518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128</xdr:row>
      <xdr:rowOff>101600</xdr:rowOff>
    </xdr:from>
    <xdr:to>
      <xdr:col>19</xdr:col>
      <xdr:colOff>12700</xdr:colOff>
      <xdr:row>131</xdr:row>
      <xdr:rowOff>139700</xdr:rowOff>
    </xdr:to>
    <xdr:sp macro="" textlink="Sheet2!O133">
      <xdr:nvSpPr>
        <xdr:cNvPr id="271" name="TextBox 270">
          <a:extLst>
            <a:ext uri="{FF2B5EF4-FFF2-40B4-BE49-F238E27FC236}">
              <a16:creationId xmlns:a16="http://schemas.microsoft.com/office/drawing/2014/main" id="{856D6074-D295-7346-AEE3-60CEAEDB4B75}"/>
            </a:ext>
          </a:extLst>
        </xdr:cNvPr>
        <xdr:cNvSpPr txBox="1"/>
      </xdr:nvSpPr>
      <xdr:spPr>
        <a:xfrm>
          <a:off x="14826166" y="12879039"/>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128</xdr:row>
      <xdr:rowOff>101600</xdr:rowOff>
    </xdr:from>
    <xdr:to>
      <xdr:col>20</xdr:col>
      <xdr:colOff>0</xdr:colOff>
      <xdr:row>131</xdr:row>
      <xdr:rowOff>152400</xdr:rowOff>
    </xdr:to>
    <xdr:sp macro="" textlink="Sheet2!N133">
      <xdr:nvSpPr>
        <xdr:cNvPr id="272" name="TextBox 271">
          <a:extLst>
            <a:ext uri="{FF2B5EF4-FFF2-40B4-BE49-F238E27FC236}">
              <a16:creationId xmlns:a16="http://schemas.microsoft.com/office/drawing/2014/main" id="{4870EF50-DA81-B745-8632-7AFFB27F2092}"/>
            </a:ext>
          </a:extLst>
        </xdr:cNvPr>
        <xdr:cNvSpPr txBox="1"/>
      </xdr:nvSpPr>
      <xdr:spPr>
        <a:xfrm>
          <a:off x="15596220" y="12879039"/>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135</xdr:row>
      <xdr:rowOff>88900</xdr:rowOff>
    </xdr:from>
    <xdr:to>
      <xdr:col>19</xdr:col>
      <xdr:colOff>25400</xdr:colOff>
      <xdr:row>138</xdr:row>
      <xdr:rowOff>76200</xdr:rowOff>
    </xdr:to>
    <xdr:sp macro="" textlink="Sheet2!O137">
      <xdr:nvSpPr>
        <xdr:cNvPr id="273" name="TextBox 272">
          <a:extLst>
            <a:ext uri="{FF2B5EF4-FFF2-40B4-BE49-F238E27FC236}">
              <a16:creationId xmlns:a16="http://schemas.microsoft.com/office/drawing/2014/main" id="{433FB2B9-DB15-B04F-83B5-A2ADCA3EA725}"/>
            </a:ext>
          </a:extLst>
        </xdr:cNvPr>
        <xdr:cNvSpPr txBox="1"/>
      </xdr:nvSpPr>
      <xdr:spPr>
        <a:xfrm>
          <a:off x="14826166" y="1405890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135</xdr:row>
      <xdr:rowOff>88900</xdr:rowOff>
    </xdr:from>
    <xdr:to>
      <xdr:col>20</xdr:col>
      <xdr:colOff>0</xdr:colOff>
      <xdr:row>138</xdr:row>
      <xdr:rowOff>76200</xdr:rowOff>
    </xdr:to>
    <xdr:sp macro="" textlink="Sheet2!N137">
      <xdr:nvSpPr>
        <xdr:cNvPr id="274" name="TextBox 273">
          <a:extLst>
            <a:ext uri="{FF2B5EF4-FFF2-40B4-BE49-F238E27FC236}">
              <a16:creationId xmlns:a16="http://schemas.microsoft.com/office/drawing/2014/main" id="{51C843CF-76C9-A443-A9EA-55B4165B5339}"/>
            </a:ext>
          </a:extLst>
        </xdr:cNvPr>
        <xdr:cNvSpPr txBox="1"/>
      </xdr:nvSpPr>
      <xdr:spPr>
        <a:xfrm>
          <a:off x="15621620" y="14058900"/>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143</xdr:row>
      <xdr:rowOff>12700</xdr:rowOff>
    </xdr:from>
    <xdr:to>
      <xdr:col>19</xdr:col>
      <xdr:colOff>50800</xdr:colOff>
      <xdr:row>145</xdr:row>
      <xdr:rowOff>152400</xdr:rowOff>
    </xdr:to>
    <xdr:sp macro="" textlink="Sheet2!O140">
      <xdr:nvSpPr>
        <xdr:cNvPr id="275" name="TextBox 274">
          <a:extLst>
            <a:ext uri="{FF2B5EF4-FFF2-40B4-BE49-F238E27FC236}">
              <a16:creationId xmlns:a16="http://schemas.microsoft.com/office/drawing/2014/main" id="{CE4417CF-82F1-4042-9505-F8ABFAD735DA}"/>
            </a:ext>
          </a:extLst>
        </xdr:cNvPr>
        <xdr:cNvSpPr txBox="1"/>
      </xdr:nvSpPr>
      <xdr:spPr>
        <a:xfrm>
          <a:off x="14826166" y="15345627"/>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143</xdr:row>
      <xdr:rowOff>12700</xdr:rowOff>
    </xdr:from>
    <xdr:to>
      <xdr:col>19</xdr:col>
      <xdr:colOff>787400</xdr:colOff>
      <xdr:row>146</xdr:row>
      <xdr:rowOff>0</xdr:rowOff>
    </xdr:to>
    <xdr:sp macro="" textlink="Sheet2!N140">
      <xdr:nvSpPr>
        <xdr:cNvPr id="276" name="TextBox 275">
          <a:extLst>
            <a:ext uri="{FF2B5EF4-FFF2-40B4-BE49-F238E27FC236}">
              <a16:creationId xmlns:a16="http://schemas.microsoft.com/office/drawing/2014/main" id="{337E385C-74C7-1A43-A8E9-5D89409ADCF7}"/>
            </a:ext>
          </a:extLst>
        </xdr:cNvPr>
        <xdr:cNvSpPr txBox="1"/>
      </xdr:nvSpPr>
      <xdr:spPr>
        <a:xfrm>
          <a:off x="15634320" y="15345627"/>
          <a:ext cx="749300" cy="49839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128</xdr:row>
      <xdr:rowOff>12700</xdr:rowOff>
    </xdr:from>
    <xdr:to>
      <xdr:col>11</xdr:col>
      <xdr:colOff>0</xdr:colOff>
      <xdr:row>131</xdr:row>
      <xdr:rowOff>0</xdr:rowOff>
    </xdr:to>
    <xdr:sp macro="" textlink="Sheet2!N150">
      <xdr:nvSpPr>
        <xdr:cNvPr id="277" name="TextBox 276">
          <a:extLst>
            <a:ext uri="{FF2B5EF4-FFF2-40B4-BE49-F238E27FC236}">
              <a16:creationId xmlns:a16="http://schemas.microsoft.com/office/drawing/2014/main" id="{BCEB0848-B2BF-864D-AB50-F926591ABFF0}"/>
            </a:ext>
          </a:extLst>
        </xdr:cNvPr>
        <xdr:cNvSpPr txBox="1"/>
      </xdr:nvSpPr>
      <xdr:spPr>
        <a:xfrm>
          <a:off x="8233937" y="12790139"/>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128</xdr:row>
      <xdr:rowOff>12700</xdr:rowOff>
    </xdr:from>
    <xdr:to>
      <xdr:col>10</xdr:col>
      <xdr:colOff>25400</xdr:colOff>
      <xdr:row>131</xdr:row>
      <xdr:rowOff>0</xdr:rowOff>
    </xdr:to>
    <xdr:sp macro="" textlink="Sheet2!O149">
      <xdr:nvSpPr>
        <xdr:cNvPr id="278" name="TextBox 277">
          <a:extLst>
            <a:ext uri="{FF2B5EF4-FFF2-40B4-BE49-F238E27FC236}">
              <a16:creationId xmlns:a16="http://schemas.microsoft.com/office/drawing/2014/main" id="{5738BB02-E6B4-9148-A2B8-29065FE2ABFF}"/>
            </a:ext>
          </a:extLst>
        </xdr:cNvPr>
        <xdr:cNvSpPr txBox="1"/>
      </xdr:nvSpPr>
      <xdr:spPr>
        <a:xfrm>
          <a:off x="7438483" y="12790139"/>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135</xdr:row>
      <xdr:rowOff>88900</xdr:rowOff>
    </xdr:from>
    <xdr:to>
      <xdr:col>10</xdr:col>
      <xdr:colOff>774700</xdr:colOff>
      <xdr:row>138</xdr:row>
      <xdr:rowOff>76200</xdr:rowOff>
    </xdr:to>
    <xdr:sp macro="" textlink="Sheet2!N155">
      <xdr:nvSpPr>
        <xdr:cNvPr id="279" name="TextBox 278">
          <a:extLst>
            <a:ext uri="{FF2B5EF4-FFF2-40B4-BE49-F238E27FC236}">
              <a16:creationId xmlns:a16="http://schemas.microsoft.com/office/drawing/2014/main" id="{D7A83556-1584-CB41-B634-32DCD3429465}"/>
            </a:ext>
          </a:extLst>
        </xdr:cNvPr>
        <xdr:cNvSpPr txBox="1"/>
      </xdr:nvSpPr>
      <xdr:spPr>
        <a:xfrm>
          <a:off x="8187783" y="1405890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135</xdr:row>
      <xdr:rowOff>88900</xdr:rowOff>
    </xdr:from>
    <xdr:to>
      <xdr:col>9</xdr:col>
      <xdr:colOff>800100</xdr:colOff>
      <xdr:row>138</xdr:row>
      <xdr:rowOff>76200</xdr:rowOff>
    </xdr:to>
    <xdr:sp macro="" textlink="Sheet2!O155">
      <xdr:nvSpPr>
        <xdr:cNvPr id="280" name="TextBox 279">
          <a:extLst>
            <a:ext uri="{FF2B5EF4-FFF2-40B4-BE49-F238E27FC236}">
              <a16:creationId xmlns:a16="http://schemas.microsoft.com/office/drawing/2014/main" id="{A1F4B34E-A576-1049-8848-4AEB4EF0726C}"/>
            </a:ext>
          </a:extLst>
        </xdr:cNvPr>
        <xdr:cNvSpPr txBox="1"/>
      </xdr:nvSpPr>
      <xdr:spPr>
        <a:xfrm>
          <a:off x="7387683" y="14058900"/>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142</xdr:row>
      <xdr:rowOff>12700</xdr:rowOff>
    </xdr:from>
    <xdr:to>
      <xdr:col>10</xdr:col>
      <xdr:colOff>774700</xdr:colOff>
      <xdr:row>145</xdr:row>
      <xdr:rowOff>0</xdr:rowOff>
    </xdr:to>
    <xdr:sp macro="" textlink="Sheet2!N137">
      <xdr:nvSpPr>
        <xdr:cNvPr id="281" name="TextBox 280">
          <a:extLst>
            <a:ext uri="{FF2B5EF4-FFF2-40B4-BE49-F238E27FC236}">
              <a16:creationId xmlns:a16="http://schemas.microsoft.com/office/drawing/2014/main" id="{37985564-5417-CC4A-BE9A-DCF7ECAE83F2}"/>
            </a:ext>
          </a:extLst>
        </xdr:cNvPr>
        <xdr:cNvSpPr txBox="1"/>
      </xdr:nvSpPr>
      <xdr:spPr>
        <a:xfrm>
          <a:off x="8187783" y="15175261"/>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142</xdr:row>
      <xdr:rowOff>12700</xdr:rowOff>
    </xdr:from>
    <xdr:to>
      <xdr:col>9</xdr:col>
      <xdr:colOff>800100</xdr:colOff>
      <xdr:row>145</xdr:row>
      <xdr:rowOff>0</xdr:rowOff>
    </xdr:to>
    <xdr:sp macro="" textlink="Sheet2!O159">
      <xdr:nvSpPr>
        <xdr:cNvPr id="282" name="TextBox 281">
          <a:extLst>
            <a:ext uri="{FF2B5EF4-FFF2-40B4-BE49-F238E27FC236}">
              <a16:creationId xmlns:a16="http://schemas.microsoft.com/office/drawing/2014/main" id="{A6AE6C6C-CFDE-9F44-8BD0-E97DCB4EE480}"/>
            </a:ext>
          </a:extLst>
        </xdr:cNvPr>
        <xdr:cNvSpPr txBox="1"/>
      </xdr:nvSpPr>
      <xdr:spPr>
        <a:xfrm>
          <a:off x="7387683" y="15175261"/>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153</xdr:row>
      <xdr:rowOff>0</xdr:rowOff>
    </xdr:from>
    <xdr:to>
      <xdr:col>14</xdr:col>
      <xdr:colOff>368300</xdr:colOff>
      <xdr:row>155</xdr:row>
      <xdr:rowOff>152400</xdr:rowOff>
    </xdr:to>
    <xdr:sp macro="" textlink="Sheet2!O145">
      <xdr:nvSpPr>
        <xdr:cNvPr id="283" name="TextBox 282">
          <a:extLst>
            <a:ext uri="{FF2B5EF4-FFF2-40B4-BE49-F238E27FC236}">
              <a16:creationId xmlns:a16="http://schemas.microsoft.com/office/drawing/2014/main" id="{82C882EC-EB93-8340-B57E-81AAA68FDB96}"/>
            </a:ext>
          </a:extLst>
        </xdr:cNvPr>
        <xdr:cNvSpPr txBox="1"/>
      </xdr:nvSpPr>
      <xdr:spPr>
        <a:xfrm>
          <a:off x="11064798" y="17036585"/>
          <a:ext cx="795453" cy="4931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153</xdr:row>
      <xdr:rowOff>0</xdr:rowOff>
    </xdr:from>
    <xdr:to>
      <xdr:col>15</xdr:col>
      <xdr:colOff>355600</xdr:colOff>
      <xdr:row>155</xdr:row>
      <xdr:rowOff>152400</xdr:rowOff>
    </xdr:to>
    <xdr:sp macro="" textlink="Sheet2!N145">
      <xdr:nvSpPr>
        <xdr:cNvPr id="284" name="TextBox 283">
          <a:extLst>
            <a:ext uri="{FF2B5EF4-FFF2-40B4-BE49-F238E27FC236}">
              <a16:creationId xmlns:a16="http://schemas.microsoft.com/office/drawing/2014/main" id="{0A7A3E92-4574-8A41-B94F-5F06A014A36C}"/>
            </a:ext>
          </a:extLst>
        </xdr:cNvPr>
        <xdr:cNvSpPr txBox="1"/>
      </xdr:nvSpPr>
      <xdr:spPr>
        <a:xfrm>
          <a:off x="11872951" y="17036585"/>
          <a:ext cx="795454" cy="4931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122</xdr:row>
      <xdr:rowOff>76200</xdr:rowOff>
    </xdr:from>
    <xdr:to>
      <xdr:col>21</xdr:col>
      <xdr:colOff>800100</xdr:colOff>
      <xdr:row>127</xdr:row>
      <xdr:rowOff>12700</xdr:rowOff>
    </xdr:to>
    <xdr:cxnSp macro="">
      <xdr:nvCxnSpPr>
        <xdr:cNvPr id="285" name="Elbow Connector 284">
          <a:extLst>
            <a:ext uri="{FF2B5EF4-FFF2-40B4-BE49-F238E27FC236}">
              <a16:creationId xmlns:a16="http://schemas.microsoft.com/office/drawing/2014/main" id="{2DCD0838-9B95-704C-BDB9-0677B02005DA}"/>
            </a:ext>
          </a:extLst>
        </xdr:cNvPr>
        <xdr:cNvCxnSpPr/>
      </xdr:nvCxnSpPr>
      <xdr:spPr>
        <a:xfrm flipV="1">
          <a:off x="16455173" y="11831444"/>
          <a:ext cx="1582854" cy="788329"/>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125</xdr:row>
      <xdr:rowOff>127000</xdr:rowOff>
    </xdr:from>
    <xdr:to>
      <xdr:col>23</xdr:col>
      <xdr:colOff>38100</xdr:colOff>
      <xdr:row>129</xdr:row>
      <xdr:rowOff>95250</xdr:rowOff>
    </xdr:to>
    <xdr:cxnSp macro="">
      <xdr:nvCxnSpPr>
        <xdr:cNvPr id="286" name="Elbow Connector 285">
          <a:extLst>
            <a:ext uri="{FF2B5EF4-FFF2-40B4-BE49-F238E27FC236}">
              <a16:creationId xmlns:a16="http://schemas.microsoft.com/office/drawing/2014/main" id="{79C8AF46-0338-CE48-A16C-80575AFF2EA4}"/>
            </a:ext>
          </a:extLst>
        </xdr:cNvPr>
        <xdr:cNvCxnSpPr>
          <a:stCxn id="256" idx="3"/>
        </xdr:cNvCxnSpPr>
      </xdr:nvCxnSpPr>
      <xdr:spPr>
        <a:xfrm flipV="1">
          <a:off x="16493273" y="12393341"/>
          <a:ext cx="2424461" cy="64971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128</xdr:row>
      <xdr:rowOff>139700</xdr:rowOff>
    </xdr:from>
    <xdr:to>
      <xdr:col>25</xdr:col>
      <xdr:colOff>50800</xdr:colOff>
      <xdr:row>132</xdr:row>
      <xdr:rowOff>12700</xdr:rowOff>
    </xdr:to>
    <xdr:cxnSp macro="">
      <xdr:nvCxnSpPr>
        <xdr:cNvPr id="287" name="Elbow Connector 286">
          <a:extLst>
            <a:ext uri="{FF2B5EF4-FFF2-40B4-BE49-F238E27FC236}">
              <a16:creationId xmlns:a16="http://schemas.microsoft.com/office/drawing/2014/main" id="{B7032F65-0C88-0945-80AB-6650516010EA}"/>
            </a:ext>
          </a:extLst>
        </xdr:cNvPr>
        <xdr:cNvCxnSpPr/>
      </xdr:nvCxnSpPr>
      <xdr:spPr>
        <a:xfrm flipV="1">
          <a:off x="16493273" y="12917139"/>
          <a:ext cx="4078868" cy="554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146</xdr:row>
      <xdr:rowOff>38100</xdr:rowOff>
    </xdr:from>
    <xdr:to>
      <xdr:col>22</xdr:col>
      <xdr:colOff>0</xdr:colOff>
      <xdr:row>150</xdr:row>
      <xdr:rowOff>139700</xdr:rowOff>
    </xdr:to>
    <xdr:cxnSp macro="">
      <xdr:nvCxnSpPr>
        <xdr:cNvPr id="288" name="Elbow Connector 287">
          <a:extLst>
            <a:ext uri="{FF2B5EF4-FFF2-40B4-BE49-F238E27FC236}">
              <a16:creationId xmlns:a16="http://schemas.microsoft.com/office/drawing/2014/main" id="{0A7268FE-54C9-0D4D-A66D-0E1EABBC9523}"/>
            </a:ext>
          </a:extLst>
        </xdr:cNvPr>
        <xdr:cNvCxnSpPr/>
      </xdr:nvCxnSpPr>
      <xdr:spPr>
        <a:xfrm>
          <a:off x="16417073" y="15882124"/>
          <a:ext cx="1641707" cy="7830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144</xdr:row>
      <xdr:rowOff>107950</xdr:rowOff>
    </xdr:from>
    <xdr:to>
      <xdr:col>23</xdr:col>
      <xdr:colOff>12700</xdr:colOff>
      <xdr:row>149</xdr:row>
      <xdr:rowOff>0</xdr:rowOff>
    </xdr:to>
    <xdr:cxnSp macro="">
      <xdr:nvCxnSpPr>
        <xdr:cNvPr id="289" name="Elbow Connector 288">
          <a:extLst>
            <a:ext uri="{FF2B5EF4-FFF2-40B4-BE49-F238E27FC236}">
              <a16:creationId xmlns:a16="http://schemas.microsoft.com/office/drawing/2014/main" id="{EC946318-E597-4A49-95AE-83838603586D}"/>
            </a:ext>
          </a:extLst>
        </xdr:cNvPr>
        <xdr:cNvCxnSpPr/>
      </xdr:nvCxnSpPr>
      <xdr:spPr>
        <a:xfrm>
          <a:off x="16429773" y="15611243"/>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143</xdr:row>
      <xdr:rowOff>63500</xdr:rowOff>
    </xdr:from>
    <xdr:to>
      <xdr:col>24</xdr:col>
      <xdr:colOff>38100</xdr:colOff>
      <xdr:row>147</xdr:row>
      <xdr:rowOff>50800</xdr:rowOff>
    </xdr:to>
    <xdr:cxnSp macro="">
      <xdr:nvCxnSpPr>
        <xdr:cNvPr id="290" name="Elbow Connector 289">
          <a:extLst>
            <a:ext uri="{FF2B5EF4-FFF2-40B4-BE49-F238E27FC236}">
              <a16:creationId xmlns:a16="http://schemas.microsoft.com/office/drawing/2014/main" id="{680D0BDF-4221-3F4E-8699-AA1F15072C95}"/>
            </a:ext>
          </a:extLst>
        </xdr:cNvPr>
        <xdr:cNvCxnSpPr/>
      </xdr:nvCxnSpPr>
      <xdr:spPr>
        <a:xfrm>
          <a:off x="16417073" y="15396427"/>
          <a:ext cx="3321515" cy="6687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134</xdr:row>
      <xdr:rowOff>139700</xdr:rowOff>
    </xdr:from>
    <xdr:to>
      <xdr:col>24</xdr:col>
      <xdr:colOff>63500</xdr:colOff>
      <xdr:row>134</xdr:row>
      <xdr:rowOff>152400</xdr:rowOff>
    </xdr:to>
    <xdr:cxnSp macro="">
      <xdr:nvCxnSpPr>
        <xdr:cNvPr id="291" name="Straight Arrow Connector 290">
          <a:extLst>
            <a:ext uri="{FF2B5EF4-FFF2-40B4-BE49-F238E27FC236}">
              <a16:creationId xmlns:a16="http://schemas.microsoft.com/office/drawing/2014/main" id="{7DCB72BD-7EE9-2C49-83E7-9327DA827659}"/>
            </a:ext>
          </a:extLst>
        </xdr:cNvPr>
        <xdr:cNvCxnSpPr/>
      </xdr:nvCxnSpPr>
      <xdr:spPr>
        <a:xfrm>
          <a:off x="16467873" y="13939334"/>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138</xdr:row>
      <xdr:rowOff>50800</xdr:rowOff>
    </xdr:from>
    <xdr:to>
      <xdr:col>24</xdr:col>
      <xdr:colOff>12700</xdr:colOff>
      <xdr:row>138</xdr:row>
      <xdr:rowOff>50800</xdr:rowOff>
    </xdr:to>
    <xdr:cxnSp macro="">
      <xdr:nvCxnSpPr>
        <xdr:cNvPr id="292" name="Straight Arrow Connector 291">
          <a:extLst>
            <a:ext uri="{FF2B5EF4-FFF2-40B4-BE49-F238E27FC236}">
              <a16:creationId xmlns:a16="http://schemas.microsoft.com/office/drawing/2014/main" id="{1AA687AC-6028-C14A-A005-5ADACD08BA83}"/>
            </a:ext>
          </a:extLst>
        </xdr:cNvPr>
        <xdr:cNvCxnSpPr/>
      </xdr:nvCxnSpPr>
      <xdr:spPr>
        <a:xfrm>
          <a:off x="16467873" y="14531898"/>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141</xdr:row>
      <xdr:rowOff>76200</xdr:rowOff>
    </xdr:from>
    <xdr:to>
      <xdr:col>24</xdr:col>
      <xdr:colOff>800100</xdr:colOff>
      <xdr:row>145</xdr:row>
      <xdr:rowOff>114300</xdr:rowOff>
    </xdr:to>
    <xdr:cxnSp macro="">
      <xdr:nvCxnSpPr>
        <xdr:cNvPr id="293" name="Elbow Connector 292">
          <a:extLst>
            <a:ext uri="{FF2B5EF4-FFF2-40B4-BE49-F238E27FC236}">
              <a16:creationId xmlns:a16="http://schemas.microsoft.com/office/drawing/2014/main" id="{9B017D86-4A33-FE48-B662-876776E9378E}"/>
            </a:ext>
          </a:extLst>
        </xdr:cNvPr>
        <xdr:cNvCxnSpPr/>
      </xdr:nvCxnSpPr>
      <xdr:spPr>
        <a:xfrm>
          <a:off x="16429773" y="15068395"/>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133</xdr:row>
      <xdr:rowOff>114300</xdr:rowOff>
    </xdr:from>
    <xdr:to>
      <xdr:col>26</xdr:col>
      <xdr:colOff>38100</xdr:colOff>
      <xdr:row>136</xdr:row>
      <xdr:rowOff>38100</xdr:rowOff>
    </xdr:to>
    <xdr:sp macro="" textlink="">
      <xdr:nvSpPr>
        <xdr:cNvPr id="294" name="Oval 293">
          <a:extLst>
            <a:ext uri="{FF2B5EF4-FFF2-40B4-BE49-F238E27FC236}">
              <a16:creationId xmlns:a16="http://schemas.microsoft.com/office/drawing/2014/main" id="{0AA755DC-E778-FF4A-8809-B9FEDB46E802}"/>
            </a:ext>
          </a:extLst>
        </xdr:cNvPr>
        <xdr:cNvSpPr/>
      </xdr:nvSpPr>
      <xdr:spPr>
        <a:xfrm>
          <a:off x="19789388" y="13743568"/>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137</xdr:row>
      <xdr:rowOff>38100</xdr:rowOff>
    </xdr:from>
    <xdr:to>
      <xdr:col>26</xdr:col>
      <xdr:colOff>0</xdr:colOff>
      <xdr:row>139</xdr:row>
      <xdr:rowOff>127000</xdr:rowOff>
    </xdr:to>
    <xdr:sp macro="" textlink="">
      <xdr:nvSpPr>
        <xdr:cNvPr id="295" name="Oval 294">
          <a:extLst>
            <a:ext uri="{FF2B5EF4-FFF2-40B4-BE49-F238E27FC236}">
              <a16:creationId xmlns:a16="http://schemas.microsoft.com/office/drawing/2014/main" id="{B0590647-D955-5649-8D81-6AFDA19DFD45}"/>
            </a:ext>
          </a:extLst>
        </xdr:cNvPr>
        <xdr:cNvSpPr/>
      </xdr:nvSpPr>
      <xdr:spPr>
        <a:xfrm>
          <a:off x="19751288" y="14348832"/>
          <a:ext cx="1590907"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144</xdr:row>
      <xdr:rowOff>76200</xdr:rowOff>
    </xdr:from>
    <xdr:to>
      <xdr:col>26</xdr:col>
      <xdr:colOff>774700</xdr:colOff>
      <xdr:row>147</xdr:row>
      <xdr:rowOff>0</xdr:rowOff>
    </xdr:to>
    <xdr:sp macro="" textlink="">
      <xdr:nvSpPr>
        <xdr:cNvPr id="296" name="Oval 295">
          <a:extLst>
            <a:ext uri="{FF2B5EF4-FFF2-40B4-BE49-F238E27FC236}">
              <a16:creationId xmlns:a16="http://schemas.microsoft.com/office/drawing/2014/main" id="{016C6FC2-3B45-5942-887E-D88F621647B2}"/>
            </a:ext>
          </a:extLst>
        </xdr:cNvPr>
        <xdr:cNvSpPr/>
      </xdr:nvSpPr>
      <xdr:spPr>
        <a:xfrm>
          <a:off x="20521341" y="15579493"/>
          <a:ext cx="1595554"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146</xdr:row>
      <xdr:rowOff>127000</xdr:rowOff>
    </xdr:from>
    <xdr:to>
      <xdr:col>25</xdr:col>
      <xdr:colOff>787400</xdr:colOff>
      <xdr:row>149</xdr:row>
      <xdr:rowOff>50800</xdr:rowOff>
    </xdr:to>
    <xdr:sp macro="" textlink="">
      <xdr:nvSpPr>
        <xdr:cNvPr id="297" name="Oval 296">
          <a:extLst>
            <a:ext uri="{FF2B5EF4-FFF2-40B4-BE49-F238E27FC236}">
              <a16:creationId xmlns:a16="http://schemas.microsoft.com/office/drawing/2014/main" id="{8F43D12E-ACBA-EB4D-B23D-CE0774EC03EA}"/>
            </a:ext>
          </a:extLst>
        </xdr:cNvPr>
        <xdr:cNvSpPr/>
      </xdr:nvSpPr>
      <xdr:spPr>
        <a:xfrm>
          <a:off x="19713188" y="15971024"/>
          <a:ext cx="1595553"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149</xdr:row>
      <xdr:rowOff>0</xdr:rowOff>
    </xdr:from>
    <xdr:to>
      <xdr:col>24</xdr:col>
      <xdr:colOff>685800</xdr:colOff>
      <xdr:row>151</xdr:row>
      <xdr:rowOff>88900</xdr:rowOff>
    </xdr:to>
    <xdr:sp macro="" textlink="">
      <xdr:nvSpPr>
        <xdr:cNvPr id="298" name="Oval 297">
          <a:extLst>
            <a:ext uri="{FF2B5EF4-FFF2-40B4-BE49-F238E27FC236}">
              <a16:creationId xmlns:a16="http://schemas.microsoft.com/office/drawing/2014/main" id="{F7AC6F71-9A97-9946-B37F-223A12C11274}"/>
            </a:ext>
          </a:extLst>
        </xdr:cNvPr>
        <xdr:cNvSpPr/>
      </xdr:nvSpPr>
      <xdr:spPr>
        <a:xfrm>
          <a:off x="18795380" y="16355122"/>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151</xdr:row>
      <xdr:rowOff>25400</xdr:rowOff>
    </xdr:from>
    <xdr:to>
      <xdr:col>23</xdr:col>
      <xdr:colOff>495300</xdr:colOff>
      <xdr:row>153</xdr:row>
      <xdr:rowOff>114300</xdr:rowOff>
    </xdr:to>
    <xdr:sp macro="" textlink="">
      <xdr:nvSpPr>
        <xdr:cNvPr id="299" name="Oval 298">
          <a:extLst>
            <a:ext uri="{FF2B5EF4-FFF2-40B4-BE49-F238E27FC236}">
              <a16:creationId xmlns:a16="http://schemas.microsoft.com/office/drawing/2014/main" id="{704A4B3C-8D51-624A-8EA5-C161B5F2DF2D}"/>
            </a:ext>
          </a:extLst>
        </xdr:cNvPr>
        <xdr:cNvSpPr/>
      </xdr:nvSpPr>
      <xdr:spPr>
        <a:xfrm>
          <a:off x="17784027" y="16721254"/>
          <a:ext cx="1590907"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127</xdr:row>
      <xdr:rowOff>114300</xdr:rowOff>
    </xdr:from>
    <xdr:to>
      <xdr:col>27</xdr:col>
      <xdr:colOff>25400</xdr:colOff>
      <xdr:row>130</xdr:row>
      <xdr:rowOff>38100</xdr:rowOff>
    </xdr:to>
    <xdr:sp macro="" textlink="">
      <xdr:nvSpPr>
        <xdr:cNvPr id="300" name="Oval 299">
          <a:extLst>
            <a:ext uri="{FF2B5EF4-FFF2-40B4-BE49-F238E27FC236}">
              <a16:creationId xmlns:a16="http://schemas.microsoft.com/office/drawing/2014/main" id="{1F7FFB29-9214-CD46-9643-4AF526231E41}"/>
            </a:ext>
          </a:extLst>
        </xdr:cNvPr>
        <xdr:cNvSpPr/>
      </xdr:nvSpPr>
      <xdr:spPr>
        <a:xfrm>
          <a:off x="20597541" y="12721373"/>
          <a:ext cx="159090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124</xdr:row>
      <xdr:rowOff>88900</xdr:rowOff>
    </xdr:from>
    <xdr:to>
      <xdr:col>25</xdr:col>
      <xdr:colOff>50800</xdr:colOff>
      <xdr:row>127</xdr:row>
      <xdr:rowOff>12700</xdr:rowOff>
    </xdr:to>
    <xdr:sp macro="" textlink="">
      <xdr:nvSpPr>
        <xdr:cNvPr id="301" name="Oval 300">
          <a:extLst>
            <a:ext uri="{FF2B5EF4-FFF2-40B4-BE49-F238E27FC236}">
              <a16:creationId xmlns:a16="http://schemas.microsoft.com/office/drawing/2014/main" id="{4015ADDC-D79F-304D-8AAE-54C3D1C25050}"/>
            </a:ext>
          </a:extLst>
        </xdr:cNvPr>
        <xdr:cNvSpPr/>
      </xdr:nvSpPr>
      <xdr:spPr>
        <a:xfrm>
          <a:off x="18981234" y="12184876"/>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121</xdr:row>
      <xdr:rowOff>38100</xdr:rowOff>
    </xdr:from>
    <xdr:to>
      <xdr:col>23</xdr:col>
      <xdr:colOff>762000</xdr:colOff>
      <xdr:row>123</xdr:row>
      <xdr:rowOff>127000</xdr:rowOff>
    </xdr:to>
    <xdr:sp macro="" textlink="">
      <xdr:nvSpPr>
        <xdr:cNvPr id="302" name="Oval 301">
          <a:extLst>
            <a:ext uri="{FF2B5EF4-FFF2-40B4-BE49-F238E27FC236}">
              <a16:creationId xmlns:a16="http://schemas.microsoft.com/office/drawing/2014/main" id="{E9271155-2327-8245-B277-8E0CC1B613DD}"/>
            </a:ext>
          </a:extLst>
        </xdr:cNvPr>
        <xdr:cNvSpPr/>
      </xdr:nvSpPr>
      <xdr:spPr>
        <a:xfrm>
          <a:off x="18050727" y="1162297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121</xdr:row>
      <xdr:rowOff>114300</xdr:rowOff>
    </xdr:from>
    <xdr:to>
      <xdr:col>23</xdr:col>
      <xdr:colOff>444500</xdr:colOff>
      <xdr:row>123</xdr:row>
      <xdr:rowOff>38100</xdr:rowOff>
    </xdr:to>
    <xdr:sp macro="" textlink="Sheet2!H196">
      <xdr:nvSpPr>
        <xdr:cNvPr id="303" name="TextBox 302">
          <a:extLst>
            <a:ext uri="{FF2B5EF4-FFF2-40B4-BE49-F238E27FC236}">
              <a16:creationId xmlns:a16="http://schemas.microsoft.com/office/drawing/2014/main" id="{6B9289B5-1FB0-DB49-B023-C55259D61666}"/>
            </a:ext>
          </a:extLst>
        </xdr:cNvPr>
        <xdr:cNvSpPr txBox="1"/>
      </xdr:nvSpPr>
      <xdr:spPr>
        <a:xfrm>
          <a:off x="18541380" y="11699178"/>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125</xdr:row>
      <xdr:rowOff>12700</xdr:rowOff>
    </xdr:from>
    <xdr:to>
      <xdr:col>24</xdr:col>
      <xdr:colOff>736600</xdr:colOff>
      <xdr:row>126</xdr:row>
      <xdr:rowOff>101600</xdr:rowOff>
    </xdr:to>
    <xdr:sp macro="" textlink="">
      <xdr:nvSpPr>
        <xdr:cNvPr id="304" name="TextBox 303">
          <a:extLst>
            <a:ext uri="{FF2B5EF4-FFF2-40B4-BE49-F238E27FC236}">
              <a16:creationId xmlns:a16="http://schemas.microsoft.com/office/drawing/2014/main" id="{AC0149E1-3ACA-7B42-A596-F07780CA5418}"/>
            </a:ext>
          </a:extLst>
        </xdr:cNvPr>
        <xdr:cNvSpPr txBox="1"/>
      </xdr:nvSpPr>
      <xdr:spPr>
        <a:xfrm>
          <a:off x="19247934" y="12279041"/>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128</xdr:row>
      <xdr:rowOff>50800</xdr:rowOff>
    </xdr:from>
    <xdr:to>
      <xdr:col>26</xdr:col>
      <xdr:colOff>368300</xdr:colOff>
      <xdr:row>129</xdr:row>
      <xdr:rowOff>127000</xdr:rowOff>
    </xdr:to>
    <xdr:sp macro="" textlink="">
      <xdr:nvSpPr>
        <xdr:cNvPr id="305" name="TextBox 304">
          <a:extLst>
            <a:ext uri="{FF2B5EF4-FFF2-40B4-BE49-F238E27FC236}">
              <a16:creationId xmlns:a16="http://schemas.microsoft.com/office/drawing/2014/main" id="{84B8AF03-5E6A-C245-8CB9-1C227E125617}"/>
            </a:ext>
          </a:extLst>
        </xdr:cNvPr>
        <xdr:cNvSpPr txBox="1"/>
      </xdr:nvSpPr>
      <xdr:spPr>
        <a:xfrm>
          <a:off x="21092841" y="12828239"/>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134</xdr:row>
      <xdr:rowOff>12700</xdr:rowOff>
    </xdr:from>
    <xdr:to>
      <xdr:col>25</xdr:col>
      <xdr:colOff>635000</xdr:colOff>
      <xdr:row>135</xdr:row>
      <xdr:rowOff>101600</xdr:rowOff>
    </xdr:to>
    <xdr:sp macro="" textlink="">
      <xdr:nvSpPr>
        <xdr:cNvPr id="306" name="TextBox 305">
          <a:extLst>
            <a:ext uri="{FF2B5EF4-FFF2-40B4-BE49-F238E27FC236}">
              <a16:creationId xmlns:a16="http://schemas.microsoft.com/office/drawing/2014/main" id="{2D405F2C-B1F8-0E42-A466-DC653BFA4FB2}"/>
            </a:ext>
          </a:extLst>
        </xdr:cNvPr>
        <xdr:cNvSpPr txBox="1"/>
      </xdr:nvSpPr>
      <xdr:spPr>
        <a:xfrm>
          <a:off x="20094188" y="13812334"/>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137</xdr:row>
      <xdr:rowOff>114300</xdr:rowOff>
    </xdr:from>
    <xdr:to>
      <xdr:col>25</xdr:col>
      <xdr:colOff>457200</xdr:colOff>
      <xdr:row>139</xdr:row>
      <xdr:rowOff>38100</xdr:rowOff>
    </xdr:to>
    <xdr:sp macro="" textlink="">
      <xdr:nvSpPr>
        <xdr:cNvPr id="307" name="TextBox 306">
          <a:extLst>
            <a:ext uri="{FF2B5EF4-FFF2-40B4-BE49-F238E27FC236}">
              <a16:creationId xmlns:a16="http://schemas.microsoft.com/office/drawing/2014/main" id="{3015F7DB-2F9B-9144-A485-AE0F72E4344A}"/>
            </a:ext>
          </a:extLst>
        </xdr:cNvPr>
        <xdr:cNvSpPr txBox="1"/>
      </xdr:nvSpPr>
      <xdr:spPr>
        <a:xfrm>
          <a:off x="20094188" y="14425032"/>
          <a:ext cx="884353" cy="2645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144</xdr:row>
      <xdr:rowOff>114300</xdr:rowOff>
    </xdr:from>
    <xdr:to>
      <xdr:col>26</xdr:col>
      <xdr:colOff>406400</xdr:colOff>
      <xdr:row>146</xdr:row>
      <xdr:rowOff>50800</xdr:rowOff>
    </xdr:to>
    <xdr:sp macro="" textlink="">
      <xdr:nvSpPr>
        <xdr:cNvPr id="308" name="TextBox 307">
          <a:extLst>
            <a:ext uri="{FF2B5EF4-FFF2-40B4-BE49-F238E27FC236}">
              <a16:creationId xmlns:a16="http://schemas.microsoft.com/office/drawing/2014/main" id="{2E850B30-11C3-C24E-9453-A68F10821162}"/>
            </a:ext>
          </a:extLst>
        </xdr:cNvPr>
        <xdr:cNvSpPr txBox="1"/>
      </xdr:nvSpPr>
      <xdr:spPr>
        <a:xfrm>
          <a:off x="21029341" y="15617593"/>
          <a:ext cx="719254" cy="2772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147</xdr:row>
      <xdr:rowOff>25400</xdr:rowOff>
    </xdr:from>
    <xdr:to>
      <xdr:col>25</xdr:col>
      <xdr:colOff>279400</xdr:colOff>
      <xdr:row>148</xdr:row>
      <xdr:rowOff>127000</xdr:rowOff>
    </xdr:to>
    <xdr:sp macro="" textlink="">
      <xdr:nvSpPr>
        <xdr:cNvPr id="309" name="TextBox 308">
          <a:extLst>
            <a:ext uri="{FF2B5EF4-FFF2-40B4-BE49-F238E27FC236}">
              <a16:creationId xmlns:a16="http://schemas.microsoft.com/office/drawing/2014/main" id="{798560C5-AC34-8A49-B3DA-482908DC52EE}"/>
            </a:ext>
          </a:extLst>
        </xdr:cNvPr>
        <xdr:cNvSpPr txBox="1"/>
      </xdr:nvSpPr>
      <xdr:spPr>
        <a:xfrm>
          <a:off x="20246588" y="16039790"/>
          <a:ext cx="554153" cy="2719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149</xdr:row>
      <xdr:rowOff>76200</xdr:rowOff>
    </xdr:from>
    <xdr:to>
      <xdr:col>24</xdr:col>
      <xdr:colOff>139700</xdr:colOff>
      <xdr:row>150</xdr:row>
      <xdr:rowOff>139700</xdr:rowOff>
    </xdr:to>
    <xdr:sp macro="" textlink="">
      <xdr:nvSpPr>
        <xdr:cNvPr id="310" name="TextBox 309">
          <a:extLst>
            <a:ext uri="{FF2B5EF4-FFF2-40B4-BE49-F238E27FC236}">
              <a16:creationId xmlns:a16="http://schemas.microsoft.com/office/drawing/2014/main" id="{F7E230E3-6D9E-9941-8E4A-40A162CC38EA}"/>
            </a:ext>
          </a:extLst>
        </xdr:cNvPr>
        <xdr:cNvSpPr txBox="1"/>
      </xdr:nvSpPr>
      <xdr:spPr>
        <a:xfrm>
          <a:off x="19362234" y="16431322"/>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151</xdr:row>
      <xdr:rowOff>76200</xdr:rowOff>
    </xdr:from>
    <xdr:to>
      <xdr:col>22</xdr:col>
      <xdr:colOff>812800</xdr:colOff>
      <xdr:row>152</xdr:row>
      <xdr:rowOff>152400</xdr:rowOff>
    </xdr:to>
    <xdr:sp macro="" textlink="">
      <xdr:nvSpPr>
        <xdr:cNvPr id="311" name="TextBox 310">
          <a:extLst>
            <a:ext uri="{FF2B5EF4-FFF2-40B4-BE49-F238E27FC236}">
              <a16:creationId xmlns:a16="http://schemas.microsoft.com/office/drawing/2014/main" id="{485424AE-D919-7E4B-B784-8465C032B04E}"/>
            </a:ext>
          </a:extLst>
        </xdr:cNvPr>
        <xdr:cNvSpPr txBox="1"/>
      </xdr:nvSpPr>
      <xdr:spPr>
        <a:xfrm>
          <a:off x="18236580" y="16772054"/>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156</xdr:row>
      <xdr:rowOff>12700</xdr:rowOff>
    </xdr:from>
    <xdr:to>
      <xdr:col>18</xdr:col>
      <xdr:colOff>482600</xdr:colOff>
      <xdr:row>160</xdr:row>
      <xdr:rowOff>50800</xdr:rowOff>
    </xdr:to>
    <xdr:cxnSp macro="">
      <xdr:nvCxnSpPr>
        <xdr:cNvPr id="312" name="Elbow Connector 311">
          <a:extLst>
            <a:ext uri="{FF2B5EF4-FFF2-40B4-BE49-F238E27FC236}">
              <a16:creationId xmlns:a16="http://schemas.microsoft.com/office/drawing/2014/main" id="{C24CD7D4-B796-B94B-8890-A911990E7606}"/>
            </a:ext>
          </a:extLst>
        </xdr:cNvPr>
        <xdr:cNvCxnSpPr/>
      </xdr:nvCxnSpPr>
      <xdr:spPr>
        <a:xfrm>
          <a:off x="12668405" y="17560383"/>
          <a:ext cx="2589561" cy="7195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152</xdr:row>
      <xdr:rowOff>25400</xdr:rowOff>
    </xdr:from>
    <xdr:to>
      <xdr:col>20</xdr:col>
      <xdr:colOff>38100</xdr:colOff>
      <xdr:row>156</xdr:row>
      <xdr:rowOff>152400</xdr:rowOff>
    </xdr:to>
    <xdr:cxnSp macro="">
      <xdr:nvCxnSpPr>
        <xdr:cNvPr id="313" name="Elbow Connector 312">
          <a:extLst>
            <a:ext uri="{FF2B5EF4-FFF2-40B4-BE49-F238E27FC236}">
              <a16:creationId xmlns:a16="http://schemas.microsoft.com/office/drawing/2014/main" id="{6896BFDF-392B-0140-89B5-59161C4CCA95}"/>
            </a:ext>
          </a:extLst>
        </xdr:cNvPr>
        <xdr:cNvCxnSpPr/>
      </xdr:nvCxnSpPr>
      <xdr:spPr>
        <a:xfrm>
          <a:off x="12681105" y="16891620"/>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155</xdr:row>
      <xdr:rowOff>139700</xdr:rowOff>
    </xdr:from>
    <xdr:to>
      <xdr:col>13</xdr:col>
      <xdr:colOff>342900</xdr:colOff>
      <xdr:row>160</xdr:row>
      <xdr:rowOff>63500</xdr:rowOff>
    </xdr:to>
    <xdr:cxnSp macro="">
      <xdr:nvCxnSpPr>
        <xdr:cNvPr id="314" name="Elbow Connector 313">
          <a:extLst>
            <a:ext uri="{FF2B5EF4-FFF2-40B4-BE49-F238E27FC236}">
              <a16:creationId xmlns:a16="http://schemas.microsoft.com/office/drawing/2014/main" id="{1EF8F0A7-884C-1F46-B806-402D59F7BF21}"/>
            </a:ext>
          </a:extLst>
        </xdr:cNvPr>
        <xdr:cNvCxnSpPr/>
      </xdr:nvCxnSpPr>
      <xdr:spPr>
        <a:xfrm rot="10800000" flipV="1">
          <a:off x="8703837" y="17517017"/>
          <a:ext cx="2310161" cy="77562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152</xdr:row>
      <xdr:rowOff>25400</xdr:rowOff>
    </xdr:from>
    <xdr:to>
      <xdr:col>13</xdr:col>
      <xdr:colOff>355600</xdr:colOff>
      <xdr:row>156</xdr:row>
      <xdr:rowOff>0</xdr:rowOff>
    </xdr:to>
    <xdr:cxnSp macro="">
      <xdr:nvCxnSpPr>
        <xdr:cNvPr id="315" name="Elbow Connector 314">
          <a:extLst>
            <a:ext uri="{FF2B5EF4-FFF2-40B4-BE49-F238E27FC236}">
              <a16:creationId xmlns:a16="http://schemas.microsoft.com/office/drawing/2014/main" id="{3165AE56-1C21-044C-8F55-528AE4C67082}"/>
            </a:ext>
          </a:extLst>
        </xdr:cNvPr>
        <xdr:cNvCxnSpPr/>
      </xdr:nvCxnSpPr>
      <xdr:spPr>
        <a:xfrm rot="10800000" flipV="1">
          <a:off x="7400383" y="16891620"/>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155</xdr:row>
      <xdr:rowOff>114300</xdr:rowOff>
    </xdr:from>
    <xdr:to>
      <xdr:col>22</xdr:col>
      <xdr:colOff>38100</xdr:colOff>
      <xdr:row>158</xdr:row>
      <xdr:rowOff>38100</xdr:rowOff>
    </xdr:to>
    <xdr:sp macro="" textlink="">
      <xdr:nvSpPr>
        <xdr:cNvPr id="316" name="Oval 315">
          <a:extLst>
            <a:ext uri="{FF2B5EF4-FFF2-40B4-BE49-F238E27FC236}">
              <a16:creationId xmlns:a16="http://schemas.microsoft.com/office/drawing/2014/main" id="{0C430BDB-C94D-D340-9AC1-7219AF9459FE}"/>
            </a:ext>
          </a:extLst>
        </xdr:cNvPr>
        <xdr:cNvSpPr/>
      </xdr:nvSpPr>
      <xdr:spPr>
        <a:xfrm>
          <a:off x="16505973" y="17491617"/>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159</xdr:row>
      <xdr:rowOff>25400</xdr:rowOff>
    </xdr:from>
    <xdr:to>
      <xdr:col>20</xdr:col>
      <xdr:colOff>520700</xdr:colOff>
      <xdr:row>161</xdr:row>
      <xdr:rowOff>114300</xdr:rowOff>
    </xdr:to>
    <xdr:sp macro="" textlink="">
      <xdr:nvSpPr>
        <xdr:cNvPr id="317" name="Oval 316">
          <a:extLst>
            <a:ext uri="{FF2B5EF4-FFF2-40B4-BE49-F238E27FC236}">
              <a16:creationId xmlns:a16="http://schemas.microsoft.com/office/drawing/2014/main" id="{470ED140-C5FB-7641-AE2E-B71B35EEFF83}"/>
            </a:ext>
          </a:extLst>
        </xdr:cNvPr>
        <xdr:cNvSpPr/>
      </xdr:nvSpPr>
      <xdr:spPr>
        <a:xfrm>
          <a:off x="15346866" y="18084180"/>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154</xdr:row>
      <xdr:rowOff>114300</xdr:rowOff>
    </xdr:from>
    <xdr:to>
      <xdr:col>8</xdr:col>
      <xdr:colOff>787400</xdr:colOff>
      <xdr:row>157</xdr:row>
      <xdr:rowOff>38100</xdr:rowOff>
    </xdr:to>
    <xdr:sp macro="" textlink="">
      <xdr:nvSpPr>
        <xdr:cNvPr id="318" name="Oval 317">
          <a:extLst>
            <a:ext uri="{FF2B5EF4-FFF2-40B4-BE49-F238E27FC236}">
              <a16:creationId xmlns:a16="http://schemas.microsoft.com/office/drawing/2014/main" id="{676F3A96-494C-EE45-A4DA-7E4CD5D17B23}"/>
            </a:ext>
          </a:extLst>
        </xdr:cNvPr>
        <xdr:cNvSpPr/>
      </xdr:nvSpPr>
      <xdr:spPr>
        <a:xfrm>
          <a:off x="5758676" y="17321251"/>
          <a:ext cx="1595553"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159</xdr:row>
      <xdr:rowOff>25400</xdr:rowOff>
    </xdr:from>
    <xdr:to>
      <xdr:col>10</xdr:col>
      <xdr:colOff>444500</xdr:colOff>
      <xdr:row>161</xdr:row>
      <xdr:rowOff>114300</xdr:rowOff>
    </xdr:to>
    <xdr:sp macro="" textlink="">
      <xdr:nvSpPr>
        <xdr:cNvPr id="319" name="Oval 318">
          <a:extLst>
            <a:ext uri="{FF2B5EF4-FFF2-40B4-BE49-F238E27FC236}">
              <a16:creationId xmlns:a16="http://schemas.microsoft.com/office/drawing/2014/main" id="{1D6A0A89-01A0-1247-AAB8-4032E64FC499}"/>
            </a:ext>
          </a:extLst>
        </xdr:cNvPr>
        <xdr:cNvSpPr/>
      </xdr:nvSpPr>
      <xdr:spPr>
        <a:xfrm>
          <a:off x="7062129" y="18084180"/>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120</xdr:row>
      <xdr:rowOff>27022</xdr:rowOff>
    </xdr:from>
    <xdr:to>
      <xdr:col>9</xdr:col>
      <xdr:colOff>13514</xdr:colOff>
      <xdr:row>126</xdr:row>
      <xdr:rowOff>81069</xdr:rowOff>
    </xdr:to>
    <xdr:cxnSp macro="">
      <xdr:nvCxnSpPr>
        <xdr:cNvPr id="320" name="Elbow Connector 319">
          <a:extLst>
            <a:ext uri="{FF2B5EF4-FFF2-40B4-BE49-F238E27FC236}">
              <a16:creationId xmlns:a16="http://schemas.microsoft.com/office/drawing/2014/main" id="{008F8FB3-2EE0-B040-9BEA-964CA30B70BF}"/>
            </a:ext>
          </a:extLst>
        </xdr:cNvPr>
        <xdr:cNvCxnSpPr/>
      </xdr:nvCxnSpPr>
      <xdr:spPr>
        <a:xfrm rot="10800000">
          <a:off x="5735761" y="11441534"/>
          <a:ext cx="1665436" cy="10762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122</xdr:row>
      <xdr:rowOff>121595</xdr:rowOff>
    </xdr:from>
    <xdr:to>
      <xdr:col>9</xdr:col>
      <xdr:colOff>23781</xdr:colOff>
      <xdr:row>128</xdr:row>
      <xdr:rowOff>33374</xdr:rowOff>
    </xdr:to>
    <xdr:cxnSp macro="">
      <xdr:nvCxnSpPr>
        <xdr:cNvPr id="321" name="Elbow Connector 320">
          <a:extLst>
            <a:ext uri="{FF2B5EF4-FFF2-40B4-BE49-F238E27FC236}">
              <a16:creationId xmlns:a16="http://schemas.microsoft.com/office/drawing/2014/main" id="{B8DB7C20-D2FC-4F4A-85F4-E77785AE4153}"/>
            </a:ext>
          </a:extLst>
        </xdr:cNvPr>
        <xdr:cNvCxnSpPr/>
      </xdr:nvCxnSpPr>
      <xdr:spPr>
        <a:xfrm rot="10800000">
          <a:off x="5289909" y="11876839"/>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124</xdr:row>
      <xdr:rowOff>148620</xdr:rowOff>
    </xdr:from>
    <xdr:to>
      <xdr:col>9</xdr:col>
      <xdr:colOff>50801</xdr:colOff>
      <xdr:row>129</xdr:row>
      <xdr:rowOff>87415</xdr:rowOff>
    </xdr:to>
    <xdr:cxnSp macro="">
      <xdr:nvCxnSpPr>
        <xdr:cNvPr id="322" name="Elbow Connector 321">
          <a:extLst>
            <a:ext uri="{FF2B5EF4-FFF2-40B4-BE49-F238E27FC236}">
              <a16:creationId xmlns:a16="http://schemas.microsoft.com/office/drawing/2014/main" id="{EFC1CC05-3224-6448-8A79-FA114AAF22FD}"/>
            </a:ext>
          </a:extLst>
        </xdr:cNvPr>
        <xdr:cNvCxnSpPr>
          <a:stCxn id="278" idx="1"/>
        </xdr:cNvCxnSpPr>
      </xdr:nvCxnSpPr>
      <xdr:spPr>
        <a:xfrm rot="10800000">
          <a:off x="4577143" y="12244596"/>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127</xdr:row>
      <xdr:rowOff>94574</xdr:rowOff>
    </xdr:from>
    <xdr:to>
      <xdr:col>9</xdr:col>
      <xdr:colOff>13512</xdr:colOff>
      <xdr:row>131</xdr:row>
      <xdr:rowOff>81064</xdr:rowOff>
    </xdr:to>
    <xdr:cxnSp macro="">
      <xdr:nvCxnSpPr>
        <xdr:cNvPr id="323" name="Elbow Connector 322">
          <a:extLst>
            <a:ext uri="{FF2B5EF4-FFF2-40B4-BE49-F238E27FC236}">
              <a16:creationId xmlns:a16="http://schemas.microsoft.com/office/drawing/2014/main" id="{643B1740-E356-0D4D-8B98-AF530E851554}"/>
            </a:ext>
          </a:extLst>
        </xdr:cNvPr>
        <xdr:cNvCxnSpPr/>
      </xdr:nvCxnSpPr>
      <xdr:spPr>
        <a:xfrm rot="10800000">
          <a:off x="3675224" y="12701647"/>
          <a:ext cx="3725971" cy="66795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118</xdr:row>
      <xdr:rowOff>148617</xdr:rowOff>
    </xdr:from>
    <xdr:to>
      <xdr:col>6</xdr:col>
      <xdr:colOff>720657</xdr:colOff>
      <xdr:row>121</xdr:row>
      <xdr:rowOff>72417</xdr:rowOff>
    </xdr:to>
    <xdr:sp macro="" textlink="">
      <xdr:nvSpPr>
        <xdr:cNvPr id="324" name="Oval 323">
          <a:extLst>
            <a:ext uri="{FF2B5EF4-FFF2-40B4-BE49-F238E27FC236}">
              <a16:creationId xmlns:a16="http://schemas.microsoft.com/office/drawing/2014/main" id="{A45D12ED-3251-F141-AA01-BBECF995EDB6}"/>
            </a:ext>
          </a:extLst>
        </xdr:cNvPr>
        <xdr:cNvSpPr/>
      </xdr:nvSpPr>
      <xdr:spPr>
        <a:xfrm>
          <a:off x="4053522" y="11222397"/>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121</xdr:row>
      <xdr:rowOff>94574</xdr:rowOff>
    </xdr:from>
    <xdr:to>
      <xdr:col>6</xdr:col>
      <xdr:colOff>261295</xdr:colOff>
      <xdr:row>124</xdr:row>
      <xdr:rowOff>18374</xdr:rowOff>
    </xdr:to>
    <xdr:sp macro="" textlink="">
      <xdr:nvSpPr>
        <xdr:cNvPr id="325" name="Oval 324">
          <a:extLst>
            <a:ext uri="{FF2B5EF4-FFF2-40B4-BE49-F238E27FC236}">
              <a16:creationId xmlns:a16="http://schemas.microsoft.com/office/drawing/2014/main" id="{9CA27D2A-5441-B648-83A2-CBE35F01166B}"/>
            </a:ext>
          </a:extLst>
        </xdr:cNvPr>
        <xdr:cNvSpPr/>
      </xdr:nvSpPr>
      <xdr:spPr>
        <a:xfrm>
          <a:off x="3594160" y="11679452"/>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124</xdr:row>
      <xdr:rowOff>40532</xdr:rowOff>
    </xdr:from>
    <xdr:to>
      <xdr:col>5</xdr:col>
      <xdr:colOff>301827</xdr:colOff>
      <xdr:row>126</xdr:row>
      <xdr:rowOff>126460</xdr:rowOff>
    </xdr:to>
    <xdr:sp macro="" textlink="">
      <xdr:nvSpPr>
        <xdr:cNvPr id="326" name="Oval 325">
          <a:extLst>
            <a:ext uri="{FF2B5EF4-FFF2-40B4-BE49-F238E27FC236}">
              <a16:creationId xmlns:a16="http://schemas.microsoft.com/office/drawing/2014/main" id="{55FA8004-FF42-6E46-B725-0B45B835F1DA}"/>
            </a:ext>
          </a:extLst>
        </xdr:cNvPr>
        <xdr:cNvSpPr/>
      </xdr:nvSpPr>
      <xdr:spPr>
        <a:xfrm>
          <a:off x="2813838" y="12136508"/>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126</xdr:row>
      <xdr:rowOff>108415</xdr:rowOff>
    </xdr:from>
    <xdr:to>
      <xdr:col>4</xdr:col>
      <xdr:colOff>495608</xdr:colOff>
      <xdr:row>129</xdr:row>
      <xdr:rowOff>77438</xdr:rowOff>
    </xdr:to>
    <xdr:sp macro="" textlink="">
      <xdr:nvSpPr>
        <xdr:cNvPr id="327" name="Oval 326">
          <a:extLst>
            <a:ext uri="{FF2B5EF4-FFF2-40B4-BE49-F238E27FC236}">
              <a16:creationId xmlns:a16="http://schemas.microsoft.com/office/drawing/2014/main" id="{A1495414-8313-8544-BA5E-196C675403F0}"/>
            </a:ext>
          </a:extLst>
        </xdr:cNvPr>
        <xdr:cNvSpPr/>
      </xdr:nvSpPr>
      <xdr:spPr>
        <a:xfrm>
          <a:off x="1843048" y="12545122"/>
          <a:ext cx="1935975" cy="48012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134</xdr:row>
      <xdr:rowOff>0</xdr:rowOff>
    </xdr:from>
    <xdr:to>
      <xdr:col>9</xdr:col>
      <xdr:colOff>13511</xdr:colOff>
      <xdr:row>134</xdr:row>
      <xdr:rowOff>0</xdr:rowOff>
    </xdr:to>
    <xdr:cxnSp macro="">
      <xdr:nvCxnSpPr>
        <xdr:cNvPr id="328" name="Straight Arrow Connector 327">
          <a:extLst>
            <a:ext uri="{FF2B5EF4-FFF2-40B4-BE49-F238E27FC236}">
              <a16:creationId xmlns:a16="http://schemas.microsoft.com/office/drawing/2014/main" id="{BC20C5B2-8BD8-1F45-9F27-7E11EFDB547A}"/>
            </a:ext>
          </a:extLst>
        </xdr:cNvPr>
        <xdr:cNvCxnSpPr/>
      </xdr:nvCxnSpPr>
      <xdr:spPr>
        <a:xfrm flipH="1">
          <a:off x="4415012" y="13799634"/>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136</xdr:row>
      <xdr:rowOff>54043</xdr:rowOff>
    </xdr:from>
    <xdr:to>
      <xdr:col>9</xdr:col>
      <xdr:colOff>0</xdr:colOff>
      <xdr:row>136</xdr:row>
      <xdr:rowOff>69040</xdr:rowOff>
    </xdr:to>
    <xdr:cxnSp macro="">
      <xdr:nvCxnSpPr>
        <xdr:cNvPr id="329" name="Straight Arrow Connector 328">
          <a:extLst>
            <a:ext uri="{FF2B5EF4-FFF2-40B4-BE49-F238E27FC236}">
              <a16:creationId xmlns:a16="http://schemas.microsoft.com/office/drawing/2014/main" id="{B0F43890-C26F-C34A-AE2C-81DC78D95C9B}"/>
            </a:ext>
          </a:extLst>
        </xdr:cNvPr>
        <xdr:cNvCxnSpPr/>
      </xdr:nvCxnSpPr>
      <xdr:spPr>
        <a:xfrm flipH="1" flipV="1">
          <a:off x="4455544" y="14194409"/>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138</xdr:row>
      <xdr:rowOff>135106</xdr:rowOff>
    </xdr:from>
    <xdr:to>
      <xdr:col>8</xdr:col>
      <xdr:colOff>810639</xdr:colOff>
      <xdr:row>138</xdr:row>
      <xdr:rowOff>135106</xdr:rowOff>
    </xdr:to>
    <xdr:cxnSp macro="">
      <xdr:nvCxnSpPr>
        <xdr:cNvPr id="330" name="Straight Arrow Connector 329">
          <a:extLst>
            <a:ext uri="{FF2B5EF4-FFF2-40B4-BE49-F238E27FC236}">
              <a16:creationId xmlns:a16="http://schemas.microsoft.com/office/drawing/2014/main" id="{7D8B3412-3B1A-704F-9929-135EE4062C07}"/>
            </a:ext>
          </a:extLst>
        </xdr:cNvPr>
        <xdr:cNvCxnSpPr/>
      </xdr:nvCxnSpPr>
      <xdr:spPr>
        <a:xfrm flipH="1" flipV="1">
          <a:off x="4523097" y="14616204"/>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132</xdr:row>
      <xdr:rowOff>1</xdr:rowOff>
    </xdr:from>
    <xdr:to>
      <xdr:col>5</xdr:col>
      <xdr:colOff>340732</xdr:colOff>
      <xdr:row>135</xdr:row>
      <xdr:rowOff>46463</xdr:rowOff>
    </xdr:to>
    <xdr:sp macro="" textlink="">
      <xdr:nvSpPr>
        <xdr:cNvPr id="331" name="Oval 330">
          <a:extLst>
            <a:ext uri="{FF2B5EF4-FFF2-40B4-BE49-F238E27FC236}">
              <a16:creationId xmlns:a16="http://schemas.microsoft.com/office/drawing/2014/main" id="{A507F24D-B4CE-3948-A894-5DD80D445A99}"/>
            </a:ext>
          </a:extLst>
        </xdr:cNvPr>
        <xdr:cNvSpPr/>
      </xdr:nvSpPr>
      <xdr:spPr>
        <a:xfrm>
          <a:off x="2586463" y="13458903"/>
          <a:ext cx="1858537" cy="5575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135</xdr:row>
      <xdr:rowOff>57826</xdr:rowOff>
    </xdr:from>
    <xdr:to>
      <xdr:col>5</xdr:col>
      <xdr:colOff>251566</xdr:colOff>
      <xdr:row>137</xdr:row>
      <xdr:rowOff>143754</xdr:rowOff>
    </xdr:to>
    <xdr:sp macro="" textlink="">
      <xdr:nvSpPr>
        <xdr:cNvPr id="332" name="Oval 331">
          <a:extLst>
            <a:ext uri="{FF2B5EF4-FFF2-40B4-BE49-F238E27FC236}">
              <a16:creationId xmlns:a16="http://schemas.microsoft.com/office/drawing/2014/main" id="{035ED663-C5EE-FF43-A6DF-775BA1436426}"/>
            </a:ext>
          </a:extLst>
        </xdr:cNvPr>
        <xdr:cNvSpPr/>
      </xdr:nvSpPr>
      <xdr:spPr>
        <a:xfrm>
          <a:off x="2763577" y="14027826"/>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138</xdr:row>
      <xdr:rowOff>48098</xdr:rowOff>
    </xdr:from>
    <xdr:to>
      <xdr:col>5</xdr:col>
      <xdr:colOff>309392</xdr:colOff>
      <xdr:row>140</xdr:row>
      <xdr:rowOff>134026</xdr:rowOff>
    </xdr:to>
    <xdr:sp macro="" textlink="">
      <xdr:nvSpPr>
        <xdr:cNvPr id="333" name="Oval 332">
          <a:extLst>
            <a:ext uri="{FF2B5EF4-FFF2-40B4-BE49-F238E27FC236}">
              <a16:creationId xmlns:a16="http://schemas.microsoft.com/office/drawing/2014/main" id="{C8F78411-22E9-3F46-B493-8F48C8077B39}"/>
            </a:ext>
          </a:extLst>
        </xdr:cNvPr>
        <xdr:cNvSpPr/>
      </xdr:nvSpPr>
      <xdr:spPr>
        <a:xfrm>
          <a:off x="2821403" y="14529196"/>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145</xdr:row>
      <xdr:rowOff>13510</xdr:rowOff>
    </xdr:from>
    <xdr:to>
      <xdr:col>8</xdr:col>
      <xdr:colOff>797129</xdr:colOff>
      <xdr:row>152</xdr:row>
      <xdr:rowOff>135107</xdr:rowOff>
    </xdr:to>
    <xdr:cxnSp macro="">
      <xdr:nvCxnSpPr>
        <xdr:cNvPr id="334" name="Elbow Connector 333">
          <a:extLst>
            <a:ext uri="{FF2B5EF4-FFF2-40B4-BE49-F238E27FC236}">
              <a16:creationId xmlns:a16="http://schemas.microsoft.com/office/drawing/2014/main" id="{C50981C0-1A8A-AF40-B501-37AC4710D8A9}"/>
            </a:ext>
          </a:extLst>
        </xdr:cNvPr>
        <xdr:cNvCxnSpPr/>
      </xdr:nvCxnSpPr>
      <xdr:spPr>
        <a:xfrm rot="10800000" flipV="1">
          <a:off x="5600655" y="15687169"/>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143</xdr:row>
      <xdr:rowOff>87415</xdr:rowOff>
    </xdr:from>
    <xdr:to>
      <xdr:col>9</xdr:col>
      <xdr:colOff>0</xdr:colOff>
      <xdr:row>150</xdr:row>
      <xdr:rowOff>54043</xdr:rowOff>
    </xdr:to>
    <xdr:cxnSp macro="">
      <xdr:nvCxnSpPr>
        <xdr:cNvPr id="335" name="Elbow Connector 334">
          <a:extLst>
            <a:ext uri="{FF2B5EF4-FFF2-40B4-BE49-F238E27FC236}">
              <a16:creationId xmlns:a16="http://schemas.microsoft.com/office/drawing/2014/main" id="{6B3A2DA2-8EFB-BA48-B490-9A2E379887D2}"/>
            </a:ext>
          </a:extLst>
        </xdr:cNvPr>
        <xdr:cNvCxnSpPr>
          <a:stCxn id="282" idx="1"/>
        </xdr:cNvCxnSpPr>
      </xdr:nvCxnSpPr>
      <xdr:spPr>
        <a:xfrm rot="10800000" flipV="1">
          <a:off x="4766289" y="15420342"/>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140</xdr:row>
      <xdr:rowOff>148616</xdr:rowOff>
    </xdr:from>
    <xdr:to>
      <xdr:col>9</xdr:col>
      <xdr:colOff>1</xdr:colOff>
      <xdr:row>146</xdr:row>
      <xdr:rowOff>40531</xdr:rowOff>
    </xdr:to>
    <xdr:cxnSp macro="">
      <xdr:nvCxnSpPr>
        <xdr:cNvPr id="336" name="Elbow Connector 335">
          <a:extLst>
            <a:ext uri="{FF2B5EF4-FFF2-40B4-BE49-F238E27FC236}">
              <a16:creationId xmlns:a16="http://schemas.microsoft.com/office/drawing/2014/main" id="{E3DE0C39-48DC-5846-9026-89BF22F71002}"/>
            </a:ext>
          </a:extLst>
        </xdr:cNvPr>
        <xdr:cNvCxnSpPr/>
      </xdr:nvCxnSpPr>
      <xdr:spPr>
        <a:xfrm rot="10800000" flipV="1">
          <a:off x="3486075" y="14970445"/>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144</xdr:row>
      <xdr:rowOff>135106</xdr:rowOff>
    </xdr:from>
    <xdr:to>
      <xdr:col>4</xdr:col>
      <xdr:colOff>112678</xdr:colOff>
      <xdr:row>147</xdr:row>
      <xdr:rowOff>58906</xdr:rowOff>
    </xdr:to>
    <xdr:sp macro="" textlink="">
      <xdr:nvSpPr>
        <xdr:cNvPr id="337" name="Oval 336">
          <a:extLst>
            <a:ext uri="{FF2B5EF4-FFF2-40B4-BE49-F238E27FC236}">
              <a16:creationId xmlns:a16="http://schemas.microsoft.com/office/drawing/2014/main" id="{1F5AE541-C025-6C46-A6A0-2226545F6FB3}"/>
            </a:ext>
          </a:extLst>
        </xdr:cNvPr>
        <xdr:cNvSpPr/>
      </xdr:nvSpPr>
      <xdr:spPr>
        <a:xfrm>
          <a:off x="1803835" y="15638399"/>
          <a:ext cx="159225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149</xdr:row>
      <xdr:rowOff>13511</xdr:rowOff>
    </xdr:from>
    <xdr:to>
      <xdr:col>5</xdr:col>
      <xdr:colOff>585550</xdr:colOff>
      <xdr:row>151</xdr:row>
      <xdr:rowOff>99438</xdr:rowOff>
    </xdr:to>
    <xdr:sp macro="" textlink="">
      <xdr:nvSpPr>
        <xdr:cNvPr id="338" name="Oval 337">
          <a:extLst>
            <a:ext uri="{FF2B5EF4-FFF2-40B4-BE49-F238E27FC236}">
              <a16:creationId xmlns:a16="http://schemas.microsoft.com/office/drawing/2014/main" id="{15B98C61-7A83-CF41-801F-D8D2467418EE}"/>
            </a:ext>
          </a:extLst>
        </xdr:cNvPr>
        <xdr:cNvSpPr/>
      </xdr:nvSpPr>
      <xdr:spPr>
        <a:xfrm>
          <a:off x="3097561" y="16368633"/>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151</xdr:row>
      <xdr:rowOff>148617</xdr:rowOff>
    </xdr:from>
    <xdr:to>
      <xdr:col>6</xdr:col>
      <xdr:colOff>531508</xdr:colOff>
      <xdr:row>154</xdr:row>
      <xdr:rowOff>72417</xdr:rowOff>
    </xdr:to>
    <xdr:sp macro="" textlink="">
      <xdr:nvSpPr>
        <xdr:cNvPr id="339" name="Oval 338">
          <a:extLst>
            <a:ext uri="{FF2B5EF4-FFF2-40B4-BE49-F238E27FC236}">
              <a16:creationId xmlns:a16="http://schemas.microsoft.com/office/drawing/2014/main" id="{B4DFEA6D-10BE-A44D-93CE-BA14630ABC74}"/>
            </a:ext>
          </a:extLst>
        </xdr:cNvPr>
        <xdr:cNvSpPr/>
      </xdr:nvSpPr>
      <xdr:spPr>
        <a:xfrm>
          <a:off x="3864373" y="16844471"/>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119</xdr:row>
      <xdr:rowOff>77439</xdr:rowOff>
    </xdr:from>
    <xdr:to>
      <xdr:col>6</xdr:col>
      <xdr:colOff>542073</xdr:colOff>
      <xdr:row>120</xdr:row>
      <xdr:rowOff>154878</xdr:rowOff>
    </xdr:to>
    <xdr:sp macro="" textlink="">
      <xdr:nvSpPr>
        <xdr:cNvPr id="340" name="TextBox 339">
          <a:extLst>
            <a:ext uri="{FF2B5EF4-FFF2-40B4-BE49-F238E27FC236}">
              <a16:creationId xmlns:a16="http://schemas.microsoft.com/office/drawing/2014/main" id="{8AFEECCF-2557-3D4A-A798-27966636AB5F}"/>
            </a:ext>
          </a:extLst>
        </xdr:cNvPr>
        <xdr:cNvSpPr txBox="1"/>
      </xdr:nvSpPr>
      <xdr:spPr>
        <a:xfrm>
          <a:off x="4429512" y="11321585"/>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122</xdr:row>
      <xdr:rowOff>15488</xdr:rowOff>
    </xdr:from>
    <xdr:to>
      <xdr:col>6</xdr:col>
      <xdr:colOff>92928</xdr:colOff>
      <xdr:row>123</xdr:row>
      <xdr:rowOff>92927</xdr:rowOff>
    </xdr:to>
    <xdr:sp macro="" textlink="">
      <xdr:nvSpPr>
        <xdr:cNvPr id="341" name="TextBox 340">
          <a:extLst>
            <a:ext uri="{FF2B5EF4-FFF2-40B4-BE49-F238E27FC236}">
              <a16:creationId xmlns:a16="http://schemas.microsoft.com/office/drawing/2014/main" id="{54662AEE-42CE-6E4E-A3F7-E6CA7D556F25}"/>
            </a:ext>
          </a:extLst>
        </xdr:cNvPr>
        <xdr:cNvSpPr txBox="1"/>
      </xdr:nvSpPr>
      <xdr:spPr>
        <a:xfrm>
          <a:off x="3732562" y="11770732"/>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124</xdr:row>
      <xdr:rowOff>139390</xdr:rowOff>
    </xdr:from>
    <xdr:to>
      <xdr:col>5</xdr:col>
      <xdr:colOff>61952</xdr:colOff>
      <xdr:row>126</xdr:row>
      <xdr:rowOff>30976</xdr:rowOff>
    </xdr:to>
    <xdr:sp macro="" textlink="">
      <xdr:nvSpPr>
        <xdr:cNvPr id="342" name="TextBox 341">
          <a:extLst>
            <a:ext uri="{FF2B5EF4-FFF2-40B4-BE49-F238E27FC236}">
              <a16:creationId xmlns:a16="http://schemas.microsoft.com/office/drawing/2014/main" id="{5E5E29A1-7935-C447-BC6A-C3D0492D7AFE}"/>
            </a:ext>
          </a:extLst>
        </xdr:cNvPr>
        <xdr:cNvSpPr txBox="1"/>
      </xdr:nvSpPr>
      <xdr:spPr>
        <a:xfrm>
          <a:off x="3097561" y="12235366"/>
          <a:ext cx="1068659"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127</xdr:row>
      <xdr:rowOff>61952</xdr:rowOff>
    </xdr:from>
    <xdr:to>
      <xdr:col>4</xdr:col>
      <xdr:colOff>294268</xdr:colOff>
      <xdr:row>128</xdr:row>
      <xdr:rowOff>92928</xdr:rowOff>
    </xdr:to>
    <xdr:sp macro="" textlink="">
      <xdr:nvSpPr>
        <xdr:cNvPr id="343" name="TextBox 342">
          <a:extLst>
            <a:ext uri="{FF2B5EF4-FFF2-40B4-BE49-F238E27FC236}">
              <a16:creationId xmlns:a16="http://schemas.microsoft.com/office/drawing/2014/main" id="{A4052873-2692-2B48-9DCB-9AA17AD67445}"/>
            </a:ext>
          </a:extLst>
        </xdr:cNvPr>
        <xdr:cNvSpPr txBox="1"/>
      </xdr:nvSpPr>
      <xdr:spPr>
        <a:xfrm>
          <a:off x="2137317" y="12669025"/>
          <a:ext cx="1440366" cy="2013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132</xdr:row>
      <xdr:rowOff>123903</xdr:rowOff>
    </xdr:from>
    <xdr:to>
      <xdr:col>5</xdr:col>
      <xdr:colOff>123903</xdr:colOff>
      <xdr:row>134</xdr:row>
      <xdr:rowOff>108414</xdr:rowOff>
    </xdr:to>
    <xdr:sp macro="" textlink="">
      <xdr:nvSpPr>
        <xdr:cNvPr id="344" name="TextBox 343">
          <a:extLst>
            <a:ext uri="{FF2B5EF4-FFF2-40B4-BE49-F238E27FC236}">
              <a16:creationId xmlns:a16="http://schemas.microsoft.com/office/drawing/2014/main" id="{D2AA2D6B-2D12-1F41-8E08-89094E5B3ECD}"/>
            </a:ext>
          </a:extLst>
        </xdr:cNvPr>
        <xdr:cNvSpPr txBox="1"/>
      </xdr:nvSpPr>
      <xdr:spPr>
        <a:xfrm>
          <a:off x="2849756" y="13582805"/>
          <a:ext cx="1378415" cy="32524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135</xdr:row>
      <xdr:rowOff>139390</xdr:rowOff>
    </xdr:from>
    <xdr:to>
      <xdr:col>4</xdr:col>
      <xdr:colOff>650488</xdr:colOff>
      <xdr:row>137</xdr:row>
      <xdr:rowOff>30975</xdr:rowOff>
    </xdr:to>
    <xdr:sp macro="" textlink="">
      <xdr:nvSpPr>
        <xdr:cNvPr id="345" name="TextBox 344">
          <a:extLst>
            <a:ext uri="{FF2B5EF4-FFF2-40B4-BE49-F238E27FC236}">
              <a16:creationId xmlns:a16="http://schemas.microsoft.com/office/drawing/2014/main" id="{C0286B71-0F2A-9940-836A-B56F28E334B9}"/>
            </a:ext>
          </a:extLst>
        </xdr:cNvPr>
        <xdr:cNvSpPr txBox="1"/>
      </xdr:nvSpPr>
      <xdr:spPr>
        <a:xfrm>
          <a:off x="3205976" y="14109390"/>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138</xdr:row>
      <xdr:rowOff>139390</xdr:rowOff>
    </xdr:from>
    <xdr:to>
      <xdr:col>4</xdr:col>
      <xdr:colOff>650487</xdr:colOff>
      <xdr:row>140</xdr:row>
      <xdr:rowOff>30976</xdr:rowOff>
    </xdr:to>
    <xdr:sp macro="" textlink="">
      <xdr:nvSpPr>
        <xdr:cNvPr id="346" name="TextBox 345">
          <a:extLst>
            <a:ext uri="{FF2B5EF4-FFF2-40B4-BE49-F238E27FC236}">
              <a16:creationId xmlns:a16="http://schemas.microsoft.com/office/drawing/2014/main" id="{B7FC4317-34BB-0841-A0A9-79FF206D845B}"/>
            </a:ext>
          </a:extLst>
        </xdr:cNvPr>
        <xdr:cNvSpPr txBox="1"/>
      </xdr:nvSpPr>
      <xdr:spPr>
        <a:xfrm>
          <a:off x="3283414" y="14620488"/>
          <a:ext cx="650488"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145</xdr:row>
      <xdr:rowOff>30975</xdr:rowOff>
    </xdr:from>
    <xdr:to>
      <xdr:col>4</xdr:col>
      <xdr:colOff>15487</xdr:colOff>
      <xdr:row>146</xdr:row>
      <xdr:rowOff>77440</xdr:rowOff>
    </xdr:to>
    <xdr:sp macro="" textlink="">
      <xdr:nvSpPr>
        <xdr:cNvPr id="347" name="TextBox 346">
          <a:extLst>
            <a:ext uri="{FF2B5EF4-FFF2-40B4-BE49-F238E27FC236}">
              <a16:creationId xmlns:a16="http://schemas.microsoft.com/office/drawing/2014/main" id="{38E57B6D-9957-C341-BA5E-9E929336E8D5}"/>
            </a:ext>
          </a:extLst>
        </xdr:cNvPr>
        <xdr:cNvSpPr txBox="1"/>
      </xdr:nvSpPr>
      <xdr:spPr>
        <a:xfrm>
          <a:off x="2090853" y="15704634"/>
          <a:ext cx="1208049"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149</xdr:row>
      <xdr:rowOff>77439</xdr:rowOff>
    </xdr:from>
    <xdr:to>
      <xdr:col>5</xdr:col>
      <xdr:colOff>216829</xdr:colOff>
      <xdr:row>151</xdr:row>
      <xdr:rowOff>46462</xdr:rowOff>
    </xdr:to>
    <xdr:sp macro="" textlink="">
      <xdr:nvSpPr>
        <xdr:cNvPr id="348" name="TextBox 347">
          <a:extLst>
            <a:ext uri="{FF2B5EF4-FFF2-40B4-BE49-F238E27FC236}">
              <a16:creationId xmlns:a16="http://schemas.microsoft.com/office/drawing/2014/main" id="{BAF3DF89-CF0B-CD4D-829B-391938D8CA31}"/>
            </a:ext>
          </a:extLst>
        </xdr:cNvPr>
        <xdr:cNvSpPr txBox="1"/>
      </xdr:nvSpPr>
      <xdr:spPr>
        <a:xfrm>
          <a:off x="3593170" y="16432561"/>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152</xdr:row>
      <xdr:rowOff>77439</xdr:rowOff>
    </xdr:from>
    <xdr:to>
      <xdr:col>6</xdr:col>
      <xdr:colOff>108415</xdr:colOff>
      <xdr:row>153</xdr:row>
      <xdr:rowOff>154878</xdr:rowOff>
    </xdr:to>
    <xdr:sp macro="" textlink="">
      <xdr:nvSpPr>
        <xdr:cNvPr id="349" name="TextBox 348">
          <a:extLst>
            <a:ext uri="{FF2B5EF4-FFF2-40B4-BE49-F238E27FC236}">
              <a16:creationId xmlns:a16="http://schemas.microsoft.com/office/drawing/2014/main" id="{B0B29942-B8BD-744F-B829-0D8B3D0E4059}"/>
            </a:ext>
          </a:extLst>
        </xdr:cNvPr>
        <xdr:cNvSpPr txBox="1"/>
      </xdr:nvSpPr>
      <xdr:spPr>
        <a:xfrm>
          <a:off x="4228171" y="16943659"/>
          <a:ext cx="805366" cy="24780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156</xdr:row>
      <xdr:rowOff>46463</xdr:rowOff>
    </xdr:from>
    <xdr:to>
      <xdr:col>21</xdr:col>
      <xdr:colOff>604024</xdr:colOff>
      <xdr:row>157</xdr:row>
      <xdr:rowOff>92927</xdr:rowOff>
    </xdr:to>
    <xdr:sp macro="" textlink="">
      <xdr:nvSpPr>
        <xdr:cNvPr id="350" name="TextBox 349">
          <a:extLst>
            <a:ext uri="{FF2B5EF4-FFF2-40B4-BE49-F238E27FC236}">
              <a16:creationId xmlns:a16="http://schemas.microsoft.com/office/drawing/2014/main" id="{E1D40BD5-F30A-2943-AABB-BD9006E9ADD0}"/>
            </a:ext>
          </a:extLst>
        </xdr:cNvPr>
        <xdr:cNvSpPr txBox="1"/>
      </xdr:nvSpPr>
      <xdr:spPr>
        <a:xfrm>
          <a:off x="16897195" y="17594146"/>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159</xdr:row>
      <xdr:rowOff>139391</xdr:rowOff>
    </xdr:from>
    <xdr:to>
      <xdr:col>20</xdr:col>
      <xdr:colOff>309756</xdr:colOff>
      <xdr:row>161</xdr:row>
      <xdr:rowOff>30976</xdr:rowOff>
    </xdr:to>
    <xdr:sp macro="" textlink="">
      <xdr:nvSpPr>
        <xdr:cNvPr id="351" name="TextBox 350">
          <a:extLst>
            <a:ext uri="{FF2B5EF4-FFF2-40B4-BE49-F238E27FC236}">
              <a16:creationId xmlns:a16="http://schemas.microsoft.com/office/drawing/2014/main" id="{8884E634-D053-8849-833D-95D6F0338880}"/>
            </a:ext>
          </a:extLst>
        </xdr:cNvPr>
        <xdr:cNvSpPr txBox="1"/>
      </xdr:nvSpPr>
      <xdr:spPr>
        <a:xfrm>
          <a:off x="15642683" y="18198171"/>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155</xdr:row>
      <xdr:rowOff>15489</xdr:rowOff>
    </xdr:from>
    <xdr:to>
      <xdr:col>8</xdr:col>
      <xdr:colOff>619512</xdr:colOff>
      <xdr:row>156</xdr:row>
      <xdr:rowOff>123903</xdr:rowOff>
    </xdr:to>
    <xdr:sp macro="" textlink="">
      <xdr:nvSpPr>
        <xdr:cNvPr id="352" name="TextBox 351">
          <a:extLst>
            <a:ext uri="{FF2B5EF4-FFF2-40B4-BE49-F238E27FC236}">
              <a16:creationId xmlns:a16="http://schemas.microsoft.com/office/drawing/2014/main" id="{EB5D10FD-F3B1-D14C-BDB6-374EAD587353}"/>
            </a:ext>
          </a:extLst>
        </xdr:cNvPr>
        <xdr:cNvSpPr txBox="1"/>
      </xdr:nvSpPr>
      <xdr:spPr>
        <a:xfrm>
          <a:off x="5931829" y="17392806"/>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159</xdr:row>
      <xdr:rowOff>92928</xdr:rowOff>
    </xdr:from>
    <xdr:to>
      <xdr:col>10</xdr:col>
      <xdr:colOff>1</xdr:colOff>
      <xdr:row>160</xdr:row>
      <xdr:rowOff>139391</xdr:rowOff>
    </xdr:to>
    <xdr:sp macro="" textlink="">
      <xdr:nvSpPr>
        <xdr:cNvPr id="353" name="TextBox 352">
          <a:extLst>
            <a:ext uri="{FF2B5EF4-FFF2-40B4-BE49-F238E27FC236}">
              <a16:creationId xmlns:a16="http://schemas.microsoft.com/office/drawing/2014/main" id="{08409A7A-C769-A945-8387-A837820AFF3B}"/>
            </a:ext>
          </a:extLst>
        </xdr:cNvPr>
        <xdr:cNvSpPr txBox="1"/>
      </xdr:nvSpPr>
      <xdr:spPr>
        <a:xfrm>
          <a:off x="7558050" y="18151708"/>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186</xdr:row>
      <xdr:rowOff>38100</xdr:rowOff>
    </xdr:from>
    <xdr:to>
      <xdr:col>16</xdr:col>
      <xdr:colOff>25400</xdr:colOff>
      <xdr:row>194</xdr:row>
      <xdr:rowOff>76200</xdr:rowOff>
    </xdr:to>
    <xdr:sp macro="" textlink="">
      <xdr:nvSpPr>
        <xdr:cNvPr id="354" name="Rounded Rectangle 353">
          <a:extLst>
            <a:ext uri="{FF2B5EF4-FFF2-40B4-BE49-F238E27FC236}">
              <a16:creationId xmlns:a16="http://schemas.microsoft.com/office/drawing/2014/main" id="{EDC521E2-4023-2140-9677-36C21E708E99}"/>
            </a:ext>
          </a:extLst>
        </xdr:cNvPr>
        <xdr:cNvSpPr/>
      </xdr:nvSpPr>
      <xdr:spPr>
        <a:xfrm>
          <a:off x="10663044" y="22526393"/>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182</xdr:row>
      <xdr:rowOff>139700</xdr:rowOff>
    </xdr:from>
    <xdr:to>
      <xdr:col>18</xdr:col>
      <xdr:colOff>25400</xdr:colOff>
      <xdr:row>186</xdr:row>
      <xdr:rowOff>152400</xdr:rowOff>
    </xdr:to>
    <xdr:cxnSp macro="">
      <xdr:nvCxnSpPr>
        <xdr:cNvPr id="355" name="Elbow Connector 354">
          <a:extLst>
            <a:ext uri="{FF2B5EF4-FFF2-40B4-BE49-F238E27FC236}">
              <a16:creationId xmlns:a16="http://schemas.microsoft.com/office/drawing/2014/main" id="{7DE2994F-D668-BB4E-ADB5-33C308C5DF51}"/>
            </a:ext>
          </a:extLst>
        </xdr:cNvPr>
        <xdr:cNvCxnSpPr/>
      </xdr:nvCxnSpPr>
      <xdr:spPr>
        <a:xfrm flipV="1">
          <a:off x="13100205" y="21946529"/>
          <a:ext cx="1700561" cy="694164"/>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193</xdr:row>
      <xdr:rowOff>152400</xdr:rowOff>
    </xdr:from>
    <xdr:to>
      <xdr:col>18</xdr:col>
      <xdr:colOff>12700</xdr:colOff>
      <xdr:row>197</xdr:row>
      <xdr:rowOff>101600</xdr:rowOff>
    </xdr:to>
    <xdr:cxnSp macro="">
      <xdr:nvCxnSpPr>
        <xdr:cNvPr id="356" name="Elbow Connector 355">
          <a:extLst>
            <a:ext uri="{FF2B5EF4-FFF2-40B4-BE49-F238E27FC236}">
              <a16:creationId xmlns:a16="http://schemas.microsoft.com/office/drawing/2014/main" id="{19F001AA-8CD7-D54E-A13F-A97DC3B537BE}"/>
            </a:ext>
          </a:extLst>
        </xdr:cNvPr>
        <xdr:cNvCxnSpPr/>
      </xdr:nvCxnSpPr>
      <xdr:spPr>
        <a:xfrm>
          <a:off x="13112905" y="23833254"/>
          <a:ext cx="1675161" cy="6306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190</xdr:row>
      <xdr:rowOff>57150</xdr:rowOff>
    </xdr:from>
    <xdr:to>
      <xdr:col>18</xdr:col>
      <xdr:colOff>25400</xdr:colOff>
      <xdr:row>190</xdr:row>
      <xdr:rowOff>63500</xdr:rowOff>
    </xdr:to>
    <xdr:cxnSp macro="">
      <xdr:nvCxnSpPr>
        <xdr:cNvPr id="357" name="Straight Arrow Connector 356">
          <a:extLst>
            <a:ext uri="{FF2B5EF4-FFF2-40B4-BE49-F238E27FC236}">
              <a16:creationId xmlns:a16="http://schemas.microsoft.com/office/drawing/2014/main" id="{09A70BF1-836C-0846-AFFC-4A9D35361C8F}"/>
            </a:ext>
          </a:extLst>
        </xdr:cNvPr>
        <xdr:cNvCxnSpPr>
          <a:stCxn id="354" idx="3"/>
        </xdr:cNvCxnSpPr>
      </xdr:nvCxnSpPr>
      <xdr:spPr>
        <a:xfrm>
          <a:off x="13159059" y="2322690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183</xdr:row>
      <xdr:rowOff>0</xdr:rowOff>
    </xdr:from>
    <xdr:to>
      <xdr:col>13</xdr:col>
      <xdr:colOff>0</xdr:colOff>
      <xdr:row>187</xdr:row>
      <xdr:rowOff>12700</xdr:rowOff>
    </xdr:to>
    <xdr:cxnSp macro="">
      <xdr:nvCxnSpPr>
        <xdr:cNvPr id="358" name="Elbow Connector 357">
          <a:extLst>
            <a:ext uri="{FF2B5EF4-FFF2-40B4-BE49-F238E27FC236}">
              <a16:creationId xmlns:a16="http://schemas.microsoft.com/office/drawing/2014/main" id="{9F8CA1EF-30ED-194A-AA51-E3ED0AE8059C}"/>
            </a:ext>
          </a:extLst>
        </xdr:cNvPr>
        <xdr:cNvCxnSpPr/>
      </xdr:nvCxnSpPr>
      <xdr:spPr>
        <a:xfrm rot="10800000">
          <a:off x="9029390" y="21977195"/>
          <a:ext cx="1641708" cy="6941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193</xdr:row>
      <xdr:rowOff>152400</xdr:rowOff>
    </xdr:from>
    <xdr:to>
      <xdr:col>13</xdr:col>
      <xdr:colOff>25400</xdr:colOff>
      <xdr:row>196</xdr:row>
      <xdr:rowOff>152400</xdr:rowOff>
    </xdr:to>
    <xdr:cxnSp macro="">
      <xdr:nvCxnSpPr>
        <xdr:cNvPr id="359" name="Elbow Connector 358">
          <a:extLst>
            <a:ext uri="{FF2B5EF4-FFF2-40B4-BE49-F238E27FC236}">
              <a16:creationId xmlns:a16="http://schemas.microsoft.com/office/drawing/2014/main" id="{178C6499-4F42-A641-BB96-A3F582E14606}"/>
            </a:ext>
          </a:extLst>
        </xdr:cNvPr>
        <xdr:cNvCxnSpPr/>
      </xdr:nvCxnSpPr>
      <xdr:spPr>
        <a:xfrm rot="10800000" flipV="1">
          <a:off x="9008637" y="23833254"/>
          <a:ext cx="1687861" cy="51109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190</xdr:row>
      <xdr:rowOff>57150</xdr:rowOff>
    </xdr:from>
    <xdr:to>
      <xdr:col>12</xdr:col>
      <xdr:colOff>812800</xdr:colOff>
      <xdr:row>190</xdr:row>
      <xdr:rowOff>63500</xdr:rowOff>
    </xdr:to>
    <xdr:cxnSp macro="">
      <xdr:nvCxnSpPr>
        <xdr:cNvPr id="360" name="Straight Arrow Connector 359">
          <a:extLst>
            <a:ext uri="{FF2B5EF4-FFF2-40B4-BE49-F238E27FC236}">
              <a16:creationId xmlns:a16="http://schemas.microsoft.com/office/drawing/2014/main" id="{22ED5679-7C6C-294D-A04B-8A8B23DE35A2}"/>
            </a:ext>
          </a:extLst>
        </xdr:cNvPr>
        <xdr:cNvCxnSpPr>
          <a:stCxn id="354" idx="1"/>
        </xdr:cNvCxnSpPr>
      </xdr:nvCxnSpPr>
      <xdr:spPr>
        <a:xfrm flipH="1">
          <a:off x="9021337" y="2322690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186</xdr:row>
      <xdr:rowOff>108414</xdr:rowOff>
    </xdr:from>
    <xdr:to>
      <xdr:col>15</xdr:col>
      <xdr:colOff>449147</xdr:colOff>
      <xdr:row>188</xdr:row>
      <xdr:rowOff>76200</xdr:rowOff>
    </xdr:to>
    <xdr:sp macro="" textlink="">
      <xdr:nvSpPr>
        <xdr:cNvPr id="361" name="TextBox 360">
          <a:extLst>
            <a:ext uri="{FF2B5EF4-FFF2-40B4-BE49-F238E27FC236}">
              <a16:creationId xmlns:a16="http://schemas.microsoft.com/office/drawing/2014/main" id="{9E6A39BE-360A-E442-97D9-72EF60DEBC64}"/>
            </a:ext>
          </a:extLst>
        </xdr:cNvPr>
        <xdr:cNvSpPr txBox="1"/>
      </xdr:nvSpPr>
      <xdr:spPr>
        <a:xfrm>
          <a:off x="11213172" y="22596707"/>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Nothern Region</a:t>
          </a:r>
          <a:endParaRPr lang="en-GB" sz="1100"/>
        </a:p>
      </xdr:txBody>
    </xdr:sp>
    <xdr:clientData/>
  </xdr:twoCellAnchor>
  <xdr:twoCellAnchor>
    <xdr:from>
      <xdr:col>13</xdr:col>
      <xdr:colOff>114300</xdr:colOff>
      <xdr:row>188</xdr:row>
      <xdr:rowOff>76200</xdr:rowOff>
    </xdr:from>
    <xdr:to>
      <xdr:col>14</xdr:col>
      <xdr:colOff>393700</xdr:colOff>
      <xdr:row>191</xdr:row>
      <xdr:rowOff>0</xdr:rowOff>
    </xdr:to>
    <xdr:sp macro="" textlink="Sheet2!O132">
      <xdr:nvSpPr>
        <xdr:cNvPr id="362" name="TextBox 361">
          <a:extLst>
            <a:ext uri="{FF2B5EF4-FFF2-40B4-BE49-F238E27FC236}">
              <a16:creationId xmlns:a16="http://schemas.microsoft.com/office/drawing/2014/main" id="{0FED6C01-8504-5B42-94E6-E6D2B5A5F92E}"/>
            </a:ext>
          </a:extLst>
        </xdr:cNvPr>
        <xdr:cNvSpPr txBox="1"/>
      </xdr:nvSpPr>
      <xdr:spPr>
        <a:xfrm>
          <a:off x="10785398" y="22905224"/>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282176,79</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188</xdr:row>
      <xdr:rowOff>76200</xdr:rowOff>
    </xdr:from>
    <xdr:to>
      <xdr:col>15</xdr:col>
      <xdr:colOff>762000</xdr:colOff>
      <xdr:row>191</xdr:row>
      <xdr:rowOff>0</xdr:rowOff>
    </xdr:to>
    <xdr:sp macro="" textlink="Sheet2!N132">
      <xdr:nvSpPr>
        <xdr:cNvPr id="363" name="TextBox 362">
          <a:extLst>
            <a:ext uri="{FF2B5EF4-FFF2-40B4-BE49-F238E27FC236}">
              <a16:creationId xmlns:a16="http://schemas.microsoft.com/office/drawing/2014/main" id="{64B98785-B387-D846-88C5-EA33829B39E5}"/>
            </a:ext>
          </a:extLst>
        </xdr:cNvPr>
        <xdr:cNvSpPr txBox="1"/>
      </xdr:nvSpPr>
      <xdr:spPr>
        <a:xfrm>
          <a:off x="11974551" y="22905224"/>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1132477</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191</xdr:row>
      <xdr:rowOff>0</xdr:rowOff>
    </xdr:from>
    <xdr:to>
      <xdr:col>14</xdr:col>
      <xdr:colOff>393700</xdr:colOff>
      <xdr:row>193</xdr:row>
      <xdr:rowOff>101600</xdr:rowOff>
    </xdr:to>
    <xdr:sp macro="" textlink="Sheet2!Q132">
      <xdr:nvSpPr>
        <xdr:cNvPr id="364" name="TextBox 363">
          <a:extLst>
            <a:ext uri="{FF2B5EF4-FFF2-40B4-BE49-F238E27FC236}">
              <a16:creationId xmlns:a16="http://schemas.microsoft.com/office/drawing/2014/main" id="{15C70422-754B-ED44-9001-2761D5FE4D48}"/>
            </a:ext>
          </a:extLst>
        </xdr:cNvPr>
        <xdr:cNvSpPr txBox="1"/>
      </xdr:nvSpPr>
      <xdr:spPr>
        <a:xfrm>
          <a:off x="10798098" y="23340122"/>
          <a:ext cx="1087553" cy="4423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191</xdr:row>
      <xdr:rowOff>0</xdr:rowOff>
    </xdr:from>
    <xdr:to>
      <xdr:col>15</xdr:col>
      <xdr:colOff>749300</xdr:colOff>
      <xdr:row>193</xdr:row>
      <xdr:rowOff>76200</xdr:rowOff>
    </xdr:to>
    <xdr:sp macro="" textlink="Sheet2!P132">
      <xdr:nvSpPr>
        <xdr:cNvPr id="365" name="TextBox 364">
          <a:extLst>
            <a:ext uri="{FF2B5EF4-FFF2-40B4-BE49-F238E27FC236}">
              <a16:creationId xmlns:a16="http://schemas.microsoft.com/office/drawing/2014/main" id="{C631E2F9-9730-3843-BC0F-5ED825110720}"/>
            </a:ext>
          </a:extLst>
        </xdr:cNvPr>
        <xdr:cNvSpPr txBox="1"/>
      </xdr:nvSpPr>
      <xdr:spPr>
        <a:xfrm>
          <a:off x="11974551" y="23340122"/>
          <a:ext cx="1087554" cy="4169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181</xdr:row>
      <xdr:rowOff>12700</xdr:rowOff>
    </xdr:from>
    <xdr:to>
      <xdr:col>20</xdr:col>
      <xdr:colOff>76200</xdr:colOff>
      <xdr:row>186</xdr:row>
      <xdr:rowOff>12700</xdr:rowOff>
    </xdr:to>
    <xdr:sp macro="" textlink="">
      <xdr:nvSpPr>
        <xdr:cNvPr id="366" name="Rectangle 365">
          <a:extLst>
            <a:ext uri="{FF2B5EF4-FFF2-40B4-BE49-F238E27FC236}">
              <a16:creationId xmlns:a16="http://schemas.microsoft.com/office/drawing/2014/main" id="{7D417C27-5B9C-1A45-8BF3-502DB6FC3495}"/>
            </a:ext>
          </a:extLst>
        </xdr:cNvPr>
        <xdr:cNvSpPr/>
      </xdr:nvSpPr>
      <xdr:spPr>
        <a:xfrm>
          <a:off x="14788066" y="21649163"/>
          <a:ext cx="17052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195</xdr:row>
      <xdr:rowOff>38100</xdr:rowOff>
    </xdr:from>
    <xdr:to>
      <xdr:col>20</xdr:col>
      <xdr:colOff>0</xdr:colOff>
      <xdr:row>200</xdr:row>
      <xdr:rowOff>38100</xdr:rowOff>
    </xdr:to>
    <xdr:sp macro="" textlink="">
      <xdr:nvSpPr>
        <xdr:cNvPr id="367" name="Rectangle 366">
          <a:extLst>
            <a:ext uri="{FF2B5EF4-FFF2-40B4-BE49-F238E27FC236}">
              <a16:creationId xmlns:a16="http://schemas.microsoft.com/office/drawing/2014/main" id="{6F4AF260-EB14-4747-8715-D35E57AE1BDD}"/>
            </a:ext>
          </a:extLst>
        </xdr:cNvPr>
        <xdr:cNvSpPr/>
      </xdr:nvSpPr>
      <xdr:spPr>
        <a:xfrm>
          <a:off x="14788066" y="24059685"/>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188</xdr:row>
      <xdr:rowOff>0</xdr:rowOff>
    </xdr:from>
    <xdr:to>
      <xdr:col>20</xdr:col>
      <xdr:colOff>63500</xdr:colOff>
      <xdr:row>193</xdr:row>
      <xdr:rowOff>0</xdr:rowOff>
    </xdr:to>
    <xdr:sp macro="" textlink="">
      <xdr:nvSpPr>
        <xdr:cNvPr id="368" name="Rectangle 367">
          <a:extLst>
            <a:ext uri="{FF2B5EF4-FFF2-40B4-BE49-F238E27FC236}">
              <a16:creationId xmlns:a16="http://schemas.microsoft.com/office/drawing/2014/main" id="{19E6A437-506A-984E-94DF-5A4AE146D87A}"/>
            </a:ext>
          </a:extLst>
        </xdr:cNvPr>
        <xdr:cNvSpPr/>
      </xdr:nvSpPr>
      <xdr:spPr>
        <a:xfrm>
          <a:off x="14800766" y="22829024"/>
          <a:ext cx="16798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194</xdr:row>
      <xdr:rowOff>101600</xdr:rowOff>
    </xdr:from>
    <xdr:to>
      <xdr:col>10</xdr:col>
      <xdr:colOff>812800</xdr:colOff>
      <xdr:row>199</xdr:row>
      <xdr:rowOff>101600</xdr:rowOff>
    </xdr:to>
    <xdr:sp macro="" textlink="">
      <xdr:nvSpPr>
        <xdr:cNvPr id="369" name="Rectangle 368">
          <a:extLst>
            <a:ext uri="{FF2B5EF4-FFF2-40B4-BE49-F238E27FC236}">
              <a16:creationId xmlns:a16="http://schemas.microsoft.com/office/drawing/2014/main" id="{157B8C17-EC6E-3D4E-925A-54AFFE201F34}"/>
            </a:ext>
          </a:extLst>
        </xdr:cNvPr>
        <xdr:cNvSpPr/>
      </xdr:nvSpPr>
      <xdr:spPr>
        <a:xfrm>
          <a:off x="7400383" y="23952820"/>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187</xdr:row>
      <xdr:rowOff>139700</xdr:rowOff>
    </xdr:from>
    <xdr:to>
      <xdr:col>10</xdr:col>
      <xdr:colOff>812800</xdr:colOff>
      <xdr:row>192</xdr:row>
      <xdr:rowOff>139700</xdr:rowOff>
    </xdr:to>
    <xdr:sp macro="" textlink="">
      <xdr:nvSpPr>
        <xdr:cNvPr id="370" name="Rectangle 369">
          <a:extLst>
            <a:ext uri="{FF2B5EF4-FFF2-40B4-BE49-F238E27FC236}">
              <a16:creationId xmlns:a16="http://schemas.microsoft.com/office/drawing/2014/main" id="{8950549B-0026-AA44-BDBA-5C6A222C9EE5}"/>
            </a:ext>
          </a:extLst>
        </xdr:cNvPr>
        <xdr:cNvSpPr/>
      </xdr:nvSpPr>
      <xdr:spPr>
        <a:xfrm>
          <a:off x="7400383" y="22798359"/>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180</xdr:row>
      <xdr:rowOff>76200</xdr:rowOff>
    </xdr:from>
    <xdr:to>
      <xdr:col>11</xdr:col>
      <xdr:colOff>12700</xdr:colOff>
      <xdr:row>185</xdr:row>
      <xdr:rowOff>76200</xdr:rowOff>
    </xdr:to>
    <xdr:sp macro="" textlink="">
      <xdr:nvSpPr>
        <xdr:cNvPr id="371" name="Rectangle 370">
          <a:extLst>
            <a:ext uri="{FF2B5EF4-FFF2-40B4-BE49-F238E27FC236}">
              <a16:creationId xmlns:a16="http://schemas.microsoft.com/office/drawing/2014/main" id="{1D445C93-1ECD-A448-AF16-C8FEF7DF73CA}"/>
            </a:ext>
          </a:extLst>
        </xdr:cNvPr>
        <xdr:cNvSpPr/>
      </xdr:nvSpPr>
      <xdr:spPr>
        <a:xfrm>
          <a:off x="7413083" y="21542298"/>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194</xdr:row>
      <xdr:rowOff>76200</xdr:rowOff>
    </xdr:from>
    <xdr:to>
      <xdr:col>14</xdr:col>
      <xdr:colOff>419100</xdr:colOff>
      <xdr:row>204</xdr:row>
      <xdr:rowOff>162560</xdr:rowOff>
    </xdr:to>
    <xdr:cxnSp macro="">
      <xdr:nvCxnSpPr>
        <xdr:cNvPr id="372" name="Straight Arrow Connector 371">
          <a:extLst>
            <a:ext uri="{FF2B5EF4-FFF2-40B4-BE49-F238E27FC236}">
              <a16:creationId xmlns:a16="http://schemas.microsoft.com/office/drawing/2014/main" id="{4DA4F538-C390-2E4D-9D0D-A91B171DB258}"/>
            </a:ext>
          </a:extLst>
        </xdr:cNvPr>
        <xdr:cNvCxnSpPr>
          <a:stCxn id="354" idx="2"/>
        </xdr:cNvCxnSpPr>
      </xdr:nvCxnSpPr>
      <xdr:spPr>
        <a:xfrm>
          <a:off x="11911051" y="23927420"/>
          <a:ext cx="0" cy="17900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205</xdr:row>
      <xdr:rowOff>50800</xdr:rowOff>
    </xdr:from>
    <xdr:to>
      <xdr:col>15</xdr:col>
      <xdr:colOff>368300</xdr:colOff>
      <xdr:row>210</xdr:row>
      <xdr:rowOff>50800</xdr:rowOff>
    </xdr:to>
    <xdr:sp macro="" textlink="">
      <xdr:nvSpPr>
        <xdr:cNvPr id="373" name="Rectangle 372">
          <a:extLst>
            <a:ext uri="{FF2B5EF4-FFF2-40B4-BE49-F238E27FC236}">
              <a16:creationId xmlns:a16="http://schemas.microsoft.com/office/drawing/2014/main" id="{8B77C19A-BBD4-4C40-A02F-CC589A6830A8}"/>
            </a:ext>
          </a:extLst>
        </xdr:cNvPr>
        <xdr:cNvSpPr/>
      </xdr:nvSpPr>
      <xdr:spPr>
        <a:xfrm>
          <a:off x="11026698" y="25776044"/>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181</xdr:row>
      <xdr:rowOff>25400</xdr:rowOff>
    </xdr:from>
    <xdr:to>
      <xdr:col>19</xdr:col>
      <xdr:colOff>393700</xdr:colOff>
      <xdr:row>182</xdr:row>
      <xdr:rowOff>101600</xdr:rowOff>
    </xdr:to>
    <xdr:sp macro="" textlink="">
      <xdr:nvSpPr>
        <xdr:cNvPr id="374" name="TextBox 373">
          <a:extLst>
            <a:ext uri="{FF2B5EF4-FFF2-40B4-BE49-F238E27FC236}">
              <a16:creationId xmlns:a16="http://schemas.microsoft.com/office/drawing/2014/main" id="{F504B835-C712-2F44-A3C1-3816F45A77B7}"/>
            </a:ext>
          </a:extLst>
        </xdr:cNvPr>
        <xdr:cNvSpPr txBox="1"/>
      </xdr:nvSpPr>
      <xdr:spPr>
        <a:xfrm>
          <a:off x="15283366" y="21661863"/>
          <a:ext cx="7065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188</xdr:row>
      <xdr:rowOff>25400</xdr:rowOff>
    </xdr:from>
    <xdr:to>
      <xdr:col>19</xdr:col>
      <xdr:colOff>495300</xdr:colOff>
      <xdr:row>189</xdr:row>
      <xdr:rowOff>88900</xdr:rowOff>
    </xdr:to>
    <xdr:sp macro="" textlink="">
      <xdr:nvSpPr>
        <xdr:cNvPr id="375" name="TextBox 374">
          <a:extLst>
            <a:ext uri="{FF2B5EF4-FFF2-40B4-BE49-F238E27FC236}">
              <a16:creationId xmlns:a16="http://schemas.microsoft.com/office/drawing/2014/main" id="{7E99C16A-4754-5045-84E4-A025A8C60D9B}"/>
            </a:ext>
          </a:extLst>
        </xdr:cNvPr>
        <xdr:cNvSpPr txBox="1"/>
      </xdr:nvSpPr>
      <xdr:spPr>
        <a:xfrm>
          <a:off x="15169066" y="22854424"/>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195</xdr:row>
      <xdr:rowOff>76200</xdr:rowOff>
    </xdr:from>
    <xdr:to>
      <xdr:col>19</xdr:col>
      <xdr:colOff>749300</xdr:colOff>
      <xdr:row>196</xdr:row>
      <xdr:rowOff>152400</xdr:rowOff>
    </xdr:to>
    <xdr:sp macro="" textlink="">
      <xdr:nvSpPr>
        <xdr:cNvPr id="376" name="TextBox 375">
          <a:extLst>
            <a:ext uri="{FF2B5EF4-FFF2-40B4-BE49-F238E27FC236}">
              <a16:creationId xmlns:a16="http://schemas.microsoft.com/office/drawing/2014/main" id="{6481B98A-1292-5949-AE57-F5C40C83585F}"/>
            </a:ext>
          </a:extLst>
        </xdr:cNvPr>
        <xdr:cNvSpPr txBox="1"/>
      </xdr:nvSpPr>
      <xdr:spPr>
        <a:xfrm>
          <a:off x="14851566" y="24097785"/>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205</xdr:row>
      <xdr:rowOff>63500</xdr:rowOff>
    </xdr:from>
    <xdr:to>
      <xdr:col>15</xdr:col>
      <xdr:colOff>50800</xdr:colOff>
      <xdr:row>206</xdr:row>
      <xdr:rowOff>139700</xdr:rowOff>
    </xdr:to>
    <xdr:sp macro="" textlink="">
      <xdr:nvSpPr>
        <xdr:cNvPr id="377" name="TextBox 376">
          <a:extLst>
            <a:ext uri="{FF2B5EF4-FFF2-40B4-BE49-F238E27FC236}">
              <a16:creationId xmlns:a16="http://schemas.microsoft.com/office/drawing/2014/main" id="{6A413928-C29C-A24F-AE72-EC060CF9651C}"/>
            </a:ext>
          </a:extLst>
        </xdr:cNvPr>
        <xdr:cNvSpPr txBox="1"/>
      </xdr:nvSpPr>
      <xdr:spPr>
        <a:xfrm>
          <a:off x="11331498" y="25788744"/>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180</xdr:row>
      <xdr:rowOff>114300</xdr:rowOff>
    </xdr:from>
    <xdr:to>
      <xdr:col>10</xdr:col>
      <xdr:colOff>762000</xdr:colOff>
      <xdr:row>182</xdr:row>
      <xdr:rowOff>12700</xdr:rowOff>
    </xdr:to>
    <xdr:sp macro="" textlink="">
      <xdr:nvSpPr>
        <xdr:cNvPr id="378" name="TextBox 377">
          <a:extLst>
            <a:ext uri="{FF2B5EF4-FFF2-40B4-BE49-F238E27FC236}">
              <a16:creationId xmlns:a16="http://schemas.microsoft.com/office/drawing/2014/main" id="{43014A87-ED0E-B349-A096-B9D4CFDD97E7}"/>
            </a:ext>
          </a:extLst>
        </xdr:cNvPr>
        <xdr:cNvSpPr txBox="1"/>
      </xdr:nvSpPr>
      <xdr:spPr>
        <a:xfrm>
          <a:off x="7527383" y="21580398"/>
          <a:ext cx="1443154" cy="239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188</xdr:row>
      <xdr:rowOff>0</xdr:rowOff>
    </xdr:from>
    <xdr:to>
      <xdr:col>10</xdr:col>
      <xdr:colOff>596900</xdr:colOff>
      <xdr:row>189</xdr:row>
      <xdr:rowOff>63500</xdr:rowOff>
    </xdr:to>
    <xdr:sp macro="" textlink="">
      <xdr:nvSpPr>
        <xdr:cNvPr id="379" name="TextBox 378">
          <a:extLst>
            <a:ext uri="{FF2B5EF4-FFF2-40B4-BE49-F238E27FC236}">
              <a16:creationId xmlns:a16="http://schemas.microsoft.com/office/drawing/2014/main" id="{BD1C93B3-735E-224A-A795-BBABF204DC13}"/>
            </a:ext>
          </a:extLst>
        </xdr:cNvPr>
        <xdr:cNvSpPr txBox="1"/>
      </xdr:nvSpPr>
      <xdr:spPr>
        <a:xfrm>
          <a:off x="7590883" y="22829024"/>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194</xdr:row>
      <xdr:rowOff>101600</xdr:rowOff>
    </xdr:from>
    <xdr:to>
      <xdr:col>10</xdr:col>
      <xdr:colOff>368300</xdr:colOff>
      <xdr:row>196</xdr:row>
      <xdr:rowOff>12700</xdr:rowOff>
    </xdr:to>
    <xdr:sp macro="" textlink="">
      <xdr:nvSpPr>
        <xdr:cNvPr id="380" name="TextBox 379">
          <a:extLst>
            <a:ext uri="{FF2B5EF4-FFF2-40B4-BE49-F238E27FC236}">
              <a16:creationId xmlns:a16="http://schemas.microsoft.com/office/drawing/2014/main" id="{A9909A16-05E0-CD47-987E-847AED1F81A5}"/>
            </a:ext>
          </a:extLst>
        </xdr:cNvPr>
        <xdr:cNvSpPr txBox="1"/>
      </xdr:nvSpPr>
      <xdr:spPr>
        <a:xfrm>
          <a:off x="7806783" y="23952820"/>
          <a:ext cx="770054" cy="251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182</xdr:row>
      <xdr:rowOff>101600</xdr:rowOff>
    </xdr:from>
    <xdr:to>
      <xdr:col>19</xdr:col>
      <xdr:colOff>12700</xdr:colOff>
      <xdr:row>185</xdr:row>
      <xdr:rowOff>139700</xdr:rowOff>
    </xdr:to>
    <xdr:sp macro="" textlink="Sheet2!O133">
      <xdr:nvSpPr>
        <xdr:cNvPr id="381" name="TextBox 380">
          <a:extLst>
            <a:ext uri="{FF2B5EF4-FFF2-40B4-BE49-F238E27FC236}">
              <a16:creationId xmlns:a16="http://schemas.microsoft.com/office/drawing/2014/main" id="{7A00F5F2-ED93-D24E-9DAA-BFD72F57AE3F}"/>
            </a:ext>
          </a:extLst>
        </xdr:cNvPr>
        <xdr:cNvSpPr txBox="1"/>
      </xdr:nvSpPr>
      <xdr:spPr>
        <a:xfrm>
          <a:off x="14826166" y="21908429"/>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182</xdr:row>
      <xdr:rowOff>101600</xdr:rowOff>
    </xdr:from>
    <xdr:to>
      <xdr:col>20</xdr:col>
      <xdr:colOff>0</xdr:colOff>
      <xdr:row>185</xdr:row>
      <xdr:rowOff>152400</xdr:rowOff>
    </xdr:to>
    <xdr:sp macro="" textlink="Sheet2!N133">
      <xdr:nvSpPr>
        <xdr:cNvPr id="382" name="TextBox 381">
          <a:extLst>
            <a:ext uri="{FF2B5EF4-FFF2-40B4-BE49-F238E27FC236}">
              <a16:creationId xmlns:a16="http://schemas.microsoft.com/office/drawing/2014/main" id="{A3B63A48-D1A3-CD4D-8379-2DE2039FB8BE}"/>
            </a:ext>
          </a:extLst>
        </xdr:cNvPr>
        <xdr:cNvSpPr txBox="1"/>
      </xdr:nvSpPr>
      <xdr:spPr>
        <a:xfrm>
          <a:off x="15596220" y="21908429"/>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189</xdr:row>
      <xdr:rowOff>88900</xdr:rowOff>
    </xdr:from>
    <xdr:to>
      <xdr:col>19</xdr:col>
      <xdr:colOff>25400</xdr:colOff>
      <xdr:row>192</xdr:row>
      <xdr:rowOff>76200</xdr:rowOff>
    </xdr:to>
    <xdr:sp macro="" textlink="Sheet2!O137">
      <xdr:nvSpPr>
        <xdr:cNvPr id="383" name="TextBox 382">
          <a:extLst>
            <a:ext uri="{FF2B5EF4-FFF2-40B4-BE49-F238E27FC236}">
              <a16:creationId xmlns:a16="http://schemas.microsoft.com/office/drawing/2014/main" id="{8B3060C0-C7FB-DE41-B6BD-EBE61CDBA629}"/>
            </a:ext>
          </a:extLst>
        </xdr:cNvPr>
        <xdr:cNvSpPr txBox="1"/>
      </xdr:nvSpPr>
      <xdr:spPr>
        <a:xfrm>
          <a:off x="14826166" y="2308829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189</xdr:row>
      <xdr:rowOff>88900</xdr:rowOff>
    </xdr:from>
    <xdr:to>
      <xdr:col>20</xdr:col>
      <xdr:colOff>0</xdr:colOff>
      <xdr:row>192</xdr:row>
      <xdr:rowOff>76200</xdr:rowOff>
    </xdr:to>
    <xdr:sp macro="" textlink="Sheet2!N137">
      <xdr:nvSpPr>
        <xdr:cNvPr id="384" name="TextBox 383">
          <a:extLst>
            <a:ext uri="{FF2B5EF4-FFF2-40B4-BE49-F238E27FC236}">
              <a16:creationId xmlns:a16="http://schemas.microsoft.com/office/drawing/2014/main" id="{92F8F6F1-BD1D-AC4F-8779-21ECD9A4AD1D}"/>
            </a:ext>
          </a:extLst>
        </xdr:cNvPr>
        <xdr:cNvSpPr txBox="1"/>
      </xdr:nvSpPr>
      <xdr:spPr>
        <a:xfrm>
          <a:off x="15621620" y="23088290"/>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197</xdr:row>
      <xdr:rowOff>12700</xdr:rowOff>
    </xdr:from>
    <xdr:to>
      <xdr:col>19</xdr:col>
      <xdr:colOff>50800</xdr:colOff>
      <xdr:row>199</xdr:row>
      <xdr:rowOff>152400</xdr:rowOff>
    </xdr:to>
    <xdr:sp macro="" textlink="Sheet2!O140">
      <xdr:nvSpPr>
        <xdr:cNvPr id="385" name="TextBox 384">
          <a:extLst>
            <a:ext uri="{FF2B5EF4-FFF2-40B4-BE49-F238E27FC236}">
              <a16:creationId xmlns:a16="http://schemas.microsoft.com/office/drawing/2014/main" id="{8F6F2BA6-F0F2-2742-9AB6-5A4D53B2DEB3}"/>
            </a:ext>
          </a:extLst>
        </xdr:cNvPr>
        <xdr:cNvSpPr txBox="1"/>
      </xdr:nvSpPr>
      <xdr:spPr>
        <a:xfrm>
          <a:off x="14826166" y="24375017"/>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197</xdr:row>
      <xdr:rowOff>12700</xdr:rowOff>
    </xdr:from>
    <xdr:to>
      <xdr:col>19</xdr:col>
      <xdr:colOff>787400</xdr:colOff>
      <xdr:row>200</xdr:row>
      <xdr:rowOff>0</xdr:rowOff>
    </xdr:to>
    <xdr:sp macro="" textlink="Sheet2!N140">
      <xdr:nvSpPr>
        <xdr:cNvPr id="386" name="TextBox 385">
          <a:extLst>
            <a:ext uri="{FF2B5EF4-FFF2-40B4-BE49-F238E27FC236}">
              <a16:creationId xmlns:a16="http://schemas.microsoft.com/office/drawing/2014/main" id="{9C18400F-BE7D-A044-86C3-5839EBBB4D36}"/>
            </a:ext>
          </a:extLst>
        </xdr:cNvPr>
        <xdr:cNvSpPr txBox="1"/>
      </xdr:nvSpPr>
      <xdr:spPr>
        <a:xfrm>
          <a:off x="15634320" y="24375017"/>
          <a:ext cx="7493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182</xdr:row>
      <xdr:rowOff>12700</xdr:rowOff>
    </xdr:from>
    <xdr:to>
      <xdr:col>11</xdr:col>
      <xdr:colOff>0</xdr:colOff>
      <xdr:row>185</xdr:row>
      <xdr:rowOff>0</xdr:rowOff>
    </xdr:to>
    <xdr:sp macro="" textlink="Sheet2!N150">
      <xdr:nvSpPr>
        <xdr:cNvPr id="387" name="TextBox 386">
          <a:extLst>
            <a:ext uri="{FF2B5EF4-FFF2-40B4-BE49-F238E27FC236}">
              <a16:creationId xmlns:a16="http://schemas.microsoft.com/office/drawing/2014/main" id="{4BFAC74E-C8EF-954D-963A-EF717A29700E}"/>
            </a:ext>
          </a:extLst>
        </xdr:cNvPr>
        <xdr:cNvSpPr txBox="1"/>
      </xdr:nvSpPr>
      <xdr:spPr>
        <a:xfrm>
          <a:off x="8233937" y="21819529"/>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182</xdr:row>
      <xdr:rowOff>12700</xdr:rowOff>
    </xdr:from>
    <xdr:to>
      <xdr:col>10</xdr:col>
      <xdr:colOff>25400</xdr:colOff>
      <xdr:row>185</xdr:row>
      <xdr:rowOff>0</xdr:rowOff>
    </xdr:to>
    <xdr:sp macro="" textlink="Sheet2!O149">
      <xdr:nvSpPr>
        <xdr:cNvPr id="388" name="TextBox 387">
          <a:extLst>
            <a:ext uri="{FF2B5EF4-FFF2-40B4-BE49-F238E27FC236}">
              <a16:creationId xmlns:a16="http://schemas.microsoft.com/office/drawing/2014/main" id="{15E8A964-60EC-B94D-AFF3-A65A39C46B0E}"/>
            </a:ext>
          </a:extLst>
        </xdr:cNvPr>
        <xdr:cNvSpPr txBox="1"/>
      </xdr:nvSpPr>
      <xdr:spPr>
        <a:xfrm>
          <a:off x="7438483" y="21819529"/>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189</xdr:row>
      <xdr:rowOff>88900</xdr:rowOff>
    </xdr:from>
    <xdr:to>
      <xdr:col>10</xdr:col>
      <xdr:colOff>774700</xdr:colOff>
      <xdr:row>192</xdr:row>
      <xdr:rowOff>76200</xdr:rowOff>
    </xdr:to>
    <xdr:sp macro="" textlink="Sheet2!N155">
      <xdr:nvSpPr>
        <xdr:cNvPr id="389" name="TextBox 388">
          <a:extLst>
            <a:ext uri="{FF2B5EF4-FFF2-40B4-BE49-F238E27FC236}">
              <a16:creationId xmlns:a16="http://schemas.microsoft.com/office/drawing/2014/main" id="{D53C836A-1928-384B-85CE-D42E8B29F3CD}"/>
            </a:ext>
          </a:extLst>
        </xdr:cNvPr>
        <xdr:cNvSpPr txBox="1"/>
      </xdr:nvSpPr>
      <xdr:spPr>
        <a:xfrm>
          <a:off x="8187783" y="2308829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189</xdr:row>
      <xdr:rowOff>88900</xdr:rowOff>
    </xdr:from>
    <xdr:to>
      <xdr:col>9</xdr:col>
      <xdr:colOff>800100</xdr:colOff>
      <xdr:row>192</xdr:row>
      <xdr:rowOff>76200</xdr:rowOff>
    </xdr:to>
    <xdr:sp macro="" textlink="Sheet2!O155">
      <xdr:nvSpPr>
        <xdr:cNvPr id="390" name="TextBox 389">
          <a:extLst>
            <a:ext uri="{FF2B5EF4-FFF2-40B4-BE49-F238E27FC236}">
              <a16:creationId xmlns:a16="http://schemas.microsoft.com/office/drawing/2014/main" id="{39783563-A314-8648-BEF9-9962B5CA0BD9}"/>
            </a:ext>
          </a:extLst>
        </xdr:cNvPr>
        <xdr:cNvSpPr txBox="1"/>
      </xdr:nvSpPr>
      <xdr:spPr>
        <a:xfrm>
          <a:off x="7387683" y="23088290"/>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196</xdr:row>
      <xdr:rowOff>12700</xdr:rowOff>
    </xdr:from>
    <xdr:to>
      <xdr:col>10</xdr:col>
      <xdr:colOff>774700</xdr:colOff>
      <xdr:row>199</xdr:row>
      <xdr:rowOff>0</xdr:rowOff>
    </xdr:to>
    <xdr:sp macro="" textlink="Sheet2!N137">
      <xdr:nvSpPr>
        <xdr:cNvPr id="391" name="TextBox 390">
          <a:extLst>
            <a:ext uri="{FF2B5EF4-FFF2-40B4-BE49-F238E27FC236}">
              <a16:creationId xmlns:a16="http://schemas.microsoft.com/office/drawing/2014/main" id="{6AB34279-4A43-BD4E-ADC5-866FB2D2E130}"/>
            </a:ext>
          </a:extLst>
        </xdr:cNvPr>
        <xdr:cNvSpPr txBox="1"/>
      </xdr:nvSpPr>
      <xdr:spPr>
        <a:xfrm>
          <a:off x="8187783" y="24204651"/>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196</xdr:row>
      <xdr:rowOff>12700</xdr:rowOff>
    </xdr:from>
    <xdr:to>
      <xdr:col>9</xdr:col>
      <xdr:colOff>800100</xdr:colOff>
      <xdr:row>199</xdr:row>
      <xdr:rowOff>0</xdr:rowOff>
    </xdr:to>
    <xdr:sp macro="" textlink="Sheet2!O159">
      <xdr:nvSpPr>
        <xdr:cNvPr id="392" name="TextBox 391">
          <a:extLst>
            <a:ext uri="{FF2B5EF4-FFF2-40B4-BE49-F238E27FC236}">
              <a16:creationId xmlns:a16="http://schemas.microsoft.com/office/drawing/2014/main" id="{371812C6-49CD-274B-8D08-B81F20701CC0}"/>
            </a:ext>
          </a:extLst>
        </xdr:cNvPr>
        <xdr:cNvSpPr txBox="1"/>
      </xdr:nvSpPr>
      <xdr:spPr>
        <a:xfrm>
          <a:off x="7387683" y="24204651"/>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207</xdr:row>
      <xdr:rowOff>0</xdr:rowOff>
    </xdr:from>
    <xdr:to>
      <xdr:col>14</xdr:col>
      <xdr:colOff>368300</xdr:colOff>
      <xdr:row>209</xdr:row>
      <xdr:rowOff>152400</xdr:rowOff>
    </xdr:to>
    <xdr:sp macro="" textlink="Sheet2!O145">
      <xdr:nvSpPr>
        <xdr:cNvPr id="393" name="TextBox 392">
          <a:extLst>
            <a:ext uri="{FF2B5EF4-FFF2-40B4-BE49-F238E27FC236}">
              <a16:creationId xmlns:a16="http://schemas.microsoft.com/office/drawing/2014/main" id="{0780665F-3883-E448-ABEC-C1421BFCB214}"/>
            </a:ext>
          </a:extLst>
        </xdr:cNvPr>
        <xdr:cNvSpPr txBox="1"/>
      </xdr:nvSpPr>
      <xdr:spPr>
        <a:xfrm>
          <a:off x="11064798" y="26065976"/>
          <a:ext cx="795453"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207</xdr:row>
      <xdr:rowOff>0</xdr:rowOff>
    </xdr:from>
    <xdr:to>
      <xdr:col>15</xdr:col>
      <xdr:colOff>355600</xdr:colOff>
      <xdr:row>209</xdr:row>
      <xdr:rowOff>152400</xdr:rowOff>
    </xdr:to>
    <xdr:sp macro="" textlink="Sheet2!N145">
      <xdr:nvSpPr>
        <xdr:cNvPr id="394" name="TextBox 393">
          <a:extLst>
            <a:ext uri="{FF2B5EF4-FFF2-40B4-BE49-F238E27FC236}">
              <a16:creationId xmlns:a16="http://schemas.microsoft.com/office/drawing/2014/main" id="{E5468A31-D035-944D-8E1D-CB0D748B5945}"/>
            </a:ext>
          </a:extLst>
        </xdr:cNvPr>
        <xdr:cNvSpPr txBox="1"/>
      </xdr:nvSpPr>
      <xdr:spPr>
        <a:xfrm>
          <a:off x="11872951" y="26065976"/>
          <a:ext cx="795454"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176</xdr:row>
      <xdr:rowOff>76200</xdr:rowOff>
    </xdr:from>
    <xdr:to>
      <xdr:col>21</xdr:col>
      <xdr:colOff>800100</xdr:colOff>
      <xdr:row>181</xdr:row>
      <xdr:rowOff>12700</xdr:rowOff>
    </xdr:to>
    <xdr:cxnSp macro="">
      <xdr:nvCxnSpPr>
        <xdr:cNvPr id="395" name="Elbow Connector 394">
          <a:extLst>
            <a:ext uri="{FF2B5EF4-FFF2-40B4-BE49-F238E27FC236}">
              <a16:creationId xmlns:a16="http://schemas.microsoft.com/office/drawing/2014/main" id="{D6616250-A707-A147-B127-1B33693BBC6F}"/>
            </a:ext>
          </a:extLst>
        </xdr:cNvPr>
        <xdr:cNvCxnSpPr/>
      </xdr:nvCxnSpPr>
      <xdr:spPr>
        <a:xfrm flipV="1">
          <a:off x="16455173" y="20860834"/>
          <a:ext cx="1582854" cy="788329"/>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179</xdr:row>
      <xdr:rowOff>127000</xdr:rowOff>
    </xdr:from>
    <xdr:to>
      <xdr:col>23</xdr:col>
      <xdr:colOff>38100</xdr:colOff>
      <xdr:row>183</xdr:row>
      <xdr:rowOff>95250</xdr:rowOff>
    </xdr:to>
    <xdr:cxnSp macro="">
      <xdr:nvCxnSpPr>
        <xdr:cNvPr id="396" name="Elbow Connector 395">
          <a:extLst>
            <a:ext uri="{FF2B5EF4-FFF2-40B4-BE49-F238E27FC236}">
              <a16:creationId xmlns:a16="http://schemas.microsoft.com/office/drawing/2014/main" id="{3A1FB68F-C10D-AC4D-95B9-6AD37F5AF764}"/>
            </a:ext>
          </a:extLst>
        </xdr:cNvPr>
        <xdr:cNvCxnSpPr>
          <a:stCxn id="366" idx="3"/>
        </xdr:cNvCxnSpPr>
      </xdr:nvCxnSpPr>
      <xdr:spPr>
        <a:xfrm flipV="1">
          <a:off x="16493273" y="21422732"/>
          <a:ext cx="2424461" cy="64971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182</xdr:row>
      <xdr:rowOff>139700</xdr:rowOff>
    </xdr:from>
    <xdr:to>
      <xdr:col>25</xdr:col>
      <xdr:colOff>50800</xdr:colOff>
      <xdr:row>186</xdr:row>
      <xdr:rowOff>12700</xdr:rowOff>
    </xdr:to>
    <xdr:cxnSp macro="">
      <xdr:nvCxnSpPr>
        <xdr:cNvPr id="397" name="Elbow Connector 396">
          <a:extLst>
            <a:ext uri="{FF2B5EF4-FFF2-40B4-BE49-F238E27FC236}">
              <a16:creationId xmlns:a16="http://schemas.microsoft.com/office/drawing/2014/main" id="{8ADDA471-5539-4247-A1FD-7B9C8BE2FD45}"/>
            </a:ext>
          </a:extLst>
        </xdr:cNvPr>
        <xdr:cNvCxnSpPr/>
      </xdr:nvCxnSpPr>
      <xdr:spPr>
        <a:xfrm flipV="1">
          <a:off x="16493273" y="21946529"/>
          <a:ext cx="4078868" cy="5544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200</xdr:row>
      <xdr:rowOff>38100</xdr:rowOff>
    </xdr:from>
    <xdr:to>
      <xdr:col>22</xdr:col>
      <xdr:colOff>0</xdr:colOff>
      <xdr:row>204</xdr:row>
      <xdr:rowOff>139700</xdr:rowOff>
    </xdr:to>
    <xdr:cxnSp macro="">
      <xdr:nvCxnSpPr>
        <xdr:cNvPr id="398" name="Elbow Connector 397">
          <a:extLst>
            <a:ext uri="{FF2B5EF4-FFF2-40B4-BE49-F238E27FC236}">
              <a16:creationId xmlns:a16="http://schemas.microsoft.com/office/drawing/2014/main" id="{B270326E-3D6D-6842-8728-B0379F94BA8E}"/>
            </a:ext>
          </a:extLst>
        </xdr:cNvPr>
        <xdr:cNvCxnSpPr/>
      </xdr:nvCxnSpPr>
      <xdr:spPr>
        <a:xfrm>
          <a:off x="16417073" y="24911515"/>
          <a:ext cx="1641707" cy="7830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198</xdr:row>
      <xdr:rowOff>107950</xdr:rowOff>
    </xdr:from>
    <xdr:to>
      <xdr:col>23</xdr:col>
      <xdr:colOff>12700</xdr:colOff>
      <xdr:row>203</xdr:row>
      <xdr:rowOff>0</xdr:rowOff>
    </xdr:to>
    <xdr:cxnSp macro="">
      <xdr:nvCxnSpPr>
        <xdr:cNvPr id="399" name="Elbow Connector 398">
          <a:extLst>
            <a:ext uri="{FF2B5EF4-FFF2-40B4-BE49-F238E27FC236}">
              <a16:creationId xmlns:a16="http://schemas.microsoft.com/office/drawing/2014/main" id="{D454077B-0CC2-724D-8A6D-CF5365FE31D8}"/>
            </a:ext>
          </a:extLst>
        </xdr:cNvPr>
        <xdr:cNvCxnSpPr/>
      </xdr:nvCxnSpPr>
      <xdr:spPr>
        <a:xfrm>
          <a:off x="16429773" y="24640633"/>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197</xdr:row>
      <xdr:rowOff>63500</xdr:rowOff>
    </xdr:from>
    <xdr:to>
      <xdr:col>24</xdr:col>
      <xdr:colOff>38100</xdr:colOff>
      <xdr:row>201</xdr:row>
      <xdr:rowOff>50800</xdr:rowOff>
    </xdr:to>
    <xdr:cxnSp macro="">
      <xdr:nvCxnSpPr>
        <xdr:cNvPr id="400" name="Elbow Connector 399">
          <a:extLst>
            <a:ext uri="{FF2B5EF4-FFF2-40B4-BE49-F238E27FC236}">
              <a16:creationId xmlns:a16="http://schemas.microsoft.com/office/drawing/2014/main" id="{5D2F37E3-3CF1-B241-8728-0608D14E8CE8}"/>
            </a:ext>
          </a:extLst>
        </xdr:cNvPr>
        <xdr:cNvCxnSpPr/>
      </xdr:nvCxnSpPr>
      <xdr:spPr>
        <a:xfrm>
          <a:off x="16417073" y="24425817"/>
          <a:ext cx="3321515" cy="6687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188</xdr:row>
      <xdr:rowOff>139700</xdr:rowOff>
    </xdr:from>
    <xdr:to>
      <xdr:col>24</xdr:col>
      <xdr:colOff>63500</xdr:colOff>
      <xdr:row>188</xdr:row>
      <xdr:rowOff>152400</xdr:rowOff>
    </xdr:to>
    <xdr:cxnSp macro="">
      <xdr:nvCxnSpPr>
        <xdr:cNvPr id="401" name="Straight Arrow Connector 400">
          <a:extLst>
            <a:ext uri="{FF2B5EF4-FFF2-40B4-BE49-F238E27FC236}">
              <a16:creationId xmlns:a16="http://schemas.microsoft.com/office/drawing/2014/main" id="{05DD4909-3DF9-3E4E-B4EB-A5CBD3119301}"/>
            </a:ext>
          </a:extLst>
        </xdr:cNvPr>
        <xdr:cNvCxnSpPr/>
      </xdr:nvCxnSpPr>
      <xdr:spPr>
        <a:xfrm>
          <a:off x="16467873" y="22968724"/>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192</xdr:row>
      <xdr:rowOff>50800</xdr:rowOff>
    </xdr:from>
    <xdr:to>
      <xdr:col>24</xdr:col>
      <xdr:colOff>12700</xdr:colOff>
      <xdr:row>192</xdr:row>
      <xdr:rowOff>50800</xdr:rowOff>
    </xdr:to>
    <xdr:cxnSp macro="">
      <xdr:nvCxnSpPr>
        <xdr:cNvPr id="402" name="Straight Arrow Connector 401">
          <a:extLst>
            <a:ext uri="{FF2B5EF4-FFF2-40B4-BE49-F238E27FC236}">
              <a16:creationId xmlns:a16="http://schemas.microsoft.com/office/drawing/2014/main" id="{9C4DBA81-6227-E249-938F-62067355F340}"/>
            </a:ext>
          </a:extLst>
        </xdr:cNvPr>
        <xdr:cNvCxnSpPr/>
      </xdr:nvCxnSpPr>
      <xdr:spPr>
        <a:xfrm>
          <a:off x="16467873" y="23561288"/>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195</xdr:row>
      <xdr:rowOff>76200</xdr:rowOff>
    </xdr:from>
    <xdr:to>
      <xdr:col>24</xdr:col>
      <xdr:colOff>800100</xdr:colOff>
      <xdr:row>199</xdr:row>
      <xdr:rowOff>114300</xdr:rowOff>
    </xdr:to>
    <xdr:cxnSp macro="">
      <xdr:nvCxnSpPr>
        <xdr:cNvPr id="403" name="Elbow Connector 402">
          <a:extLst>
            <a:ext uri="{FF2B5EF4-FFF2-40B4-BE49-F238E27FC236}">
              <a16:creationId xmlns:a16="http://schemas.microsoft.com/office/drawing/2014/main" id="{427D6915-C34D-1A40-9E73-0127DAD1DB7C}"/>
            </a:ext>
          </a:extLst>
        </xdr:cNvPr>
        <xdr:cNvCxnSpPr/>
      </xdr:nvCxnSpPr>
      <xdr:spPr>
        <a:xfrm>
          <a:off x="16429773" y="24097785"/>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187</xdr:row>
      <xdr:rowOff>114300</xdr:rowOff>
    </xdr:from>
    <xdr:to>
      <xdr:col>26</xdr:col>
      <xdr:colOff>38100</xdr:colOff>
      <xdr:row>190</xdr:row>
      <xdr:rowOff>38100</xdr:rowOff>
    </xdr:to>
    <xdr:sp macro="" textlink="">
      <xdr:nvSpPr>
        <xdr:cNvPr id="404" name="Oval 403">
          <a:extLst>
            <a:ext uri="{FF2B5EF4-FFF2-40B4-BE49-F238E27FC236}">
              <a16:creationId xmlns:a16="http://schemas.microsoft.com/office/drawing/2014/main" id="{48438C43-2B68-CD45-A7F3-E99340B7D175}"/>
            </a:ext>
          </a:extLst>
        </xdr:cNvPr>
        <xdr:cNvSpPr/>
      </xdr:nvSpPr>
      <xdr:spPr>
        <a:xfrm>
          <a:off x="19789388" y="22772959"/>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191</xdr:row>
      <xdr:rowOff>38100</xdr:rowOff>
    </xdr:from>
    <xdr:to>
      <xdr:col>26</xdr:col>
      <xdr:colOff>0</xdr:colOff>
      <xdr:row>193</xdr:row>
      <xdr:rowOff>127000</xdr:rowOff>
    </xdr:to>
    <xdr:sp macro="" textlink="">
      <xdr:nvSpPr>
        <xdr:cNvPr id="405" name="Oval 404">
          <a:extLst>
            <a:ext uri="{FF2B5EF4-FFF2-40B4-BE49-F238E27FC236}">
              <a16:creationId xmlns:a16="http://schemas.microsoft.com/office/drawing/2014/main" id="{CE0F99E6-B012-2C47-8CA9-0DC5BBAA3240}"/>
            </a:ext>
          </a:extLst>
        </xdr:cNvPr>
        <xdr:cNvSpPr/>
      </xdr:nvSpPr>
      <xdr:spPr>
        <a:xfrm>
          <a:off x="19751288" y="23378222"/>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198</xdr:row>
      <xdr:rowOff>76200</xdr:rowOff>
    </xdr:from>
    <xdr:to>
      <xdr:col>26</xdr:col>
      <xdr:colOff>774700</xdr:colOff>
      <xdr:row>201</xdr:row>
      <xdr:rowOff>0</xdr:rowOff>
    </xdr:to>
    <xdr:sp macro="" textlink="">
      <xdr:nvSpPr>
        <xdr:cNvPr id="406" name="Oval 405">
          <a:extLst>
            <a:ext uri="{FF2B5EF4-FFF2-40B4-BE49-F238E27FC236}">
              <a16:creationId xmlns:a16="http://schemas.microsoft.com/office/drawing/2014/main" id="{9CC4A1E5-B7B3-9F42-96AA-553DC9077907}"/>
            </a:ext>
          </a:extLst>
        </xdr:cNvPr>
        <xdr:cNvSpPr/>
      </xdr:nvSpPr>
      <xdr:spPr>
        <a:xfrm>
          <a:off x="20521341" y="24608883"/>
          <a:ext cx="1595554"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200</xdr:row>
      <xdr:rowOff>127000</xdr:rowOff>
    </xdr:from>
    <xdr:to>
      <xdr:col>25</xdr:col>
      <xdr:colOff>787400</xdr:colOff>
      <xdr:row>203</xdr:row>
      <xdr:rowOff>50800</xdr:rowOff>
    </xdr:to>
    <xdr:sp macro="" textlink="">
      <xdr:nvSpPr>
        <xdr:cNvPr id="407" name="Oval 406">
          <a:extLst>
            <a:ext uri="{FF2B5EF4-FFF2-40B4-BE49-F238E27FC236}">
              <a16:creationId xmlns:a16="http://schemas.microsoft.com/office/drawing/2014/main" id="{2755C994-FC7A-1742-8E10-A1A643912286}"/>
            </a:ext>
          </a:extLst>
        </xdr:cNvPr>
        <xdr:cNvSpPr/>
      </xdr:nvSpPr>
      <xdr:spPr>
        <a:xfrm>
          <a:off x="19713188" y="25000415"/>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203</xdr:row>
      <xdr:rowOff>0</xdr:rowOff>
    </xdr:from>
    <xdr:to>
      <xdr:col>24</xdr:col>
      <xdr:colOff>685800</xdr:colOff>
      <xdr:row>205</xdr:row>
      <xdr:rowOff>88900</xdr:rowOff>
    </xdr:to>
    <xdr:sp macro="" textlink="">
      <xdr:nvSpPr>
        <xdr:cNvPr id="408" name="Oval 407">
          <a:extLst>
            <a:ext uri="{FF2B5EF4-FFF2-40B4-BE49-F238E27FC236}">
              <a16:creationId xmlns:a16="http://schemas.microsoft.com/office/drawing/2014/main" id="{00FEE9AE-F15B-BF41-BF90-016E2F4AAA4C}"/>
            </a:ext>
          </a:extLst>
        </xdr:cNvPr>
        <xdr:cNvSpPr/>
      </xdr:nvSpPr>
      <xdr:spPr>
        <a:xfrm>
          <a:off x="18795380" y="25384512"/>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205</xdr:row>
      <xdr:rowOff>25400</xdr:rowOff>
    </xdr:from>
    <xdr:to>
      <xdr:col>23</xdr:col>
      <xdr:colOff>495300</xdr:colOff>
      <xdr:row>207</xdr:row>
      <xdr:rowOff>114300</xdr:rowOff>
    </xdr:to>
    <xdr:sp macro="" textlink="">
      <xdr:nvSpPr>
        <xdr:cNvPr id="409" name="Oval 408">
          <a:extLst>
            <a:ext uri="{FF2B5EF4-FFF2-40B4-BE49-F238E27FC236}">
              <a16:creationId xmlns:a16="http://schemas.microsoft.com/office/drawing/2014/main" id="{9BEE3173-71E9-BC47-9A5E-E1C8753B202B}"/>
            </a:ext>
          </a:extLst>
        </xdr:cNvPr>
        <xdr:cNvSpPr/>
      </xdr:nvSpPr>
      <xdr:spPr>
        <a:xfrm>
          <a:off x="17784027" y="25750644"/>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181</xdr:row>
      <xdr:rowOff>114300</xdr:rowOff>
    </xdr:from>
    <xdr:to>
      <xdr:col>27</xdr:col>
      <xdr:colOff>25400</xdr:colOff>
      <xdr:row>184</xdr:row>
      <xdr:rowOff>38100</xdr:rowOff>
    </xdr:to>
    <xdr:sp macro="" textlink="">
      <xdr:nvSpPr>
        <xdr:cNvPr id="410" name="Oval 409">
          <a:extLst>
            <a:ext uri="{FF2B5EF4-FFF2-40B4-BE49-F238E27FC236}">
              <a16:creationId xmlns:a16="http://schemas.microsoft.com/office/drawing/2014/main" id="{EA8BF3CF-8113-364E-AEDD-9C3D06FFC3F4}"/>
            </a:ext>
          </a:extLst>
        </xdr:cNvPr>
        <xdr:cNvSpPr/>
      </xdr:nvSpPr>
      <xdr:spPr>
        <a:xfrm>
          <a:off x="20597541" y="21750763"/>
          <a:ext cx="159090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178</xdr:row>
      <xdr:rowOff>88900</xdr:rowOff>
    </xdr:from>
    <xdr:to>
      <xdr:col>25</xdr:col>
      <xdr:colOff>50800</xdr:colOff>
      <xdr:row>181</xdr:row>
      <xdr:rowOff>12700</xdr:rowOff>
    </xdr:to>
    <xdr:sp macro="" textlink="">
      <xdr:nvSpPr>
        <xdr:cNvPr id="411" name="Oval 410">
          <a:extLst>
            <a:ext uri="{FF2B5EF4-FFF2-40B4-BE49-F238E27FC236}">
              <a16:creationId xmlns:a16="http://schemas.microsoft.com/office/drawing/2014/main" id="{D4CEC694-498F-3749-9CC7-88980304B278}"/>
            </a:ext>
          </a:extLst>
        </xdr:cNvPr>
        <xdr:cNvSpPr/>
      </xdr:nvSpPr>
      <xdr:spPr>
        <a:xfrm>
          <a:off x="18981234" y="21214266"/>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175</xdr:row>
      <xdr:rowOff>38100</xdr:rowOff>
    </xdr:from>
    <xdr:to>
      <xdr:col>23</xdr:col>
      <xdr:colOff>762000</xdr:colOff>
      <xdr:row>177</xdr:row>
      <xdr:rowOff>127000</xdr:rowOff>
    </xdr:to>
    <xdr:sp macro="" textlink="">
      <xdr:nvSpPr>
        <xdr:cNvPr id="412" name="Oval 411">
          <a:extLst>
            <a:ext uri="{FF2B5EF4-FFF2-40B4-BE49-F238E27FC236}">
              <a16:creationId xmlns:a16="http://schemas.microsoft.com/office/drawing/2014/main" id="{DE1FAE7E-430E-4A4B-988B-EEB7EB96854A}"/>
            </a:ext>
          </a:extLst>
        </xdr:cNvPr>
        <xdr:cNvSpPr/>
      </xdr:nvSpPr>
      <xdr:spPr>
        <a:xfrm>
          <a:off x="18050727" y="2065236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175</xdr:row>
      <xdr:rowOff>114300</xdr:rowOff>
    </xdr:from>
    <xdr:to>
      <xdr:col>23</xdr:col>
      <xdr:colOff>444500</xdr:colOff>
      <xdr:row>177</xdr:row>
      <xdr:rowOff>38100</xdr:rowOff>
    </xdr:to>
    <xdr:sp macro="" textlink="Sheet2!H196">
      <xdr:nvSpPr>
        <xdr:cNvPr id="413" name="TextBox 412">
          <a:extLst>
            <a:ext uri="{FF2B5EF4-FFF2-40B4-BE49-F238E27FC236}">
              <a16:creationId xmlns:a16="http://schemas.microsoft.com/office/drawing/2014/main" id="{1CD56CB0-EA68-804E-B398-DA9DBC4129A9}"/>
            </a:ext>
          </a:extLst>
        </xdr:cNvPr>
        <xdr:cNvSpPr txBox="1"/>
      </xdr:nvSpPr>
      <xdr:spPr>
        <a:xfrm>
          <a:off x="18541380" y="20728568"/>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179</xdr:row>
      <xdr:rowOff>12700</xdr:rowOff>
    </xdr:from>
    <xdr:to>
      <xdr:col>24</xdr:col>
      <xdr:colOff>736600</xdr:colOff>
      <xdr:row>180</xdr:row>
      <xdr:rowOff>101600</xdr:rowOff>
    </xdr:to>
    <xdr:sp macro="" textlink="">
      <xdr:nvSpPr>
        <xdr:cNvPr id="414" name="TextBox 413">
          <a:extLst>
            <a:ext uri="{FF2B5EF4-FFF2-40B4-BE49-F238E27FC236}">
              <a16:creationId xmlns:a16="http://schemas.microsoft.com/office/drawing/2014/main" id="{0FC2D4DB-1673-B644-A288-2A3E64F40904}"/>
            </a:ext>
          </a:extLst>
        </xdr:cNvPr>
        <xdr:cNvSpPr txBox="1"/>
      </xdr:nvSpPr>
      <xdr:spPr>
        <a:xfrm>
          <a:off x="19247934" y="21308432"/>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182</xdr:row>
      <xdr:rowOff>50800</xdr:rowOff>
    </xdr:from>
    <xdr:to>
      <xdr:col>26</xdr:col>
      <xdr:colOff>368300</xdr:colOff>
      <xdr:row>183</xdr:row>
      <xdr:rowOff>127000</xdr:rowOff>
    </xdr:to>
    <xdr:sp macro="" textlink="">
      <xdr:nvSpPr>
        <xdr:cNvPr id="415" name="TextBox 414">
          <a:extLst>
            <a:ext uri="{FF2B5EF4-FFF2-40B4-BE49-F238E27FC236}">
              <a16:creationId xmlns:a16="http://schemas.microsoft.com/office/drawing/2014/main" id="{54D7B7CE-1B03-CF45-8B8E-DBD4D97C1F6C}"/>
            </a:ext>
          </a:extLst>
        </xdr:cNvPr>
        <xdr:cNvSpPr txBox="1"/>
      </xdr:nvSpPr>
      <xdr:spPr>
        <a:xfrm>
          <a:off x="21092841" y="21857629"/>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188</xdr:row>
      <xdr:rowOff>12700</xdr:rowOff>
    </xdr:from>
    <xdr:to>
      <xdr:col>25</xdr:col>
      <xdr:colOff>635000</xdr:colOff>
      <xdr:row>189</xdr:row>
      <xdr:rowOff>101600</xdr:rowOff>
    </xdr:to>
    <xdr:sp macro="" textlink="">
      <xdr:nvSpPr>
        <xdr:cNvPr id="416" name="TextBox 415">
          <a:extLst>
            <a:ext uri="{FF2B5EF4-FFF2-40B4-BE49-F238E27FC236}">
              <a16:creationId xmlns:a16="http://schemas.microsoft.com/office/drawing/2014/main" id="{778CD2A5-B807-BB4B-AB55-156E02936FB5}"/>
            </a:ext>
          </a:extLst>
        </xdr:cNvPr>
        <xdr:cNvSpPr txBox="1"/>
      </xdr:nvSpPr>
      <xdr:spPr>
        <a:xfrm>
          <a:off x="20094188" y="22841724"/>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191</xdr:row>
      <xdr:rowOff>114300</xdr:rowOff>
    </xdr:from>
    <xdr:to>
      <xdr:col>25</xdr:col>
      <xdr:colOff>457200</xdr:colOff>
      <xdr:row>193</xdr:row>
      <xdr:rowOff>38100</xdr:rowOff>
    </xdr:to>
    <xdr:sp macro="" textlink="">
      <xdr:nvSpPr>
        <xdr:cNvPr id="417" name="TextBox 416">
          <a:extLst>
            <a:ext uri="{FF2B5EF4-FFF2-40B4-BE49-F238E27FC236}">
              <a16:creationId xmlns:a16="http://schemas.microsoft.com/office/drawing/2014/main" id="{787C7D4F-3249-C449-8115-CA4D3CD7DCC3}"/>
            </a:ext>
          </a:extLst>
        </xdr:cNvPr>
        <xdr:cNvSpPr txBox="1"/>
      </xdr:nvSpPr>
      <xdr:spPr>
        <a:xfrm>
          <a:off x="20094188" y="23454422"/>
          <a:ext cx="884353"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198</xdr:row>
      <xdr:rowOff>114300</xdr:rowOff>
    </xdr:from>
    <xdr:to>
      <xdr:col>26</xdr:col>
      <xdr:colOff>406400</xdr:colOff>
      <xdr:row>200</xdr:row>
      <xdr:rowOff>50800</xdr:rowOff>
    </xdr:to>
    <xdr:sp macro="" textlink="">
      <xdr:nvSpPr>
        <xdr:cNvPr id="418" name="TextBox 417">
          <a:extLst>
            <a:ext uri="{FF2B5EF4-FFF2-40B4-BE49-F238E27FC236}">
              <a16:creationId xmlns:a16="http://schemas.microsoft.com/office/drawing/2014/main" id="{46D28988-D485-6F4A-A889-EA4807C9BFA5}"/>
            </a:ext>
          </a:extLst>
        </xdr:cNvPr>
        <xdr:cNvSpPr txBox="1"/>
      </xdr:nvSpPr>
      <xdr:spPr>
        <a:xfrm>
          <a:off x="21029341" y="24646983"/>
          <a:ext cx="719254" cy="2772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201</xdr:row>
      <xdr:rowOff>25400</xdr:rowOff>
    </xdr:from>
    <xdr:to>
      <xdr:col>25</xdr:col>
      <xdr:colOff>279400</xdr:colOff>
      <xdr:row>202</xdr:row>
      <xdr:rowOff>127000</xdr:rowOff>
    </xdr:to>
    <xdr:sp macro="" textlink="">
      <xdr:nvSpPr>
        <xdr:cNvPr id="419" name="TextBox 418">
          <a:extLst>
            <a:ext uri="{FF2B5EF4-FFF2-40B4-BE49-F238E27FC236}">
              <a16:creationId xmlns:a16="http://schemas.microsoft.com/office/drawing/2014/main" id="{4A97ED62-9055-0944-B87E-70F45E88B574}"/>
            </a:ext>
          </a:extLst>
        </xdr:cNvPr>
        <xdr:cNvSpPr txBox="1"/>
      </xdr:nvSpPr>
      <xdr:spPr>
        <a:xfrm>
          <a:off x="20246588" y="25069180"/>
          <a:ext cx="554153" cy="2719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203</xdr:row>
      <xdr:rowOff>76200</xdr:rowOff>
    </xdr:from>
    <xdr:to>
      <xdr:col>24</xdr:col>
      <xdr:colOff>139700</xdr:colOff>
      <xdr:row>204</xdr:row>
      <xdr:rowOff>139700</xdr:rowOff>
    </xdr:to>
    <xdr:sp macro="" textlink="">
      <xdr:nvSpPr>
        <xdr:cNvPr id="420" name="TextBox 419">
          <a:extLst>
            <a:ext uri="{FF2B5EF4-FFF2-40B4-BE49-F238E27FC236}">
              <a16:creationId xmlns:a16="http://schemas.microsoft.com/office/drawing/2014/main" id="{25D135DA-1B31-3D45-ADA1-F4D1209E0E9F}"/>
            </a:ext>
          </a:extLst>
        </xdr:cNvPr>
        <xdr:cNvSpPr txBox="1"/>
      </xdr:nvSpPr>
      <xdr:spPr>
        <a:xfrm>
          <a:off x="19362234" y="25460712"/>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205</xdr:row>
      <xdr:rowOff>76200</xdr:rowOff>
    </xdr:from>
    <xdr:to>
      <xdr:col>22</xdr:col>
      <xdr:colOff>812800</xdr:colOff>
      <xdr:row>206</xdr:row>
      <xdr:rowOff>152400</xdr:rowOff>
    </xdr:to>
    <xdr:sp macro="" textlink="">
      <xdr:nvSpPr>
        <xdr:cNvPr id="421" name="TextBox 420">
          <a:extLst>
            <a:ext uri="{FF2B5EF4-FFF2-40B4-BE49-F238E27FC236}">
              <a16:creationId xmlns:a16="http://schemas.microsoft.com/office/drawing/2014/main" id="{A09EB515-CC07-2446-8B6A-2DC8E8A1D5CD}"/>
            </a:ext>
          </a:extLst>
        </xdr:cNvPr>
        <xdr:cNvSpPr txBox="1"/>
      </xdr:nvSpPr>
      <xdr:spPr>
        <a:xfrm>
          <a:off x="18236580" y="25801444"/>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210</xdr:row>
      <xdr:rowOff>12700</xdr:rowOff>
    </xdr:from>
    <xdr:to>
      <xdr:col>18</xdr:col>
      <xdr:colOff>482600</xdr:colOff>
      <xdr:row>214</xdr:row>
      <xdr:rowOff>50800</xdr:rowOff>
    </xdr:to>
    <xdr:cxnSp macro="">
      <xdr:nvCxnSpPr>
        <xdr:cNvPr id="422" name="Elbow Connector 421">
          <a:extLst>
            <a:ext uri="{FF2B5EF4-FFF2-40B4-BE49-F238E27FC236}">
              <a16:creationId xmlns:a16="http://schemas.microsoft.com/office/drawing/2014/main" id="{757DBFD4-DB53-BF40-8C2E-47F9A2CE1836}"/>
            </a:ext>
          </a:extLst>
        </xdr:cNvPr>
        <xdr:cNvCxnSpPr/>
      </xdr:nvCxnSpPr>
      <xdr:spPr>
        <a:xfrm>
          <a:off x="12668405" y="26589773"/>
          <a:ext cx="2589561" cy="7195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206</xdr:row>
      <xdr:rowOff>25400</xdr:rowOff>
    </xdr:from>
    <xdr:to>
      <xdr:col>20</xdr:col>
      <xdr:colOff>38100</xdr:colOff>
      <xdr:row>210</xdr:row>
      <xdr:rowOff>152400</xdr:rowOff>
    </xdr:to>
    <xdr:cxnSp macro="">
      <xdr:nvCxnSpPr>
        <xdr:cNvPr id="423" name="Elbow Connector 422">
          <a:extLst>
            <a:ext uri="{FF2B5EF4-FFF2-40B4-BE49-F238E27FC236}">
              <a16:creationId xmlns:a16="http://schemas.microsoft.com/office/drawing/2014/main" id="{30A8AB8A-C9D5-9E41-9C22-0AFB38ED252C}"/>
            </a:ext>
          </a:extLst>
        </xdr:cNvPr>
        <xdr:cNvCxnSpPr/>
      </xdr:nvCxnSpPr>
      <xdr:spPr>
        <a:xfrm>
          <a:off x="12681105" y="25921010"/>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209</xdr:row>
      <xdr:rowOff>139700</xdr:rowOff>
    </xdr:from>
    <xdr:to>
      <xdr:col>13</xdr:col>
      <xdr:colOff>342900</xdr:colOff>
      <xdr:row>214</xdr:row>
      <xdr:rowOff>63500</xdr:rowOff>
    </xdr:to>
    <xdr:cxnSp macro="">
      <xdr:nvCxnSpPr>
        <xdr:cNvPr id="424" name="Elbow Connector 423">
          <a:extLst>
            <a:ext uri="{FF2B5EF4-FFF2-40B4-BE49-F238E27FC236}">
              <a16:creationId xmlns:a16="http://schemas.microsoft.com/office/drawing/2014/main" id="{4FD6FB1E-0DE3-9A4C-8744-25A4B1CD13CD}"/>
            </a:ext>
          </a:extLst>
        </xdr:cNvPr>
        <xdr:cNvCxnSpPr/>
      </xdr:nvCxnSpPr>
      <xdr:spPr>
        <a:xfrm rot="10800000" flipV="1">
          <a:off x="8703837" y="26546407"/>
          <a:ext cx="2310161" cy="77563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206</xdr:row>
      <xdr:rowOff>25400</xdr:rowOff>
    </xdr:from>
    <xdr:to>
      <xdr:col>13</xdr:col>
      <xdr:colOff>355600</xdr:colOff>
      <xdr:row>210</xdr:row>
      <xdr:rowOff>0</xdr:rowOff>
    </xdr:to>
    <xdr:cxnSp macro="">
      <xdr:nvCxnSpPr>
        <xdr:cNvPr id="425" name="Elbow Connector 424">
          <a:extLst>
            <a:ext uri="{FF2B5EF4-FFF2-40B4-BE49-F238E27FC236}">
              <a16:creationId xmlns:a16="http://schemas.microsoft.com/office/drawing/2014/main" id="{8927512B-E0B2-C84C-96AB-5A775087D069}"/>
            </a:ext>
          </a:extLst>
        </xdr:cNvPr>
        <xdr:cNvCxnSpPr/>
      </xdr:nvCxnSpPr>
      <xdr:spPr>
        <a:xfrm rot="10800000" flipV="1">
          <a:off x="7400383" y="25921010"/>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209</xdr:row>
      <xdr:rowOff>114300</xdr:rowOff>
    </xdr:from>
    <xdr:to>
      <xdr:col>22</xdr:col>
      <xdr:colOff>38100</xdr:colOff>
      <xdr:row>212</xdr:row>
      <xdr:rowOff>38100</xdr:rowOff>
    </xdr:to>
    <xdr:sp macro="" textlink="">
      <xdr:nvSpPr>
        <xdr:cNvPr id="426" name="Oval 425">
          <a:extLst>
            <a:ext uri="{FF2B5EF4-FFF2-40B4-BE49-F238E27FC236}">
              <a16:creationId xmlns:a16="http://schemas.microsoft.com/office/drawing/2014/main" id="{E07ECD3C-D9F5-E04C-B279-5C22203E87CC}"/>
            </a:ext>
          </a:extLst>
        </xdr:cNvPr>
        <xdr:cNvSpPr/>
      </xdr:nvSpPr>
      <xdr:spPr>
        <a:xfrm>
          <a:off x="16505973" y="26521007"/>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213</xdr:row>
      <xdr:rowOff>25400</xdr:rowOff>
    </xdr:from>
    <xdr:to>
      <xdr:col>20</xdr:col>
      <xdr:colOff>520700</xdr:colOff>
      <xdr:row>215</xdr:row>
      <xdr:rowOff>114300</xdr:rowOff>
    </xdr:to>
    <xdr:sp macro="" textlink="">
      <xdr:nvSpPr>
        <xdr:cNvPr id="427" name="Oval 426">
          <a:extLst>
            <a:ext uri="{FF2B5EF4-FFF2-40B4-BE49-F238E27FC236}">
              <a16:creationId xmlns:a16="http://schemas.microsoft.com/office/drawing/2014/main" id="{2D0B1BB0-DECA-AC41-B474-010B2D11980B}"/>
            </a:ext>
          </a:extLst>
        </xdr:cNvPr>
        <xdr:cNvSpPr/>
      </xdr:nvSpPr>
      <xdr:spPr>
        <a:xfrm>
          <a:off x="15346866" y="27113571"/>
          <a:ext cx="1590907"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208</xdr:row>
      <xdr:rowOff>114300</xdr:rowOff>
    </xdr:from>
    <xdr:to>
      <xdr:col>8</xdr:col>
      <xdr:colOff>787400</xdr:colOff>
      <xdr:row>211</xdr:row>
      <xdr:rowOff>38100</xdr:rowOff>
    </xdr:to>
    <xdr:sp macro="" textlink="">
      <xdr:nvSpPr>
        <xdr:cNvPr id="428" name="Oval 427">
          <a:extLst>
            <a:ext uri="{FF2B5EF4-FFF2-40B4-BE49-F238E27FC236}">
              <a16:creationId xmlns:a16="http://schemas.microsoft.com/office/drawing/2014/main" id="{2F9FF2AE-9993-2E40-86A1-FD7131D7B8F9}"/>
            </a:ext>
          </a:extLst>
        </xdr:cNvPr>
        <xdr:cNvSpPr/>
      </xdr:nvSpPr>
      <xdr:spPr>
        <a:xfrm>
          <a:off x="5758676" y="26350641"/>
          <a:ext cx="1595553"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213</xdr:row>
      <xdr:rowOff>25400</xdr:rowOff>
    </xdr:from>
    <xdr:to>
      <xdr:col>10</xdr:col>
      <xdr:colOff>444500</xdr:colOff>
      <xdr:row>215</xdr:row>
      <xdr:rowOff>114300</xdr:rowOff>
    </xdr:to>
    <xdr:sp macro="" textlink="">
      <xdr:nvSpPr>
        <xdr:cNvPr id="429" name="Oval 428">
          <a:extLst>
            <a:ext uri="{FF2B5EF4-FFF2-40B4-BE49-F238E27FC236}">
              <a16:creationId xmlns:a16="http://schemas.microsoft.com/office/drawing/2014/main" id="{D97C3467-093F-F141-961F-226EADB72088}"/>
            </a:ext>
          </a:extLst>
        </xdr:cNvPr>
        <xdr:cNvSpPr/>
      </xdr:nvSpPr>
      <xdr:spPr>
        <a:xfrm>
          <a:off x="7062129" y="27113571"/>
          <a:ext cx="1590908"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174</xdr:row>
      <xdr:rowOff>27022</xdr:rowOff>
    </xdr:from>
    <xdr:to>
      <xdr:col>9</xdr:col>
      <xdr:colOff>13514</xdr:colOff>
      <xdr:row>180</xdr:row>
      <xdr:rowOff>81069</xdr:rowOff>
    </xdr:to>
    <xdr:cxnSp macro="">
      <xdr:nvCxnSpPr>
        <xdr:cNvPr id="430" name="Elbow Connector 429">
          <a:extLst>
            <a:ext uri="{FF2B5EF4-FFF2-40B4-BE49-F238E27FC236}">
              <a16:creationId xmlns:a16="http://schemas.microsoft.com/office/drawing/2014/main" id="{E570B76D-440F-3041-9B04-FBC4FAB2C540}"/>
            </a:ext>
          </a:extLst>
        </xdr:cNvPr>
        <xdr:cNvCxnSpPr/>
      </xdr:nvCxnSpPr>
      <xdr:spPr>
        <a:xfrm rot="10800000">
          <a:off x="5735761" y="20470924"/>
          <a:ext cx="1665436" cy="107624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176</xdr:row>
      <xdr:rowOff>121595</xdr:rowOff>
    </xdr:from>
    <xdr:to>
      <xdr:col>9</xdr:col>
      <xdr:colOff>23781</xdr:colOff>
      <xdr:row>182</xdr:row>
      <xdr:rowOff>33374</xdr:rowOff>
    </xdr:to>
    <xdr:cxnSp macro="">
      <xdr:nvCxnSpPr>
        <xdr:cNvPr id="431" name="Elbow Connector 430">
          <a:extLst>
            <a:ext uri="{FF2B5EF4-FFF2-40B4-BE49-F238E27FC236}">
              <a16:creationId xmlns:a16="http://schemas.microsoft.com/office/drawing/2014/main" id="{993E329F-87E7-5247-862B-F6682022F158}"/>
            </a:ext>
          </a:extLst>
        </xdr:cNvPr>
        <xdr:cNvCxnSpPr/>
      </xdr:nvCxnSpPr>
      <xdr:spPr>
        <a:xfrm rot="10800000">
          <a:off x="5289909" y="20906229"/>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178</xdr:row>
      <xdr:rowOff>148620</xdr:rowOff>
    </xdr:from>
    <xdr:to>
      <xdr:col>9</xdr:col>
      <xdr:colOff>50801</xdr:colOff>
      <xdr:row>183</xdr:row>
      <xdr:rowOff>87415</xdr:rowOff>
    </xdr:to>
    <xdr:cxnSp macro="">
      <xdr:nvCxnSpPr>
        <xdr:cNvPr id="432" name="Elbow Connector 431">
          <a:extLst>
            <a:ext uri="{FF2B5EF4-FFF2-40B4-BE49-F238E27FC236}">
              <a16:creationId xmlns:a16="http://schemas.microsoft.com/office/drawing/2014/main" id="{0625E5DD-8348-824A-B986-799F1B9A58C1}"/>
            </a:ext>
          </a:extLst>
        </xdr:cNvPr>
        <xdr:cNvCxnSpPr>
          <a:stCxn id="388" idx="1"/>
        </xdr:cNvCxnSpPr>
      </xdr:nvCxnSpPr>
      <xdr:spPr>
        <a:xfrm rot="10800000">
          <a:off x="4577143" y="21273986"/>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181</xdr:row>
      <xdr:rowOff>94574</xdr:rowOff>
    </xdr:from>
    <xdr:to>
      <xdr:col>9</xdr:col>
      <xdr:colOff>13512</xdr:colOff>
      <xdr:row>185</xdr:row>
      <xdr:rowOff>81064</xdr:rowOff>
    </xdr:to>
    <xdr:cxnSp macro="">
      <xdr:nvCxnSpPr>
        <xdr:cNvPr id="433" name="Elbow Connector 432">
          <a:extLst>
            <a:ext uri="{FF2B5EF4-FFF2-40B4-BE49-F238E27FC236}">
              <a16:creationId xmlns:a16="http://schemas.microsoft.com/office/drawing/2014/main" id="{39ADC6A6-9275-D746-852A-EE60C78EAD69}"/>
            </a:ext>
          </a:extLst>
        </xdr:cNvPr>
        <xdr:cNvCxnSpPr/>
      </xdr:nvCxnSpPr>
      <xdr:spPr>
        <a:xfrm rot="10800000">
          <a:off x="3675224" y="21731037"/>
          <a:ext cx="3725971" cy="66795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172</xdr:row>
      <xdr:rowOff>148617</xdr:rowOff>
    </xdr:from>
    <xdr:to>
      <xdr:col>6</xdr:col>
      <xdr:colOff>720657</xdr:colOff>
      <xdr:row>175</xdr:row>
      <xdr:rowOff>72417</xdr:rowOff>
    </xdr:to>
    <xdr:sp macro="" textlink="">
      <xdr:nvSpPr>
        <xdr:cNvPr id="434" name="Oval 433">
          <a:extLst>
            <a:ext uri="{FF2B5EF4-FFF2-40B4-BE49-F238E27FC236}">
              <a16:creationId xmlns:a16="http://schemas.microsoft.com/office/drawing/2014/main" id="{671CF412-D76A-D743-8DEF-893F29F5FFE2}"/>
            </a:ext>
          </a:extLst>
        </xdr:cNvPr>
        <xdr:cNvSpPr/>
      </xdr:nvSpPr>
      <xdr:spPr>
        <a:xfrm>
          <a:off x="4053522" y="20251788"/>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175</xdr:row>
      <xdr:rowOff>94574</xdr:rowOff>
    </xdr:from>
    <xdr:to>
      <xdr:col>6</xdr:col>
      <xdr:colOff>261295</xdr:colOff>
      <xdr:row>178</xdr:row>
      <xdr:rowOff>18374</xdr:rowOff>
    </xdr:to>
    <xdr:sp macro="" textlink="">
      <xdr:nvSpPr>
        <xdr:cNvPr id="435" name="Oval 434">
          <a:extLst>
            <a:ext uri="{FF2B5EF4-FFF2-40B4-BE49-F238E27FC236}">
              <a16:creationId xmlns:a16="http://schemas.microsoft.com/office/drawing/2014/main" id="{85D7D648-BE34-A44E-8533-A24FD018CF17}"/>
            </a:ext>
          </a:extLst>
        </xdr:cNvPr>
        <xdr:cNvSpPr/>
      </xdr:nvSpPr>
      <xdr:spPr>
        <a:xfrm>
          <a:off x="3594160" y="20708842"/>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178</xdr:row>
      <xdr:rowOff>40532</xdr:rowOff>
    </xdr:from>
    <xdr:to>
      <xdr:col>5</xdr:col>
      <xdr:colOff>301827</xdr:colOff>
      <xdr:row>180</xdr:row>
      <xdr:rowOff>126460</xdr:rowOff>
    </xdr:to>
    <xdr:sp macro="" textlink="">
      <xdr:nvSpPr>
        <xdr:cNvPr id="436" name="Oval 435">
          <a:extLst>
            <a:ext uri="{FF2B5EF4-FFF2-40B4-BE49-F238E27FC236}">
              <a16:creationId xmlns:a16="http://schemas.microsoft.com/office/drawing/2014/main" id="{EA02A166-4CB5-DA41-B715-16560C4E5775}"/>
            </a:ext>
          </a:extLst>
        </xdr:cNvPr>
        <xdr:cNvSpPr/>
      </xdr:nvSpPr>
      <xdr:spPr>
        <a:xfrm>
          <a:off x="2813838" y="21165898"/>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180</xdr:row>
      <xdr:rowOff>108415</xdr:rowOff>
    </xdr:from>
    <xdr:to>
      <xdr:col>4</xdr:col>
      <xdr:colOff>495608</xdr:colOff>
      <xdr:row>183</xdr:row>
      <xdr:rowOff>77438</xdr:rowOff>
    </xdr:to>
    <xdr:sp macro="" textlink="">
      <xdr:nvSpPr>
        <xdr:cNvPr id="437" name="Oval 436">
          <a:extLst>
            <a:ext uri="{FF2B5EF4-FFF2-40B4-BE49-F238E27FC236}">
              <a16:creationId xmlns:a16="http://schemas.microsoft.com/office/drawing/2014/main" id="{1D39BF12-5112-494B-8EB2-A15AB76AA8A4}"/>
            </a:ext>
          </a:extLst>
        </xdr:cNvPr>
        <xdr:cNvSpPr/>
      </xdr:nvSpPr>
      <xdr:spPr>
        <a:xfrm>
          <a:off x="1843048" y="21574513"/>
          <a:ext cx="1935975" cy="4801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188</xdr:row>
      <xdr:rowOff>0</xdr:rowOff>
    </xdr:from>
    <xdr:to>
      <xdr:col>9</xdr:col>
      <xdr:colOff>13511</xdr:colOff>
      <xdr:row>188</xdr:row>
      <xdr:rowOff>0</xdr:rowOff>
    </xdr:to>
    <xdr:cxnSp macro="">
      <xdr:nvCxnSpPr>
        <xdr:cNvPr id="438" name="Straight Arrow Connector 437">
          <a:extLst>
            <a:ext uri="{FF2B5EF4-FFF2-40B4-BE49-F238E27FC236}">
              <a16:creationId xmlns:a16="http://schemas.microsoft.com/office/drawing/2014/main" id="{9CF463DB-4881-454E-876E-DBE4010C695B}"/>
            </a:ext>
          </a:extLst>
        </xdr:cNvPr>
        <xdr:cNvCxnSpPr/>
      </xdr:nvCxnSpPr>
      <xdr:spPr>
        <a:xfrm flipH="1">
          <a:off x="4415012" y="22829024"/>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190</xdr:row>
      <xdr:rowOff>54043</xdr:rowOff>
    </xdr:from>
    <xdr:to>
      <xdr:col>9</xdr:col>
      <xdr:colOff>0</xdr:colOff>
      <xdr:row>190</xdr:row>
      <xdr:rowOff>69040</xdr:rowOff>
    </xdr:to>
    <xdr:cxnSp macro="">
      <xdr:nvCxnSpPr>
        <xdr:cNvPr id="439" name="Straight Arrow Connector 438">
          <a:extLst>
            <a:ext uri="{FF2B5EF4-FFF2-40B4-BE49-F238E27FC236}">
              <a16:creationId xmlns:a16="http://schemas.microsoft.com/office/drawing/2014/main" id="{4F6E8873-54BA-154D-84C1-F97928162166}"/>
            </a:ext>
          </a:extLst>
        </xdr:cNvPr>
        <xdr:cNvCxnSpPr/>
      </xdr:nvCxnSpPr>
      <xdr:spPr>
        <a:xfrm flipH="1" flipV="1">
          <a:off x="4455544" y="23223799"/>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192</xdr:row>
      <xdr:rowOff>135106</xdr:rowOff>
    </xdr:from>
    <xdr:to>
      <xdr:col>8</xdr:col>
      <xdr:colOff>810639</xdr:colOff>
      <xdr:row>192</xdr:row>
      <xdr:rowOff>135106</xdr:rowOff>
    </xdr:to>
    <xdr:cxnSp macro="">
      <xdr:nvCxnSpPr>
        <xdr:cNvPr id="440" name="Straight Arrow Connector 439">
          <a:extLst>
            <a:ext uri="{FF2B5EF4-FFF2-40B4-BE49-F238E27FC236}">
              <a16:creationId xmlns:a16="http://schemas.microsoft.com/office/drawing/2014/main" id="{50DA2F61-6920-E547-9D20-FD60853B28D7}"/>
            </a:ext>
          </a:extLst>
        </xdr:cNvPr>
        <xdr:cNvCxnSpPr/>
      </xdr:nvCxnSpPr>
      <xdr:spPr>
        <a:xfrm flipH="1" flipV="1">
          <a:off x="4523097" y="23645594"/>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186</xdr:row>
      <xdr:rowOff>1</xdr:rowOff>
    </xdr:from>
    <xdr:to>
      <xdr:col>5</xdr:col>
      <xdr:colOff>340732</xdr:colOff>
      <xdr:row>189</xdr:row>
      <xdr:rowOff>46463</xdr:rowOff>
    </xdr:to>
    <xdr:sp macro="" textlink="">
      <xdr:nvSpPr>
        <xdr:cNvPr id="441" name="Oval 440">
          <a:extLst>
            <a:ext uri="{FF2B5EF4-FFF2-40B4-BE49-F238E27FC236}">
              <a16:creationId xmlns:a16="http://schemas.microsoft.com/office/drawing/2014/main" id="{61101E93-D710-A447-A700-7DD3505B096C}"/>
            </a:ext>
          </a:extLst>
        </xdr:cNvPr>
        <xdr:cNvSpPr/>
      </xdr:nvSpPr>
      <xdr:spPr>
        <a:xfrm>
          <a:off x="2586463" y="22488294"/>
          <a:ext cx="1858537" cy="5575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189</xdr:row>
      <xdr:rowOff>57826</xdr:rowOff>
    </xdr:from>
    <xdr:to>
      <xdr:col>5</xdr:col>
      <xdr:colOff>251566</xdr:colOff>
      <xdr:row>191</xdr:row>
      <xdr:rowOff>143754</xdr:rowOff>
    </xdr:to>
    <xdr:sp macro="" textlink="">
      <xdr:nvSpPr>
        <xdr:cNvPr id="442" name="Oval 441">
          <a:extLst>
            <a:ext uri="{FF2B5EF4-FFF2-40B4-BE49-F238E27FC236}">
              <a16:creationId xmlns:a16="http://schemas.microsoft.com/office/drawing/2014/main" id="{262374A3-3B8E-0E4D-BAF3-F19B37A6298D}"/>
            </a:ext>
          </a:extLst>
        </xdr:cNvPr>
        <xdr:cNvSpPr/>
      </xdr:nvSpPr>
      <xdr:spPr>
        <a:xfrm>
          <a:off x="2763577" y="23057216"/>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192</xdr:row>
      <xdr:rowOff>48098</xdr:rowOff>
    </xdr:from>
    <xdr:to>
      <xdr:col>5</xdr:col>
      <xdr:colOff>309392</xdr:colOff>
      <xdr:row>194</xdr:row>
      <xdr:rowOff>134026</xdr:rowOff>
    </xdr:to>
    <xdr:sp macro="" textlink="">
      <xdr:nvSpPr>
        <xdr:cNvPr id="443" name="Oval 442">
          <a:extLst>
            <a:ext uri="{FF2B5EF4-FFF2-40B4-BE49-F238E27FC236}">
              <a16:creationId xmlns:a16="http://schemas.microsoft.com/office/drawing/2014/main" id="{A97B3BC8-E806-2945-86BF-70118D5CD3D1}"/>
            </a:ext>
          </a:extLst>
        </xdr:cNvPr>
        <xdr:cNvSpPr/>
      </xdr:nvSpPr>
      <xdr:spPr>
        <a:xfrm>
          <a:off x="2821403" y="23558586"/>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199</xdr:row>
      <xdr:rowOff>13510</xdr:rowOff>
    </xdr:from>
    <xdr:to>
      <xdr:col>8</xdr:col>
      <xdr:colOff>797129</xdr:colOff>
      <xdr:row>206</xdr:row>
      <xdr:rowOff>135107</xdr:rowOff>
    </xdr:to>
    <xdr:cxnSp macro="">
      <xdr:nvCxnSpPr>
        <xdr:cNvPr id="444" name="Elbow Connector 443">
          <a:extLst>
            <a:ext uri="{FF2B5EF4-FFF2-40B4-BE49-F238E27FC236}">
              <a16:creationId xmlns:a16="http://schemas.microsoft.com/office/drawing/2014/main" id="{EBF45386-9221-7540-86D7-C1942D86FAE1}"/>
            </a:ext>
          </a:extLst>
        </xdr:cNvPr>
        <xdr:cNvCxnSpPr/>
      </xdr:nvCxnSpPr>
      <xdr:spPr>
        <a:xfrm rot="10800000" flipV="1">
          <a:off x="5600655" y="24716559"/>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197</xdr:row>
      <xdr:rowOff>87415</xdr:rowOff>
    </xdr:from>
    <xdr:to>
      <xdr:col>9</xdr:col>
      <xdr:colOff>0</xdr:colOff>
      <xdr:row>204</xdr:row>
      <xdr:rowOff>54043</xdr:rowOff>
    </xdr:to>
    <xdr:cxnSp macro="">
      <xdr:nvCxnSpPr>
        <xdr:cNvPr id="445" name="Elbow Connector 444">
          <a:extLst>
            <a:ext uri="{FF2B5EF4-FFF2-40B4-BE49-F238E27FC236}">
              <a16:creationId xmlns:a16="http://schemas.microsoft.com/office/drawing/2014/main" id="{37C0C3CD-946C-BB4D-9399-7F28E7AEAA30}"/>
            </a:ext>
          </a:extLst>
        </xdr:cNvPr>
        <xdr:cNvCxnSpPr>
          <a:stCxn id="392" idx="1"/>
        </xdr:cNvCxnSpPr>
      </xdr:nvCxnSpPr>
      <xdr:spPr>
        <a:xfrm rot="10800000" flipV="1">
          <a:off x="4766289" y="24449732"/>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194</xdr:row>
      <xdr:rowOff>148616</xdr:rowOff>
    </xdr:from>
    <xdr:to>
      <xdr:col>9</xdr:col>
      <xdr:colOff>1</xdr:colOff>
      <xdr:row>200</xdr:row>
      <xdr:rowOff>40531</xdr:rowOff>
    </xdr:to>
    <xdr:cxnSp macro="">
      <xdr:nvCxnSpPr>
        <xdr:cNvPr id="446" name="Elbow Connector 445">
          <a:extLst>
            <a:ext uri="{FF2B5EF4-FFF2-40B4-BE49-F238E27FC236}">
              <a16:creationId xmlns:a16="http://schemas.microsoft.com/office/drawing/2014/main" id="{E95D91A1-D266-FB44-A511-7940D336A0F3}"/>
            </a:ext>
          </a:extLst>
        </xdr:cNvPr>
        <xdr:cNvCxnSpPr/>
      </xdr:nvCxnSpPr>
      <xdr:spPr>
        <a:xfrm rot="10800000" flipV="1">
          <a:off x="3486075" y="23999836"/>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198</xdr:row>
      <xdr:rowOff>135106</xdr:rowOff>
    </xdr:from>
    <xdr:to>
      <xdr:col>4</xdr:col>
      <xdr:colOff>112678</xdr:colOff>
      <xdr:row>201</xdr:row>
      <xdr:rowOff>58906</xdr:rowOff>
    </xdr:to>
    <xdr:sp macro="" textlink="">
      <xdr:nvSpPr>
        <xdr:cNvPr id="447" name="Oval 446">
          <a:extLst>
            <a:ext uri="{FF2B5EF4-FFF2-40B4-BE49-F238E27FC236}">
              <a16:creationId xmlns:a16="http://schemas.microsoft.com/office/drawing/2014/main" id="{8A7EBB1C-7B80-614D-8796-8E0E4F7D77A6}"/>
            </a:ext>
          </a:extLst>
        </xdr:cNvPr>
        <xdr:cNvSpPr/>
      </xdr:nvSpPr>
      <xdr:spPr>
        <a:xfrm>
          <a:off x="1803835" y="24667789"/>
          <a:ext cx="159225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203</xdr:row>
      <xdr:rowOff>13511</xdr:rowOff>
    </xdr:from>
    <xdr:to>
      <xdr:col>5</xdr:col>
      <xdr:colOff>585550</xdr:colOff>
      <xdr:row>205</xdr:row>
      <xdr:rowOff>99438</xdr:rowOff>
    </xdr:to>
    <xdr:sp macro="" textlink="">
      <xdr:nvSpPr>
        <xdr:cNvPr id="448" name="Oval 447">
          <a:extLst>
            <a:ext uri="{FF2B5EF4-FFF2-40B4-BE49-F238E27FC236}">
              <a16:creationId xmlns:a16="http://schemas.microsoft.com/office/drawing/2014/main" id="{6864C915-9D97-784E-A4A5-9749E9860295}"/>
            </a:ext>
          </a:extLst>
        </xdr:cNvPr>
        <xdr:cNvSpPr/>
      </xdr:nvSpPr>
      <xdr:spPr>
        <a:xfrm>
          <a:off x="3097561" y="25398023"/>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205</xdr:row>
      <xdr:rowOff>148617</xdr:rowOff>
    </xdr:from>
    <xdr:to>
      <xdr:col>6</xdr:col>
      <xdr:colOff>531508</xdr:colOff>
      <xdr:row>208</xdr:row>
      <xdr:rowOff>72417</xdr:rowOff>
    </xdr:to>
    <xdr:sp macro="" textlink="">
      <xdr:nvSpPr>
        <xdr:cNvPr id="449" name="Oval 448">
          <a:extLst>
            <a:ext uri="{FF2B5EF4-FFF2-40B4-BE49-F238E27FC236}">
              <a16:creationId xmlns:a16="http://schemas.microsoft.com/office/drawing/2014/main" id="{ED415631-A80E-D240-8D4E-7122081C537C}"/>
            </a:ext>
          </a:extLst>
        </xdr:cNvPr>
        <xdr:cNvSpPr/>
      </xdr:nvSpPr>
      <xdr:spPr>
        <a:xfrm>
          <a:off x="3864373" y="25873861"/>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173</xdr:row>
      <xdr:rowOff>77439</xdr:rowOff>
    </xdr:from>
    <xdr:to>
      <xdr:col>6</xdr:col>
      <xdr:colOff>542073</xdr:colOff>
      <xdr:row>174</xdr:row>
      <xdr:rowOff>154878</xdr:rowOff>
    </xdr:to>
    <xdr:sp macro="" textlink="">
      <xdr:nvSpPr>
        <xdr:cNvPr id="450" name="TextBox 449">
          <a:extLst>
            <a:ext uri="{FF2B5EF4-FFF2-40B4-BE49-F238E27FC236}">
              <a16:creationId xmlns:a16="http://schemas.microsoft.com/office/drawing/2014/main" id="{FD277463-A334-7343-9A11-D4A0146220AE}"/>
            </a:ext>
          </a:extLst>
        </xdr:cNvPr>
        <xdr:cNvSpPr txBox="1"/>
      </xdr:nvSpPr>
      <xdr:spPr>
        <a:xfrm>
          <a:off x="4429512" y="20350976"/>
          <a:ext cx="1037683" cy="24780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176</xdr:row>
      <xdr:rowOff>15488</xdr:rowOff>
    </xdr:from>
    <xdr:to>
      <xdr:col>6</xdr:col>
      <xdr:colOff>92928</xdr:colOff>
      <xdr:row>177</xdr:row>
      <xdr:rowOff>92927</xdr:rowOff>
    </xdr:to>
    <xdr:sp macro="" textlink="">
      <xdr:nvSpPr>
        <xdr:cNvPr id="451" name="TextBox 450">
          <a:extLst>
            <a:ext uri="{FF2B5EF4-FFF2-40B4-BE49-F238E27FC236}">
              <a16:creationId xmlns:a16="http://schemas.microsoft.com/office/drawing/2014/main" id="{E3AEA927-3579-A74B-9555-4EBC2EFF433B}"/>
            </a:ext>
          </a:extLst>
        </xdr:cNvPr>
        <xdr:cNvSpPr txBox="1"/>
      </xdr:nvSpPr>
      <xdr:spPr>
        <a:xfrm>
          <a:off x="3732562" y="20800122"/>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178</xdr:row>
      <xdr:rowOff>139390</xdr:rowOff>
    </xdr:from>
    <xdr:to>
      <xdr:col>5</xdr:col>
      <xdr:colOff>61952</xdr:colOff>
      <xdr:row>180</xdr:row>
      <xdr:rowOff>30976</xdr:rowOff>
    </xdr:to>
    <xdr:sp macro="" textlink="">
      <xdr:nvSpPr>
        <xdr:cNvPr id="452" name="TextBox 451">
          <a:extLst>
            <a:ext uri="{FF2B5EF4-FFF2-40B4-BE49-F238E27FC236}">
              <a16:creationId xmlns:a16="http://schemas.microsoft.com/office/drawing/2014/main" id="{2E15855B-9782-AE4E-BC40-04B4CAA3B118}"/>
            </a:ext>
          </a:extLst>
        </xdr:cNvPr>
        <xdr:cNvSpPr txBox="1"/>
      </xdr:nvSpPr>
      <xdr:spPr>
        <a:xfrm>
          <a:off x="3097561" y="21264756"/>
          <a:ext cx="1068659"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181</xdr:row>
      <xdr:rowOff>61952</xdr:rowOff>
    </xdr:from>
    <xdr:to>
      <xdr:col>4</xdr:col>
      <xdr:colOff>294268</xdr:colOff>
      <xdr:row>182</xdr:row>
      <xdr:rowOff>92928</xdr:rowOff>
    </xdr:to>
    <xdr:sp macro="" textlink="">
      <xdr:nvSpPr>
        <xdr:cNvPr id="453" name="TextBox 452">
          <a:extLst>
            <a:ext uri="{FF2B5EF4-FFF2-40B4-BE49-F238E27FC236}">
              <a16:creationId xmlns:a16="http://schemas.microsoft.com/office/drawing/2014/main" id="{1F250578-5A51-6941-8463-E109D2FFA7EC}"/>
            </a:ext>
          </a:extLst>
        </xdr:cNvPr>
        <xdr:cNvSpPr txBox="1"/>
      </xdr:nvSpPr>
      <xdr:spPr>
        <a:xfrm>
          <a:off x="2137317" y="21698415"/>
          <a:ext cx="1440366" cy="2013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186</xdr:row>
      <xdr:rowOff>123903</xdr:rowOff>
    </xdr:from>
    <xdr:to>
      <xdr:col>5</xdr:col>
      <xdr:colOff>123903</xdr:colOff>
      <xdr:row>188</xdr:row>
      <xdr:rowOff>108414</xdr:rowOff>
    </xdr:to>
    <xdr:sp macro="" textlink="">
      <xdr:nvSpPr>
        <xdr:cNvPr id="454" name="TextBox 453">
          <a:extLst>
            <a:ext uri="{FF2B5EF4-FFF2-40B4-BE49-F238E27FC236}">
              <a16:creationId xmlns:a16="http://schemas.microsoft.com/office/drawing/2014/main" id="{D0F90047-B941-B547-A900-E47ECBC3B740}"/>
            </a:ext>
          </a:extLst>
        </xdr:cNvPr>
        <xdr:cNvSpPr txBox="1"/>
      </xdr:nvSpPr>
      <xdr:spPr>
        <a:xfrm>
          <a:off x="2849756" y="22612196"/>
          <a:ext cx="1378415" cy="3252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189</xdr:row>
      <xdr:rowOff>139390</xdr:rowOff>
    </xdr:from>
    <xdr:to>
      <xdr:col>4</xdr:col>
      <xdr:colOff>650488</xdr:colOff>
      <xdr:row>191</xdr:row>
      <xdr:rowOff>30975</xdr:rowOff>
    </xdr:to>
    <xdr:sp macro="" textlink="">
      <xdr:nvSpPr>
        <xdr:cNvPr id="455" name="TextBox 454">
          <a:extLst>
            <a:ext uri="{FF2B5EF4-FFF2-40B4-BE49-F238E27FC236}">
              <a16:creationId xmlns:a16="http://schemas.microsoft.com/office/drawing/2014/main" id="{E5674068-A3B5-F94B-8E62-37E93FDA23B3}"/>
            </a:ext>
          </a:extLst>
        </xdr:cNvPr>
        <xdr:cNvSpPr txBox="1"/>
      </xdr:nvSpPr>
      <xdr:spPr>
        <a:xfrm>
          <a:off x="3205976" y="23138780"/>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192</xdr:row>
      <xdr:rowOff>139390</xdr:rowOff>
    </xdr:from>
    <xdr:to>
      <xdr:col>4</xdr:col>
      <xdr:colOff>650487</xdr:colOff>
      <xdr:row>194</xdr:row>
      <xdr:rowOff>30976</xdr:rowOff>
    </xdr:to>
    <xdr:sp macro="" textlink="">
      <xdr:nvSpPr>
        <xdr:cNvPr id="456" name="TextBox 455">
          <a:extLst>
            <a:ext uri="{FF2B5EF4-FFF2-40B4-BE49-F238E27FC236}">
              <a16:creationId xmlns:a16="http://schemas.microsoft.com/office/drawing/2014/main" id="{532974EF-903F-CC4F-AB21-E80F060DE2D9}"/>
            </a:ext>
          </a:extLst>
        </xdr:cNvPr>
        <xdr:cNvSpPr txBox="1"/>
      </xdr:nvSpPr>
      <xdr:spPr>
        <a:xfrm>
          <a:off x="3283414" y="23649878"/>
          <a:ext cx="650488"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199</xdr:row>
      <xdr:rowOff>30975</xdr:rowOff>
    </xdr:from>
    <xdr:to>
      <xdr:col>4</xdr:col>
      <xdr:colOff>15487</xdr:colOff>
      <xdr:row>200</xdr:row>
      <xdr:rowOff>77440</xdr:rowOff>
    </xdr:to>
    <xdr:sp macro="" textlink="">
      <xdr:nvSpPr>
        <xdr:cNvPr id="457" name="TextBox 456">
          <a:extLst>
            <a:ext uri="{FF2B5EF4-FFF2-40B4-BE49-F238E27FC236}">
              <a16:creationId xmlns:a16="http://schemas.microsoft.com/office/drawing/2014/main" id="{B0111189-9B58-9044-9ECC-CD35F69711BF}"/>
            </a:ext>
          </a:extLst>
        </xdr:cNvPr>
        <xdr:cNvSpPr txBox="1"/>
      </xdr:nvSpPr>
      <xdr:spPr>
        <a:xfrm>
          <a:off x="2090853" y="24734024"/>
          <a:ext cx="1208049" cy="216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203</xdr:row>
      <xdr:rowOff>77439</xdr:rowOff>
    </xdr:from>
    <xdr:to>
      <xdr:col>5</xdr:col>
      <xdr:colOff>216829</xdr:colOff>
      <xdr:row>205</xdr:row>
      <xdr:rowOff>46462</xdr:rowOff>
    </xdr:to>
    <xdr:sp macro="" textlink="">
      <xdr:nvSpPr>
        <xdr:cNvPr id="458" name="TextBox 457">
          <a:extLst>
            <a:ext uri="{FF2B5EF4-FFF2-40B4-BE49-F238E27FC236}">
              <a16:creationId xmlns:a16="http://schemas.microsoft.com/office/drawing/2014/main" id="{340A2447-2CBB-744E-B61D-5245CFCD83FB}"/>
            </a:ext>
          </a:extLst>
        </xdr:cNvPr>
        <xdr:cNvSpPr txBox="1"/>
      </xdr:nvSpPr>
      <xdr:spPr>
        <a:xfrm>
          <a:off x="3593170" y="25461951"/>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206</xdr:row>
      <xdr:rowOff>77439</xdr:rowOff>
    </xdr:from>
    <xdr:to>
      <xdr:col>6</xdr:col>
      <xdr:colOff>108415</xdr:colOff>
      <xdr:row>207</xdr:row>
      <xdr:rowOff>154878</xdr:rowOff>
    </xdr:to>
    <xdr:sp macro="" textlink="">
      <xdr:nvSpPr>
        <xdr:cNvPr id="459" name="TextBox 458">
          <a:extLst>
            <a:ext uri="{FF2B5EF4-FFF2-40B4-BE49-F238E27FC236}">
              <a16:creationId xmlns:a16="http://schemas.microsoft.com/office/drawing/2014/main" id="{EE2704B6-A006-C94A-81EC-4742021584AD}"/>
            </a:ext>
          </a:extLst>
        </xdr:cNvPr>
        <xdr:cNvSpPr txBox="1"/>
      </xdr:nvSpPr>
      <xdr:spPr>
        <a:xfrm>
          <a:off x="4228171" y="25973049"/>
          <a:ext cx="805366"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210</xdr:row>
      <xdr:rowOff>46463</xdr:rowOff>
    </xdr:from>
    <xdr:to>
      <xdr:col>21</xdr:col>
      <xdr:colOff>604024</xdr:colOff>
      <xdr:row>211</xdr:row>
      <xdr:rowOff>92927</xdr:rowOff>
    </xdr:to>
    <xdr:sp macro="" textlink="">
      <xdr:nvSpPr>
        <xdr:cNvPr id="460" name="TextBox 459">
          <a:extLst>
            <a:ext uri="{FF2B5EF4-FFF2-40B4-BE49-F238E27FC236}">
              <a16:creationId xmlns:a16="http://schemas.microsoft.com/office/drawing/2014/main" id="{FDA0E76B-676B-1049-A0A3-FD5718FE98BA}"/>
            </a:ext>
          </a:extLst>
        </xdr:cNvPr>
        <xdr:cNvSpPr txBox="1"/>
      </xdr:nvSpPr>
      <xdr:spPr>
        <a:xfrm>
          <a:off x="16897195" y="26623536"/>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213</xdr:row>
      <xdr:rowOff>139391</xdr:rowOff>
    </xdr:from>
    <xdr:to>
      <xdr:col>20</xdr:col>
      <xdr:colOff>309756</xdr:colOff>
      <xdr:row>215</xdr:row>
      <xdr:rowOff>30976</xdr:rowOff>
    </xdr:to>
    <xdr:sp macro="" textlink="">
      <xdr:nvSpPr>
        <xdr:cNvPr id="461" name="TextBox 460">
          <a:extLst>
            <a:ext uri="{FF2B5EF4-FFF2-40B4-BE49-F238E27FC236}">
              <a16:creationId xmlns:a16="http://schemas.microsoft.com/office/drawing/2014/main" id="{DED3BECE-E273-C94D-AB48-07AC814C1553}"/>
            </a:ext>
          </a:extLst>
        </xdr:cNvPr>
        <xdr:cNvSpPr txBox="1"/>
      </xdr:nvSpPr>
      <xdr:spPr>
        <a:xfrm>
          <a:off x="15642683" y="27227562"/>
          <a:ext cx="1084146" cy="23231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209</xdr:row>
      <xdr:rowOff>15489</xdr:rowOff>
    </xdr:from>
    <xdr:to>
      <xdr:col>8</xdr:col>
      <xdr:colOff>619512</xdr:colOff>
      <xdr:row>210</xdr:row>
      <xdr:rowOff>123903</xdr:rowOff>
    </xdr:to>
    <xdr:sp macro="" textlink="">
      <xdr:nvSpPr>
        <xdr:cNvPr id="462" name="TextBox 461">
          <a:extLst>
            <a:ext uri="{FF2B5EF4-FFF2-40B4-BE49-F238E27FC236}">
              <a16:creationId xmlns:a16="http://schemas.microsoft.com/office/drawing/2014/main" id="{8FFD6F07-65D8-6948-958A-C504F481B285}"/>
            </a:ext>
          </a:extLst>
        </xdr:cNvPr>
        <xdr:cNvSpPr txBox="1"/>
      </xdr:nvSpPr>
      <xdr:spPr>
        <a:xfrm>
          <a:off x="5931829" y="26422196"/>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213</xdr:row>
      <xdr:rowOff>92928</xdr:rowOff>
    </xdr:from>
    <xdr:to>
      <xdr:col>10</xdr:col>
      <xdr:colOff>1</xdr:colOff>
      <xdr:row>214</xdr:row>
      <xdr:rowOff>139391</xdr:rowOff>
    </xdr:to>
    <xdr:sp macro="" textlink="">
      <xdr:nvSpPr>
        <xdr:cNvPr id="463" name="TextBox 462">
          <a:extLst>
            <a:ext uri="{FF2B5EF4-FFF2-40B4-BE49-F238E27FC236}">
              <a16:creationId xmlns:a16="http://schemas.microsoft.com/office/drawing/2014/main" id="{D32437AD-7EFE-8048-8501-EFE58D88FEF1}"/>
            </a:ext>
          </a:extLst>
        </xdr:cNvPr>
        <xdr:cNvSpPr txBox="1"/>
      </xdr:nvSpPr>
      <xdr:spPr>
        <a:xfrm>
          <a:off x="7558050" y="27181099"/>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237</xdr:row>
      <xdr:rowOff>38100</xdr:rowOff>
    </xdr:from>
    <xdr:to>
      <xdr:col>16</xdr:col>
      <xdr:colOff>25400</xdr:colOff>
      <xdr:row>245</xdr:row>
      <xdr:rowOff>76200</xdr:rowOff>
    </xdr:to>
    <xdr:sp macro="" textlink="">
      <xdr:nvSpPr>
        <xdr:cNvPr id="464" name="Rounded Rectangle 463">
          <a:extLst>
            <a:ext uri="{FF2B5EF4-FFF2-40B4-BE49-F238E27FC236}">
              <a16:creationId xmlns:a16="http://schemas.microsoft.com/office/drawing/2014/main" id="{C198BC50-CF96-754B-BBB8-54F3CC85B250}"/>
            </a:ext>
          </a:extLst>
        </xdr:cNvPr>
        <xdr:cNvSpPr/>
      </xdr:nvSpPr>
      <xdr:spPr>
        <a:xfrm>
          <a:off x="10663044" y="31726149"/>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233</xdr:row>
      <xdr:rowOff>139700</xdr:rowOff>
    </xdr:from>
    <xdr:to>
      <xdr:col>18</xdr:col>
      <xdr:colOff>25400</xdr:colOff>
      <xdr:row>237</xdr:row>
      <xdr:rowOff>152400</xdr:rowOff>
    </xdr:to>
    <xdr:cxnSp macro="">
      <xdr:nvCxnSpPr>
        <xdr:cNvPr id="465" name="Elbow Connector 464">
          <a:extLst>
            <a:ext uri="{FF2B5EF4-FFF2-40B4-BE49-F238E27FC236}">
              <a16:creationId xmlns:a16="http://schemas.microsoft.com/office/drawing/2014/main" id="{40BEA2B7-4231-F945-A51E-111FF6D5989C}"/>
            </a:ext>
          </a:extLst>
        </xdr:cNvPr>
        <xdr:cNvCxnSpPr/>
      </xdr:nvCxnSpPr>
      <xdr:spPr>
        <a:xfrm flipV="1">
          <a:off x="13100205" y="31146285"/>
          <a:ext cx="1700561" cy="694164"/>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244</xdr:row>
      <xdr:rowOff>152400</xdr:rowOff>
    </xdr:from>
    <xdr:to>
      <xdr:col>18</xdr:col>
      <xdr:colOff>12700</xdr:colOff>
      <xdr:row>248</xdr:row>
      <xdr:rowOff>101600</xdr:rowOff>
    </xdr:to>
    <xdr:cxnSp macro="">
      <xdr:nvCxnSpPr>
        <xdr:cNvPr id="466" name="Elbow Connector 465">
          <a:extLst>
            <a:ext uri="{FF2B5EF4-FFF2-40B4-BE49-F238E27FC236}">
              <a16:creationId xmlns:a16="http://schemas.microsoft.com/office/drawing/2014/main" id="{D5CFCF8A-40A8-3947-9B4E-1BC2BDC1E448}"/>
            </a:ext>
          </a:extLst>
        </xdr:cNvPr>
        <xdr:cNvCxnSpPr/>
      </xdr:nvCxnSpPr>
      <xdr:spPr>
        <a:xfrm>
          <a:off x="13112905" y="33033010"/>
          <a:ext cx="1675161" cy="6306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241</xdr:row>
      <xdr:rowOff>57150</xdr:rowOff>
    </xdr:from>
    <xdr:to>
      <xdr:col>18</xdr:col>
      <xdr:colOff>25400</xdr:colOff>
      <xdr:row>241</xdr:row>
      <xdr:rowOff>63500</xdr:rowOff>
    </xdr:to>
    <xdr:cxnSp macro="">
      <xdr:nvCxnSpPr>
        <xdr:cNvPr id="467" name="Straight Arrow Connector 466">
          <a:extLst>
            <a:ext uri="{FF2B5EF4-FFF2-40B4-BE49-F238E27FC236}">
              <a16:creationId xmlns:a16="http://schemas.microsoft.com/office/drawing/2014/main" id="{328B59C2-790C-7A42-AD2F-7DDE2F5A950B}"/>
            </a:ext>
          </a:extLst>
        </xdr:cNvPr>
        <xdr:cNvCxnSpPr>
          <a:stCxn id="464" idx="3"/>
        </xdr:cNvCxnSpPr>
      </xdr:nvCxnSpPr>
      <xdr:spPr>
        <a:xfrm>
          <a:off x="13159059"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234</xdr:row>
      <xdr:rowOff>0</xdr:rowOff>
    </xdr:from>
    <xdr:to>
      <xdr:col>13</xdr:col>
      <xdr:colOff>0</xdr:colOff>
      <xdr:row>238</xdr:row>
      <xdr:rowOff>12700</xdr:rowOff>
    </xdr:to>
    <xdr:cxnSp macro="">
      <xdr:nvCxnSpPr>
        <xdr:cNvPr id="468" name="Elbow Connector 467">
          <a:extLst>
            <a:ext uri="{FF2B5EF4-FFF2-40B4-BE49-F238E27FC236}">
              <a16:creationId xmlns:a16="http://schemas.microsoft.com/office/drawing/2014/main" id="{3AD82B57-7229-F948-8E54-D358D0DFE03E}"/>
            </a:ext>
          </a:extLst>
        </xdr:cNvPr>
        <xdr:cNvCxnSpPr/>
      </xdr:nvCxnSpPr>
      <xdr:spPr>
        <a:xfrm rot="10800000">
          <a:off x="9029390" y="31176951"/>
          <a:ext cx="1641708" cy="6941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244</xdr:row>
      <xdr:rowOff>152400</xdr:rowOff>
    </xdr:from>
    <xdr:to>
      <xdr:col>13</xdr:col>
      <xdr:colOff>25400</xdr:colOff>
      <xdr:row>247</xdr:row>
      <xdr:rowOff>152400</xdr:rowOff>
    </xdr:to>
    <xdr:cxnSp macro="">
      <xdr:nvCxnSpPr>
        <xdr:cNvPr id="469" name="Elbow Connector 468">
          <a:extLst>
            <a:ext uri="{FF2B5EF4-FFF2-40B4-BE49-F238E27FC236}">
              <a16:creationId xmlns:a16="http://schemas.microsoft.com/office/drawing/2014/main" id="{33E416DC-8496-2843-9CD7-9AB0CEEFC031}"/>
            </a:ext>
          </a:extLst>
        </xdr:cNvPr>
        <xdr:cNvCxnSpPr/>
      </xdr:nvCxnSpPr>
      <xdr:spPr>
        <a:xfrm rot="10800000" flipV="1">
          <a:off x="9008637" y="33033010"/>
          <a:ext cx="1687861" cy="51109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241</xdr:row>
      <xdr:rowOff>57150</xdr:rowOff>
    </xdr:from>
    <xdr:to>
      <xdr:col>12</xdr:col>
      <xdr:colOff>812800</xdr:colOff>
      <xdr:row>241</xdr:row>
      <xdr:rowOff>63500</xdr:rowOff>
    </xdr:to>
    <xdr:cxnSp macro="">
      <xdr:nvCxnSpPr>
        <xdr:cNvPr id="470" name="Straight Arrow Connector 469">
          <a:extLst>
            <a:ext uri="{FF2B5EF4-FFF2-40B4-BE49-F238E27FC236}">
              <a16:creationId xmlns:a16="http://schemas.microsoft.com/office/drawing/2014/main" id="{A0B79CEE-9648-DE4A-871B-1833A914F9F9}"/>
            </a:ext>
          </a:extLst>
        </xdr:cNvPr>
        <xdr:cNvCxnSpPr>
          <a:stCxn id="464" idx="1"/>
        </xdr:cNvCxnSpPr>
      </xdr:nvCxnSpPr>
      <xdr:spPr>
        <a:xfrm flipH="1">
          <a:off x="9021337"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237</xdr:row>
      <xdr:rowOff>108414</xdr:rowOff>
    </xdr:from>
    <xdr:to>
      <xdr:col>15</xdr:col>
      <xdr:colOff>449147</xdr:colOff>
      <xdr:row>239</xdr:row>
      <xdr:rowOff>76200</xdr:rowOff>
    </xdr:to>
    <xdr:sp macro="" textlink="">
      <xdr:nvSpPr>
        <xdr:cNvPr id="471" name="TextBox 470">
          <a:extLst>
            <a:ext uri="{FF2B5EF4-FFF2-40B4-BE49-F238E27FC236}">
              <a16:creationId xmlns:a16="http://schemas.microsoft.com/office/drawing/2014/main" id="{8C5C4A31-107B-F446-984B-C6D67DF75A81}"/>
            </a:ext>
          </a:extLst>
        </xdr:cNvPr>
        <xdr:cNvSpPr txBox="1"/>
      </xdr:nvSpPr>
      <xdr:spPr>
        <a:xfrm>
          <a:off x="11213172" y="31796463"/>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Southern Region</a:t>
          </a:r>
          <a:endParaRPr lang="en-GB" sz="1100"/>
        </a:p>
      </xdr:txBody>
    </xdr:sp>
    <xdr:clientData/>
  </xdr:twoCellAnchor>
  <xdr:twoCellAnchor>
    <xdr:from>
      <xdr:col>13</xdr:col>
      <xdr:colOff>114300</xdr:colOff>
      <xdr:row>239</xdr:row>
      <xdr:rowOff>76200</xdr:rowOff>
    </xdr:from>
    <xdr:to>
      <xdr:col>14</xdr:col>
      <xdr:colOff>393700</xdr:colOff>
      <xdr:row>242</xdr:row>
      <xdr:rowOff>0</xdr:rowOff>
    </xdr:to>
    <xdr:sp macro="" textlink="Sheet2!O132">
      <xdr:nvSpPr>
        <xdr:cNvPr id="472" name="TextBox 471">
          <a:extLst>
            <a:ext uri="{FF2B5EF4-FFF2-40B4-BE49-F238E27FC236}">
              <a16:creationId xmlns:a16="http://schemas.microsoft.com/office/drawing/2014/main" id="{7B059583-290E-5445-BA22-886C3B228F83}"/>
            </a:ext>
          </a:extLst>
        </xdr:cNvPr>
        <xdr:cNvSpPr txBox="1"/>
      </xdr:nvSpPr>
      <xdr:spPr>
        <a:xfrm>
          <a:off x="10785398" y="32104980"/>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282176,79</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239</xdr:row>
      <xdr:rowOff>76200</xdr:rowOff>
    </xdr:from>
    <xdr:to>
      <xdr:col>15</xdr:col>
      <xdr:colOff>762000</xdr:colOff>
      <xdr:row>242</xdr:row>
      <xdr:rowOff>0</xdr:rowOff>
    </xdr:to>
    <xdr:sp macro="" textlink="Sheet2!N132">
      <xdr:nvSpPr>
        <xdr:cNvPr id="473" name="TextBox 472">
          <a:extLst>
            <a:ext uri="{FF2B5EF4-FFF2-40B4-BE49-F238E27FC236}">
              <a16:creationId xmlns:a16="http://schemas.microsoft.com/office/drawing/2014/main" id="{1E234BBD-5C9E-1E47-8536-0F63330ED09B}"/>
            </a:ext>
          </a:extLst>
        </xdr:cNvPr>
        <xdr:cNvSpPr txBox="1"/>
      </xdr:nvSpPr>
      <xdr:spPr>
        <a:xfrm>
          <a:off x="11974551" y="32104980"/>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1132477</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242</xdr:row>
      <xdr:rowOff>0</xdr:rowOff>
    </xdr:from>
    <xdr:to>
      <xdr:col>14</xdr:col>
      <xdr:colOff>393700</xdr:colOff>
      <xdr:row>244</xdr:row>
      <xdr:rowOff>101600</xdr:rowOff>
    </xdr:to>
    <xdr:sp macro="" textlink="Sheet2!Q132">
      <xdr:nvSpPr>
        <xdr:cNvPr id="474" name="TextBox 473">
          <a:extLst>
            <a:ext uri="{FF2B5EF4-FFF2-40B4-BE49-F238E27FC236}">
              <a16:creationId xmlns:a16="http://schemas.microsoft.com/office/drawing/2014/main" id="{2116E1FB-119B-6546-AFC1-E03BF5235B4C}"/>
            </a:ext>
          </a:extLst>
        </xdr:cNvPr>
        <xdr:cNvSpPr txBox="1"/>
      </xdr:nvSpPr>
      <xdr:spPr>
        <a:xfrm>
          <a:off x="10798098" y="32539878"/>
          <a:ext cx="1087553" cy="4423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242</xdr:row>
      <xdr:rowOff>0</xdr:rowOff>
    </xdr:from>
    <xdr:to>
      <xdr:col>15</xdr:col>
      <xdr:colOff>749300</xdr:colOff>
      <xdr:row>244</xdr:row>
      <xdr:rowOff>76200</xdr:rowOff>
    </xdr:to>
    <xdr:sp macro="" textlink="Sheet2!P132">
      <xdr:nvSpPr>
        <xdr:cNvPr id="475" name="TextBox 474">
          <a:extLst>
            <a:ext uri="{FF2B5EF4-FFF2-40B4-BE49-F238E27FC236}">
              <a16:creationId xmlns:a16="http://schemas.microsoft.com/office/drawing/2014/main" id="{AD3C8B28-2C70-0C4C-A930-68934862EC8B}"/>
            </a:ext>
          </a:extLst>
        </xdr:cNvPr>
        <xdr:cNvSpPr txBox="1"/>
      </xdr:nvSpPr>
      <xdr:spPr>
        <a:xfrm>
          <a:off x="11974551" y="32539878"/>
          <a:ext cx="1087554" cy="4169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232</xdr:row>
      <xdr:rowOff>12700</xdr:rowOff>
    </xdr:from>
    <xdr:to>
      <xdr:col>20</xdr:col>
      <xdr:colOff>76200</xdr:colOff>
      <xdr:row>237</xdr:row>
      <xdr:rowOff>12700</xdr:rowOff>
    </xdr:to>
    <xdr:sp macro="" textlink="">
      <xdr:nvSpPr>
        <xdr:cNvPr id="476" name="Rectangle 475">
          <a:extLst>
            <a:ext uri="{FF2B5EF4-FFF2-40B4-BE49-F238E27FC236}">
              <a16:creationId xmlns:a16="http://schemas.microsoft.com/office/drawing/2014/main" id="{1A214856-794C-684E-8A90-CBE5A2EDF3F3}"/>
            </a:ext>
          </a:extLst>
        </xdr:cNvPr>
        <xdr:cNvSpPr/>
      </xdr:nvSpPr>
      <xdr:spPr>
        <a:xfrm>
          <a:off x="14788066" y="30848920"/>
          <a:ext cx="17052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246</xdr:row>
      <xdr:rowOff>38100</xdr:rowOff>
    </xdr:from>
    <xdr:to>
      <xdr:col>20</xdr:col>
      <xdr:colOff>0</xdr:colOff>
      <xdr:row>251</xdr:row>
      <xdr:rowOff>38100</xdr:rowOff>
    </xdr:to>
    <xdr:sp macro="" textlink="">
      <xdr:nvSpPr>
        <xdr:cNvPr id="477" name="Rectangle 476">
          <a:extLst>
            <a:ext uri="{FF2B5EF4-FFF2-40B4-BE49-F238E27FC236}">
              <a16:creationId xmlns:a16="http://schemas.microsoft.com/office/drawing/2014/main" id="{01F8DDA1-C339-6944-BCCE-E335553EDA6D}"/>
            </a:ext>
          </a:extLst>
        </xdr:cNvPr>
        <xdr:cNvSpPr/>
      </xdr:nvSpPr>
      <xdr:spPr>
        <a:xfrm>
          <a:off x="14788066" y="33259441"/>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239</xdr:row>
      <xdr:rowOff>0</xdr:rowOff>
    </xdr:from>
    <xdr:to>
      <xdr:col>20</xdr:col>
      <xdr:colOff>63500</xdr:colOff>
      <xdr:row>244</xdr:row>
      <xdr:rowOff>0</xdr:rowOff>
    </xdr:to>
    <xdr:sp macro="" textlink="">
      <xdr:nvSpPr>
        <xdr:cNvPr id="478" name="Rectangle 477">
          <a:extLst>
            <a:ext uri="{FF2B5EF4-FFF2-40B4-BE49-F238E27FC236}">
              <a16:creationId xmlns:a16="http://schemas.microsoft.com/office/drawing/2014/main" id="{461CA086-263A-7443-BC36-0064F9503574}"/>
            </a:ext>
          </a:extLst>
        </xdr:cNvPr>
        <xdr:cNvSpPr/>
      </xdr:nvSpPr>
      <xdr:spPr>
        <a:xfrm>
          <a:off x="14800766" y="32028780"/>
          <a:ext cx="16798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245</xdr:row>
      <xdr:rowOff>101600</xdr:rowOff>
    </xdr:from>
    <xdr:to>
      <xdr:col>10</xdr:col>
      <xdr:colOff>812800</xdr:colOff>
      <xdr:row>250</xdr:row>
      <xdr:rowOff>101600</xdr:rowOff>
    </xdr:to>
    <xdr:sp macro="" textlink="">
      <xdr:nvSpPr>
        <xdr:cNvPr id="479" name="Rectangle 478">
          <a:extLst>
            <a:ext uri="{FF2B5EF4-FFF2-40B4-BE49-F238E27FC236}">
              <a16:creationId xmlns:a16="http://schemas.microsoft.com/office/drawing/2014/main" id="{9BE35E20-F441-8C4E-96DD-2BE85A2E4A32}"/>
            </a:ext>
          </a:extLst>
        </xdr:cNvPr>
        <xdr:cNvSpPr/>
      </xdr:nvSpPr>
      <xdr:spPr>
        <a:xfrm>
          <a:off x="7400383" y="33152576"/>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238</xdr:row>
      <xdr:rowOff>139700</xdr:rowOff>
    </xdr:from>
    <xdr:to>
      <xdr:col>10</xdr:col>
      <xdr:colOff>812800</xdr:colOff>
      <xdr:row>243</xdr:row>
      <xdr:rowOff>139700</xdr:rowOff>
    </xdr:to>
    <xdr:sp macro="" textlink="">
      <xdr:nvSpPr>
        <xdr:cNvPr id="480" name="Rectangle 479">
          <a:extLst>
            <a:ext uri="{FF2B5EF4-FFF2-40B4-BE49-F238E27FC236}">
              <a16:creationId xmlns:a16="http://schemas.microsoft.com/office/drawing/2014/main" id="{0BCA9E0B-27E9-8C4D-9608-A8279D513C8B}"/>
            </a:ext>
          </a:extLst>
        </xdr:cNvPr>
        <xdr:cNvSpPr/>
      </xdr:nvSpPr>
      <xdr:spPr>
        <a:xfrm>
          <a:off x="7400383" y="31998115"/>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231</xdr:row>
      <xdr:rowOff>76200</xdr:rowOff>
    </xdr:from>
    <xdr:to>
      <xdr:col>11</xdr:col>
      <xdr:colOff>12700</xdr:colOff>
      <xdr:row>236</xdr:row>
      <xdr:rowOff>76200</xdr:rowOff>
    </xdr:to>
    <xdr:sp macro="" textlink="">
      <xdr:nvSpPr>
        <xdr:cNvPr id="481" name="Rectangle 480">
          <a:extLst>
            <a:ext uri="{FF2B5EF4-FFF2-40B4-BE49-F238E27FC236}">
              <a16:creationId xmlns:a16="http://schemas.microsoft.com/office/drawing/2014/main" id="{C104CF4A-7219-8548-A691-794B3D30DBB3}"/>
            </a:ext>
          </a:extLst>
        </xdr:cNvPr>
        <xdr:cNvSpPr/>
      </xdr:nvSpPr>
      <xdr:spPr>
        <a:xfrm>
          <a:off x="7413083" y="30742054"/>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245</xdr:row>
      <xdr:rowOff>76200</xdr:rowOff>
    </xdr:from>
    <xdr:to>
      <xdr:col>14</xdr:col>
      <xdr:colOff>419100</xdr:colOff>
      <xdr:row>255</xdr:row>
      <xdr:rowOff>162560</xdr:rowOff>
    </xdr:to>
    <xdr:cxnSp macro="">
      <xdr:nvCxnSpPr>
        <xdr:cNvPr id="482" name="Straight Arrow Connector 481">
          <a:extLst>
            <a:ext uri="{FF2B5EF4-FFF2-40B4-BE49-F238E27FC236}">
              <a16:creationId xmlns:a16="http://schemas.microsoft.com/office/drawing/2014/main" id="{6C4B65B6-23CD-4A47-A3BC-CDD4959D6EFC}"/>
            </a:ext>
          </a:extLst>
        </xdr:cNvPr>
        <xdr:cNvCxnSpPr>
          <a:stCxn id="464" idx="2"/>
        </xdr:cNvCxnSpPr>
      </xdr:nvCxnSpPr>
      <xdr:spPr>
        <a:xfrm>
          <a:off x="11911051" y="33127176"/>
          <a:ext cx="0" cy="17900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256</xdr:row>
      <xdr:rowOff>50800</xdr:rowOff>
    </xdr:from>
    <xdr:to>
      <xdr:col>15</xdr:col>
      <xdr:colOff>368300</xdr:colOff>
      <xdr:row>261</xdr:row>
      <xdr:rowOff>50800</xdr:rowOff>
    </xdr:to>
    <xdr:sp macro="" textlink="">
      <xdr:nvSpPr>
        <xdr:cNvPr id="483" name="Rectangle 482">
          <a:extLst>
            <a:ext uri="{FF2B5EF4-FFF2-40B4-BE49-F238E27FC236}">
              <a16:creationId xmlns:a16="http://schemas.microsoft.com/office/drawing/2014/main" id="{8850F948-09D3-E048-93AF-0546A7E08CEF}"/>
            </a:ext>
          </a:extLst>
        </xdr:cNvPr>
        <xdr:cNvSpPr/>
      </xdr:nvSpPr>
      <xdr:spPr>
        <a:xfrm>
          <a:off x="11026698" y="34975800"/>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232</xdr:row>
      <xdr:rowOff>25400</xdr:rowOff>
    </xdr:from>
    <xdr:to>
      <xdr:col>19</xdr:col>
      <xdr:colOff>393700</xdr:colOff>
      <xdr:row>233</xdr:row>
      <xdr:rowOff>101600</xdr:rowOff>
    </xdr:to>
    <xdr:sp macro="" textlink="">
      <xdr:nvSpPr>
        <xdr:cNvPr id="484" name="TextBox 483">
          <a:extLst>
            <a:ext uri="{FF2B5EF4-FFF2-40B4-BE49-F238E27FC236}">
              <a16:creationId xmlns:a16="http://schemas.microsoft.com/office/drawing/2014/main" id="{3770815C-D40D-5649-89F3-55DFECD5DB83}"/>
            </a:ext>
          </a:extLst>
        </xdr:cNvPr>
        <xdr:cNvSpPr txBox="1"/>
      </xdr:nvSpPr>
      <xdr:spPr>
        <a:xfrm>
          <a:off x="15283366" y="30861620"/>
          <a:ext cx="706554" cy="2465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239</xdr:row>
      <xdr:rowOff>25400</xdr:rowOff>
    </xdr:from>
    <xdr:to>
      <xdr:col>19</xdr:col>
      <xdr:colOff>495300</xdr:colOff>
      <xdr:row>240</xdr:row>
      <xdr:rowOff>88900</xdr:rowOff>
    </xdr:to>
    <xdr:sp macro="" textlink="">
      <xdr:nvSpPr>
        <xdr:cNvPr id="485" name="TextBox 484">
          <a:extLst>
            <a:ext uri="{FF2B5EF4-FFF2-40B4-BE49-F238E27FC236}">
              <a16:creationId xmlns:a16="http://schemas.microsoft.com/office/drawing/2014/main" id="{8C4FE87D-CADB-3C41-B2F0-0AA34AB9C613}"/>
            </a:ext>
          </a:extLst>
        </xdr:cNvPr>
        <xdr:cNvSpPr txBox="1"/>
      </xdr:nvSpPr>
      <xdr:spPr>
        <a:xfrm>
          <a:off x="15169066" y="32054180"/>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246</xdr:row>
      <xdr:rowOff>76200</xdr:rowOff>
    </xdr:from>
    <xdr:to>
      <xdr:col>19</xdr:col>
      <xdr:colOff>749300</xdr:colOff>
      <xdr:row>247</xdr:row>
      <xdr:rowOff>152400</xdr:rowOff>
    </xdr:to>
    <xdr:sp macro="" textlink="">
      <xdr:nvSpPr>
        <xdr:cNvPr id="486" name="TextBox 485">
          <a:extLst>
            <a:ext uri="{FF2B5EF4-FFF2-40B4-BE49-F238E27FC236}">
              <a16:creationId xmlns:a16="http://schemas.microsoft.com/office/drawing/2014/main" id="{69B2C3A1-6BDA-9047-BF50-A9B2B58FB205}"/>
            </a:ext>
          </a:extLst>
        </xdr:cNvPr>
        <xdr:cNvSpPr txBox="1"/>
      </xdr:nvSpPr>
      <xdr:spPr>
        <a:xfrm>
          <a:off x="14851566" y="33297541"/>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256</xdr:row>
      <xdr:rowOff>63500</xdr:rowOff>
    </xdr:from>
    <xdr:to>
      <xdr:col>15</xdr:col>
      <xdr:colOff>50800</xdr:colOff>
      <xdr:row>257</xdr:row>
      <xdr:rowOff>139700</xdr:rowOff>
    </xdr:to>
    <xdr:sp macro="" textlink="">
      <xdr:nvSpPr>
        <xdr:cNvPr id="487" name="TextBox 486">
          <a:extLst>
            <a:ext uri="{FF2B5EF4-FFF2-40B4-BE49-F238E27FC236}">
              <a16:creationId xmlns:a16="http://schemas.microsoft.com/office/drawing/2014/main" id="{66C0B6AD-3F13-5D47-9DF1-DE81074C02CB}"/>
            </a:ext>
          </a:extLst>
        </xdr:cNvPr>
        <xdr:cNvSpPr txBox="1"/>
      </xdr:nvSpPr>
      <xdr:spPr>
        <a:xfrm>
          <a:off x="11331498" y="34988500"/>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231</xdr:row>
      <xdr:rowOff>114300</xdr:rowOff>
    </xdr:from>
    <xdr:to>
      <xdr:col>10</xdr:col>
      <xdr:colOff>762000</xdr:colOff>
      <xdr:row>233</xdr:row>
      <xdr:rowOff>12700</xdr:rowOff>
    </xdr:to>
    <xdr:sp macro="" textlink="">
      <xdr:nvSpPr>
        <xdr:cNvPr id="488" name="TextBox 487">
          <a:extLst>
            <a:ext uri="{FF2B5EF4-FFF2-40B4-BE49-F238E27FC236}">
              <a16:creationId xmlns:a16="http://schemas.microsoft.com/office/drawing/2014/main" id="{8DEC782F-215F-0B4C-8EE1-588CA5CC3BBE}"/>
            </a:ext>
          </a:extLst>
        </xdr:cNvPr>
        <xdr:cNvSpPr txBox="1"/>
      </xdr:nvSpPr>
      <xdr:spPr>
        <a:xfrm>
          <a:off x="7527383" y="30780154"/>
          <a:ext cx="1443154" cy="239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239</xdr:row>
      <xdr:rowOff>0</xdr:rowOff>
    </xdr:from>
    <xdr:to>
      <xdr:col>10</xdr:col>
      <xdr:colOff>596900</xdr:colOff>
      <xdr:row>240</xdr:row>
      <xdr:rowOff>63500</xdr:rowOff>
    </xdr:to>
    <xdr:sp macro="" textlink="">
      <xdr:nvSpPr>
        <xdr:cNvPr id="489" name="TextBox 488">
          <a:extLst>
            <a:ext uri="{FF2B5EF4-FFF2-40B4-BE49-F238E27FC236}">
              <a16:creationId xmlns:a16="http://schemas.microsoft.com/office/drawing/2014/main" id="{577003ED-7EE6-724A-933C-3747D9ECE825}"/>
            </a:ext>
          </a:extLst>
        </xdr:cNvPr>
        <xdr:cNvSpPr txBox="1"/>
      </xdr:nvSpPr>
      <xdr:spPr>
        <a:xfrm>
          <a:off x="7590883" y="32028780"/>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245</xdr:row>
      <xdr:rowOff>101600</xdr:rowOff>
    </xdr:from>
    <xdr:to>
      <xdr:col>10</xdr:col>
      <xdr:colOff>368300</xdr:colOff>
      <xdr:row>247</xdr:row>
      <xdr:rowOff>12700</xdr:rowOff>
    </xdr:to>
    <xdr:sp macro="" textlink="">
      <xdr:nvSpPr>
        <xdr:cNvPr id="490" name="TextBox 489">
          <a:extLst>
            <a:ext uri="{FF2B5EF4-FFF2-40B4-BE49-F238E27FC236}">
              <a16:creationId xmlns:a16="http://schemas.microsoft.com/office/drawing/2014/main" id="{E777D5B2-2559-8C49-A7C3-2F4DC23189B0}"/>
            </a:ext>
          </a:extLst>
        </xdr:cNvPr>
        <xdr:cNvSpPr txBox="1"/>
      </xdr:nvSpPr>
      <xdr:spPr>
        <a:xfrm>
          <a:off x="7806783" y="33152576"/>
          <a:ext cx="770054" cy="251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233</xdr:row>
      <xdr:rowOff>101600</xdr:rowOff>
    </xdr:from>
    <xdr:to>
      <xdr:col>19</xdr:col>
      <xdr:colOff>12700</xdr:colOff>
      <xdr:row>236</xdr:row>
      <xdr:rowOff>139700</xdr:rowOff>
    </xdr:to>
    <xdr:sp macro="" textlink="Sheet2!O133">
      <xdr:nvSpPr>
        <xdr:cNvPr id="491" name="TextBox 490">
          <a:extLst>
            <a:ext uri="{FF2B5EF4-FFF2-40B4-BE49-F238E27FC236}">
              <a16:creationId xmlns:a16="http://schemas.microsoft.com/office/drawing/2014/main" id="{3B8C64CA-FDE3-4B42-89CB-9DEC6990574A}"/>
            </a:ext>
          </a:extLst>
        </xdr:cNvPr>
        <xdr:cNvSpPr txBox="1"/>
      </xdr:nvSpPr>
      <xdr:spPr>
        <a:xfrm>
          <a:off x="14826166" y="31108185"/>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233</xdr:row>
      <xdr:rowOff>101600</xdr:rowOff>
    </xdr:from>
    <xdr:to>
      <xdr:col>20</xdr:col>
      <xdr:colOff>0</xdr:colOff>
      <xdr:row>236</xdr:row>
      <xdr:rowOff>152400</xdr:rowOff>
    </xdr:to>
    <xdr:sp macro="" textlink="Sheet2!N133">
      <xdr:nvSpPr>
        <xdr:cNvPr id="492" name="TextBox 491">
          <a:extLst>
            <a:ext uri="{FF2B5EF4-FFF2-40B4-BE49-F238E27FC236}">
              <a16:creationId xmlns:a16="http://schemas.microsoft.com/office/drawing/2014/main" id="{57467DD8-3B49-C348-B007-1B38951AE8A4}"/>
            </a:ext>
          </a:extLst>
        </xdr:cNvPr>
        <xdr:cNvSpPr txBox="1"/>
      </xdr:nvSpPr>
      <xdr:spPr>
        <a:xfrm>
          <a:off x="15596220" y="31108185"/>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240</xdr:row>
      <xdr:rowOff>88900</xdr:rowOff>
    </xdr:from>
    <xdr:to>
      <xdr:col>19</xdr:col>
      <xdr:colOff>25400</xdr:colOff>
      <xdr:row>243</xdr:row>
      <xdr:rowOff>76200</xdr:rowOff>
    </xdr:to>
    <xdr:sp macro="" textlink="Sheet2!O137">
      <xdr:nvSpPr>
        <xdr:cNvPr id="493" name="TextBox 492">
          <a:extLst>
            <a:ext uri="{FF2B5EF4-FFF2-40B4-BE49-F238E27FC236}">
              <a16:creationId xmlns:a16="http://schemas.microsoft.com/office/drawing/2014/main" id="{CD15FFCB-5E08-264C-8E0E-994987A9AF04}"/>
            </a:ext>
          </a:extLst>
        </xdr:cNvPr>
        <xdr:cNvSpPr txBox="1"/>
      </xdr:nvSpPr>
      <xdr:spPr>
        <a:xfrm>
          <a:off x="14826166"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240</xdr:row>
      <xdr:rowOff>88900</xdr:rowOff>
    </xdr:from>
    <xdr:to>
      <xdr:col>20</xdr:col>
      <xdr:colOff>0</xdr:colOff>
      <xdr:row>243</xdr:row>
      <xdr:rowOff>76200</xdr:rowOff>
    </xdr:to>
    <xdr:sp macro="" textlink="Sheet2!N137">
      <xdr:nvSpPr>
        <xdr:cNvPr id="494" name="TextBox 493">
          <a:extLst>
            <a:ext uri="{FF2B5EF4-FFF2-40B4-BE49-F238E27FC236}">
              <a16:creationId xmlns:a16="http://schemas.microsoft.com/office/drawing/2014/main" id="{310B723A-1BAD-9C4E-A280-6173A25998C6}"/>
            </a:ext>
          </a:extLst>
        </xdr:cNvPr>
        <xdr:cNvSpPr txBox="1"/>
      </xdr:nvSpPr>
      <xdr:spPr>
        <a:xfrm>
          <a:off x="15621620" y="32288046"/>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248</xdr:row>
      <xdr:rowOff>12700</xdr:rowOff>
    </xdr:from>
    <xdr:to>
      <xdr:col>19</xdr:col>
      <xdr:colOff>50800</xdr:colOff>
      <xdr:row>250</xdr:row>
      <xdr:rowOff>152400</xdr:rowOff>
    </xdr:to>
    <xdr:sp macro="" textlink="Sheet2!O140">
      <xdr:nvSpPr>
        <xdr:cNvPr id="495" name="TextBox 494">
          <a:extLst>
            <a:ext uri="{FF2B5EF4-FFF2-40B4-BE49-F238E27FC236}">
              <a16:creationId xmlns:a16="http://schemas.microsoft.com/office/drawing/2014/main" id="{61AC5FD2-31AB-C64B-9B85-2159DBD9DB78}"/>
            </a:ext>
          </a:extLst>
        </xdr:cNvPr>
        <xdr:cNvSpPr txBox="1"/>
      </xdr:nvSpPr>
      <xdr:spPr>
        <a:xfrm>
          <a:off x="14826166" y="33574773"/>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248</xdr:row>
      <xdr:rowOff>12700</xdr:rowOff>
    </xdr:from>
    <xdr:to>
      <xdr:col>19</xdr:col>
      <xdr:colOff>787400</xdr:colOff>
      <xdr:row>251</xdr:row>
      <xdr:rowOff>0</xdr:rowOff>
    </xdr:to>
    <xdr:sp macro="" textlink="Sheet2!N140">
      <xdr:nvSpPr>
        <xdr:cNvPr id="496" name="TextBox 495">
          <a:extLst>
            <a:ext uri="{FF2B5EF4-FFF2-40B4-BE49-F238E27FC236}">
              <a16:creationId xmlns:a16="http://schemas.microsoft.com/office/drawing/2014/main" id="{1B18C325-1CD1-FE45-9C3D-A157F1235A20}"/>
            </a:ext>
          </a:extLst>
        </xdr:cNvPr>
        <xdr:cNvSpPr txBox="1"/>
      </xdr:nvSpPr>
      <xdr:spPr>
        <a:xfrm>
          <a:off x="15634320" y="33574773"/>
          <a:ext cx="7493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233</xdr:row>
      <xdr:rowOff>12700</xdr:rowOff>
    </xdr:from>
    <xdr:to>
      <xdr:col>11</xdr:col>
      <xdr:colOff>0</xdr:colOff>
      <xdr:row>236</xdr:row>
      <xdr:rowOff>0</xdr:rowOff>
    </xdr:to>
    <xdr:sp macro="" textlink="Sheet2!N150">
      <xdr:nvSpPr>
        <xdr:cNvPr id="497" name="TextBox 496">
          <a:extLst>
            <a:ext uri="{FF2B5EF4-FFF2-40B4-BE49-F238E27FC236}">
              <a16:creationId xmlns:a16="http://schemas.microsoft.com/office/drawing/2014/main" id="{1094C47B-FB98-BA46-8CBE-362D8FE233F5}"/>
            </a:ext>
          </a:extLst>
        </xdr:cNvPr>
        <xdr:cNvSpPr txBox="1"/>
      </xdr:nvSpPr>
      <xdr:spPr>
        <a:xfrm>
          <a:off x="8233937" y="31019285"/>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233</xdr:row>
      <xdr:rowOff>12700</xdr:rowOff>
    </xdr:from>
    <xdr:to>
      <xdr:col>10</xdr:col>
      <xdr:colOff>25400</xdr:colOff>
      <xdr:row>236</xdr:row>
      <xdr:rowOff>0</xdr:rowOff>
    </xdr:to>
    <xdr:sp macro="" textlink="Sheet2!O149">
      <xdr:nvSpPr>
        <xdr:cNvPr id="498" name="TextBox 497">
          <a:extLst>
            <a:ext uri="{FF2B5EF4-FFF2-40B4-BE49-F238E27FC236}">
              <a16:creationId xmlns:a16="http://schemas.microsoft.com/office/drawing/2014/main" id="{D27A381E-4797-2E4A-A997-AF8F32734E39}"/>
            </a:ext>
          </a:extLst>
        </xdr:cNvPr>
        <xdr:cNvSpPr txBox="1"/>
      </xdr:nvSpPr>
      <xdr:spPr>
        <a:xfrm>
          <a:off x="7438483" y="31019285"/>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240</xdr:row>
      <xdr:rowOff>88900</xdr:rowOff>
    </xdr:from>
    <xdr:to>
      <xdr:col>10</xdr:col>
      <xdr:colOff>774700</xdr:colOff>
      <xdr:row>243</xdr:row>
      <xdr:rowOff>76200</xdr:rowOff>
    </xdr:to>
    <xdr:sp macro="" textlink="Sheet2!N155">
      <xdr:nvSpPr>
        <xdr:cNvPr id="499" name="TextBox 498">
          <a:extLst>
            <a:ext uri="{FF2B5EF4-FFF2-40B4-BE49-F238E27FC236}">
              <a16:creationId xmlns:a16="http://schemas.microsoft.com/office/drawing/2014/main" id="{7AC41B11-287E-6840-B9D9-F03213D10E3C}"/>
            </a:ext>
          </a:extLst>
        </xdr:cNvPr>
        <xdr:cNvSpPr txBox="1"/>
      </xdr:nvSpPr>
      <xdr:spPr>
        <a:xfrm>
          <a:off x="8187783"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240</xdr:row>
      <xdr:rowOff>88900</xdr:rowOff>
    </xdr:from>
    <xdr:to>
      <xdr:col>9</xdr:col>
      <xdr:colOff>800100</xdr:colOff>
      <xdr:row>243</xdr:row>
      <xdr:rowOff>76200</xdr:rowOff>
    </xdr:to>
    <xdr:sp macro="" textlink="Sheet2!O155">
      <xdr:nvSpPr>
        <xdr:cNvPr id="500" name="TextBox 499">
          <a:extLst>
            <a:ext uri="{FF2B5EF4-FFF2-40B4-BE49-F238E27FC236}">
              <a16:creationId xmlns:a16="http://schemas.microsoft.com/office/drawing/2014/main" id="{11F06BAC-B02E-CE48-9184-A2E41C6F39F0}"/>
            </a:ext>
          </a:extLst>
        </xdr:cNvPr>
        <xdr:cNvSpPr txBox="1"/>
      </xdr:nvSpPr>
      <xdr:spPr>
        <a:xfrm>
          <a:off x="7387683" y="32288046"/>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247</xdr:row>
      <xdr:rowOff>12700</xdr:rowOff>
    </xdr:from>
    <xdr:to>
      <xdr:col>10</xdr:col>
      <xdr:colOff>774700</xdr:colOff>
      <xdr:row>250</xdr:row>
      <xdr:rowOff>0</xdr:rowOff>
    </xdr:to>
    <xdr:sp macro="" textlink="Sheet2!N137">
      <xdr:nvSpPr>
        <xdr:cNvPr id="501" name="TextBox 500">
          <a:extLst>
            <a:ext uri="{FF2B5EF4-FFF2-40B4-BE49-F238E27FC236}">
              <a16:creationId xmlns:a16="http://schemas.microsoft.com/office/drawing/2014/main" id="{0282E2E4-1F08-3746-9692-9DF8C78B6EF9}"/>
            </a:ext>
          </a:extLst>
        </xdr:cNvPr>
        <xdr:cNvSpPr txBox="1"/>
      </xdr:nvSpPr>
      <xdr:spPr>
        <a:xfrm>
          <a:off x="8187783" y="33404407"/>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247</xdr:row>
      <xdr:rowOff>12700</xdr:rowOff>
    </xdr:from>
    <xdr:to>
      <xdr:col>9</xdr:col>
      <xdr:colOff>800100</xdr:colOff>
      <xdr:row>250</xdr:row>
      <xdr:rowOff>0</xdr:rowOff>
    </xdr:to>
    <xdr:sp macro="" textlink="Sheet2!O159">
      <xdr:nvSpPr>
        <xdr:cNvPr id="502" name="TextBox 501">
          <a:extLst>
            <a:ext uri="{FF2B5EF4-FFF2-40B4-BE49-F238E27FC236}">
              <a16:creationId xmlns:a16="http://schemas.microsoft.com/office/drawing/2014/main" id="{EF5425D5-4BB5-D64C-A158-7B118E0B651F}"/>
            </a:ext>
          </a:extLst>
        </xdr:cNvPr>
        <xdr:cNvSpPr txBox="1"/>
      </xdr:nvSpPr>
      <xdr:spPr>
        <a:xfrm>
          <a:off x="7387683" y="33404407"/>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258</xdr:row>
      <xdr:rowOff>0</xdr:rowOff>
    </xdr:from>
    <xdr:to>
      <xdr:col>14</xdr:col>
      <xdr:colOff>368300</xdr:colOff>
      <xdr:row>260</xdr:row>
      <xdr:rowOff>152400</xdr:rowOff>
    </xdr:to>
    <xdr:sp macro="" textlink="Sheet2!O145">
      <xdr:nvSpPr>
        <xdr:cNvPr id="503" name="TextBox 502">
          <a:extLst>
            <a:ext uri="{FF2B5EF4-FFF2-40B4-BE49-F238E27FC236}">
              <a16:creationId xmlns:a16="http://schemas.microsoft.com/office/drawing/2014/main" id="{769E6640-1C43-6749-8BF9-0434BEF137E2}"/>
            </a:ext>
          </a:extLst>
        </xdr:cNvPr>
        <xdr:cNvSpPr txBox="1"/>
      </xdr:nvSpPr>
      <xdr:spPr>
        <a:xfrm>
          <a:off x="11064798" y="35265732"/>
          <a:ext cx="795453"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258</xdr:row>
      <xdr:rowOff>0</xdr:rowOff>
    </xdr:from>
    <xdr:to>
      <xdr:col>15</xdr:col>
      <xdr:colOff>355600</xdr:colOff>
      <xdr:row>260</xdr:row>
      <xdr:rowOff>152400</xdr:rowOff>
    </xdr:to>
    <xdr:sp macro="" textlink="Sheet2!N145">
      <xdr:nvSpPr>
        <xdr:cNvPr id="504" name="TextBox 503">
          <a:extLst>
            <a:ext uri="{FF2B5EF4-FFF2-40B4-BE49-F238E27FC236}">
              <a16:creationId xmlns:a16="http://schemas.microsoft.com/office/drawing/2014/main" id="{69C96EB7-2875-1640-947A-C4F650DD537A}"/>
            </a:ext>
          </a:extLst>
        </xdr:cNvPr>
        <xdr:cNvSpPr txBox="1"/>
      </xdr:nvSpPr>
      <xdr:spPr>
        <a:xfrm>
          <a:off x="11872951" y="35265732"/>
          <a:ext cx="795454"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227</xdr:row>
      <xdr:rowOff>76200</xdr:rowOff>
    </xdr:from>
    <xdr:to>
      <xdr:col>21</xdr:col>
      <xdr:colOff>800100</xdr:colOff>
      <xdr:row>232</xdr:row>
      <xdr:rowOff>12700</xdr:rowOff>
    </xdr:to>
    <xdr:cxnSp macro="">
      <xdr:nvCxnSpPr>
        <xdr:cNvPr id="505" name="Elbow Connector 504">
          <a:extLst>
            <a:ext uri="{FF2B5EF4-FFF2-40B4-BE49-F238E27FC236}">
              <a16:creationId xmlns:a16="http://schemas.microsoft.com/office/drawing/2014/main" id="{81B44752-4E7B-E34E-BB17-C16A31FC967B}"/>
            </a:ext>
          </a:extLst>
        </xdr:cNvPr>
        <xdr:cNvCxnSpPr/>
      </xdr:nvCxnSpPr>
      <xdr:spPr>
        <a:xfrm flipV="1">
          <a:off x="16455173" y="30060590"/>
          <a:ext cx="1582854" cy="788330"/>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230</xdr:row>
      <xdr:rowOff>127000</xdr:rowOff>
    </xdr:from>
    <xdr:to>
      <xdr:col>23</xdr:col>
      <xdr:colOff>38100</xdr:colOff>
      <xdr:row>234</xdr:row>
      <xdr:rowOff>95250</xdr:rowOff>
    </xdr:to>
    <xdr:cxnSp macro="">
      <xdr:nvCxnSpPr>
        <xdr:cNvPr id="506" name="Elbow Connector 505">
          <a:extLst>
            <a:ext uri="{FF2B5EF4-FFF2-40B4-BE49-F238E27FC236}">
              <a16:creationId xmlns:a16="http://schemas.microsoft.com/office/drawing/2014/main" id="{FF599CC9-DD47-1E4D-B6F3-788924DA9E62}"/>
            </a:ext>
          </a:extLst>
        </xdr:cNvPr>
        <xdr:cNvCxnSpPr>
          <a:stCxn id="476" idx="3"/>
        </xdr:cNvCxnSpPr>
      </xdr:nvCxnSpPr>
      <xdr:spPr>
        <a:xfrm flipV="1">
          <a:off x="16493273" y="30622488"/>
          <a:ext cx="2424461" cy="64971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233</xdr:row>
      <xdr:rowOff>139700</xdr:rowOff>
    </xdr:from>
    <xdr:to>
      <xdr:col>25</xdr:col>
      <xdr:colOff>50800</xdr:colOff>
      <xdr:row>237</xdr:row>
      <xdr:rowOff>12700</xdr:rowOff>
    </xdr:to>
    <xdr:cxnSp macro="">
      <xdr:nvCxnSpPr>
        <xdr:cNvPr id="507" name="Elbow Connector 506">
          <a:extLst>
            <a:ext uri="{FF2B5EF4-FFF2-40B4-BE49-F238E27FC236}">
              <a16:creationId xmlns:a16="http://schemas.microsoft.com/office/drawing/2014/main" id="{6B457A2E-A70E-D745-A9E4-0BF4947046E4}"/>
            </a:ext>
          </a:extLst>
        </xdr:cNvPr>
        <xdr:cNvCxnSpPr/>
      </xdr:nvCxnSpPr>
      <xdr:spPr>
        <a:xfrm flipV="1">
          <a:off x="16493273" y="31146285"/>
          <a:ext cx="4078868" cy="5544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251</xdr:row>
      <xdr:rowOff>38100</xdr:rowOff>
    </xdr:from>
    <xdr:to>
      <xdr:col>22</xdr:col>
      <xdr:colOff>0</xdr:colOff>
      <xdr:row>255</xdr:row>
      <xdr:rowOff>139700</xdr:rowOff>
    </xdr:to>
    <xdr:cxnSp macro="">
      <xdr:nvCxnSpPr>
        <xdr:cNvPr id="508" name="Elbow Connector 507">
          <a:extLst>
            <a:ext uri="{FF2B5EF4-FFF2-40B4-BE49-F238E27FC236}">
              <a16:creationId xmlns:a16="http://schemas.microsoft.com/office/drawing/2014/main" id="{113E6775-D8FD-F847-B28C-A981B1CD49D0}"/>
            </a:ext>
          </a:extLst>
        </xdr:cNvPr>
        <xdr:cNvCxnSpPr/>
      </xdr:nvCxnSpPr>
      <xdr:spPr>
        <a:xfrm>
          <a:off x="16417073" y="34111271"/>
          <a:ext cx="1641707" cy="7830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249</xdr:row>
      <xdr:rowOff>107950</xdr:rowOff>
    </xdr:from>
    <xdr:to>
      <xdr:col>23</xdr:col>
      <xdr:colOff>12700</xdr:colOff>
      <xdr:row>254</xdr:row>
      <xdr:rowOff>0</xdr:rowOff>
    </xdr:to>
    <xdr:cxnSp macro="">
      <xdr:nvCxnSpPr>
        <xdr:cNvPr id="509" name="Elbow Connector 508">
          <a:extLst>
            <a:ext uri="{FF2B5EF4-FFF2-40B4-BE49-F238E27FC236}">
              <a16:creationId xmlns:a16="http://schemas.microsoft.com/office/drawing/2014/main" id="{5ED800CE-F26E-444F-9292-CB5EB9AD2053}"/>
            </a:ext>
          </a:extLst>
        </xdr:cNvPr>
        <xdr:cNvCxnSpPr/>
      </xdr:nvCxnSpPr>
      <xdr:spPr>
        <a:xfrm>
          <a:off x="16429773" y="33840389"/>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248</xdr:row>
      <xdr:rowOff>63500</xdr:rowOff>
    </xdr:from>
    <xdr:to>
      <xdr:col>24</xdr:col>
      <xdr:colOff>38100</xdr:colOff>
      <xdr:row>252</xdr:row>
      <xdr:rowOff>50800</xdr:rowOff>
    </xdr:to>
    <xdr:cxnSp macro="">
      <xdr:nvCxnSpPr>
        <xdr:cNvPr id="510" name="Elbow Connector 509">
          <a:extLst>
            <a:ext uri="{FF2B5EF4-FFF2-40B4-BE49-F238E27FC236}">
              <a16:creationId xmlns:a16="http://schemas.microsoft.com/office/drawing/2014/main" id="{2E6A6296-E13B-FA41-ADD2-3DE4EB5571DF}"/>
            </a:ext>
          </a:extLst>
        </xdr:cNvPr>
        <xdr:cNvCxnSpPr/>
      </xdr:nvCxnSpPr>
      <xdr:spPr>
        <a:xfrm>
          <a:off x="16417073" y="33625573"/>
          <a:ext cx="3321515" cy="6687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239</xdr:row>
      <xdr:rowOff>139700</xdr:rowOff>
    </xdr:from>
    <xdr:to>
      <xdr:col>24</xdr:col>
      <xdr:colOff>63500</xdr:colOff>
      <xdr:row>239</xdr:row>
      <xdr:rowOff>152400</xdr:rowOff>
    </xdr:to>
    <xdr:cxnSp macro="">
      <xdr:nvCxnSpPr>
        <xdr:cNvPr id="511" name="Straight Arrow Connector 510">
          <a:extLst>
            <a:ext uri="{FF2B5EF4-FFF2-40B4-BE49-F238E27FC236}">
              <a16:creationId xmlns:a16="http://schemas.microsoft.com/office/drawing/2014/main" id="{C94664CD-8D77-3C4A-8E77-7A012F32D487}"/>
            </a:ext>
          </a:extLst>
        </xdr:cNvPr>
        <xdr:cNvCxnSpPr/>
      </xdr:nvCxnSpPr>
      <xdr:spPr>
        <a:xfrm>
          <a:off x="16467873" y="32168480"/>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243</xdr:row>
      <xdr:rowOff>50800</xdr:rowOff>
    </xdr:from>
    <xdr:to>
      <xdr:col>24</xdr:col>
      <xdr:colOff>12700</xdr:colOff>
      <xdr:row>243</xdr:row>
      <xdr:rowOff>50800</xdr:rowOff>
    </xdr:to>
    <xdr:cxnSp macro="">
      <xdr:nvCxnSpPr>
        <xdr:cNvPr id="512" name="Straight Arrow Connector 511">
          <a:extLst>
            <a:ext uri="{FF2B5EF4-FFF2-40B4-BE49-F238E27FC236}">
              <a16:creationId xmlns:a16="http://schemas.microsoft.com/office/drawing/2014/main" id="{8FC989AE-3D6F-8544-9D8C-E064C60E1C2D}"/>
            </a:ext>
          </a:extLst>
        </xdr:cNvPr>
        <xdr:cNvCxnSpPr/>
      </xdr:nvCxnSpPr>
      <xdr:spPr>
        <a:xfrm>
          <a:off x="16467873" y="32761044"/>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246</xdr:row>
      <xdr:rowOff>76200</xdr:rowOff>
    </xdr:from>
    <xdr:to>
      <xdr:col>24</xdr:col>
      <xdr:colOff>800100</xdr:colOff>
      <xdr:row>250</xdr:row>
      <xdr:rowOff>114300</xdr:rowOff>
    </xdr:to>
    <xdr:cxnSp macro="">
      <xdr:nvCxnSpPr>
        <xdr:cNvPr id="513" name="Elbow Connector 512">
          <a:extLst>
            <a:ext uri="{FF2B5EF4-FFF2-40B4-BE49-F238E27FC236}">
              <a16:creationId xmlns:a16="http://schemas.microsoft.com/office/drawing/2014/main" id="{FE73EFEB-F08E-4E49-9BA2-1C39B55EB368}"/>
            </a:ext>
          </a:extLst>
        </xdr:cNvPr>
        <xdr:cNvCxnSpPr/>
      </xdr:nvCxnSpPr>
      <xdr:spPr>
        <a:xfrm>
          <a:off x="16429773" y="33297541"/>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238</xdr:row>
      <xdr:rowOff>114300</xdr:rowOff>
    </xdr:from>
    <xdr:to>
      <xdr:col>26</xdr:col>
      <xdr:colOff>38100</xdr:colOff>
      <xdr:row>241</xdr:row>
      <xdr:rowOff>38100</xdr:rowOff>
    </xdr:to>
    <xdr:sp macro="" textlink="">
      <xdr:nvSpPr>
        <xdr:cNvPr id="514" name="Oval 513">
          <a:extLst>
            <a:ext uri="{FF2B5EF4-FFF2-40B4-BE49-F238E27FC236}">
              <a16:creationId xmlns:a16="http://schemas.microsoft.com/office/drawing/2014/main" id="{C24B0A11-FD8B-CB40-BAB2-9F8B4A524A6A}"/>
            </a:ext>
          </a:extLst>
        </xdr:cNvPr>
        <xdr:cNvSpPr/>
      </xdr:nvSpPr>
      <xdr:spPr>
        <a:xfrm>
          <a:off x="19789388" y="31972715"/>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242</xdr:row>
      <xdr:rowOff>38100</xdr:rowOff>
    </xdr:from>
    <xdr:to>
      <xdr:col>26</xdr:col>
      <xdr:colOff>0</xdr:colOff>
      <xdr:row>244</xdr:row>
      <xdr:rowOff>127000</xdr:rowOff>
    </xdr:to>
    <xdr:sp macro="" textlink="">
      <xdr:nvSpPr>
        <xdr:cNvPr id="515" name="Oval 514">
          <a:extLst>
            <a:ext uri="{FF2B5EF4-FFF2-40B4-BE49-F238E27FC236}">
              <a16:creationId xmlns:a16="http://schemas.microsoft.com/office/drawing/2014/main" id="{899EEDA9-85C9-544A-904D-B09DC19320AB}"/>
            </a:ext>
          </a:extLst>
        </xdr:cNvPr>
        <xdr:cNvSpPr/>
      </xdr:nvSpPr>
      <xdr:spPr>
        <a:xfrm>
          <a:off x="19751288" y="3257797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249</xdr:row>
      <xdr:rowOff>76200</xdr:rowOff>
    </xdr:from>
    <xdr:to>
      <xdr:col>26</xdr:col>
      <xdr:colOff>774700</xdr:colOff>
      <xdr:row>252</xdr:row>
      <xdr:rowOff>0</xdr:rowOff>
    </xdr:to>
    <xdr:sp macro="" textlink="">
      <xdr:nvSpPr>
        <xdr:cNvPr id="516" name="Oval 515">
          <a:extLst>
            <a:ext uri="{FF2B5EF4-FFF2-40B4-BE49-F238E27FC236}">
              <a16:creationId xmlns:a16="http://schemas.microsoft.com/office/drawing/2014/main" id="{94B23C0E-D247-714D-A481-1E27687BEFDD}"/>
            </a:ext>
          </a:extLst>
        </xdr:cNvPr>
        <xdr:cNvSpPr/>
      </xdr:nvSpPr>
      <xdr:spPr>
        <a:xfrm>
          <a:off x="20521341" y="33808639"/>
          <a:ext cx="1595554"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251</xdr:row>
      <xdr:rowOff>127000</xdr:rowOff>
    </xdr:from>
    <xdr:to>
      <xdr:col>25</xdr:col>
      <xdr:colOff>787400</xdr:colOff>
      <xdr:row>254</xdr:row>
      <xdr:rowOff>50800</xdr:rowOff>
    </xdr:to>
    <xdr:sp macro="" textlink="">
      <xdr:nvSpPr>
        <xdr:cNvPr id="517" name="Oval 516">
          <a:extLst>
            <a:ext uri="{FF2B5EF4-FFF2-40B4-BE49-F238E27FC236}">
              <a16:creationId xmlns:a16="http://schemas.microsoft.com/office/drawing/2014/main" id="{DB8F950F-4076-FA40-A9D1-4513B1925630}"/>
            </a:ext>
          </a:extLst>
        </xdr:cNvPr>
        <xdr:cNvSpPr/>
      </xdr:nvSpPr>
      <xdr:spPr>
        <a:xfrm>
          <a:off x="19713188" y="34200171"/>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254</xdr:row>
      <xdr:rowOff>0</xdr:rowOff>
    </xdr:from>
    <xdr:to>
      <xdr:col>24</xdr:col>
      <xdr:colOff>685800</xdr:colOff>
      <xdr:row>256</xdr:row>
      <xdr:rowOff>88900</xdr:rowOff>
    </xdr:to>
    <xdr:sp macro="" textlink="">
      <xdr:nvSpPr>
        <xdr:cNvPr id="518" name="Oval 517">
          <a:extLst>
            <a:ext uri="{FF2B5EF4-FFF2-40B4-BE49-F238E27FC236}">
              <a16:creationId xmlns:a16="http://schemas.microsoft.com/office/drawing/2014/main" id="{10FB60B2-B95D-0C4B-B6F9-4ADB69D6D184}"/>
            </a:ext>
          </a:extLst>
        </xdr:cNvPr>
        <xdr:cNvSpPr/>
      </xdr:nvSpPr>
      <xdr:spPr>
        <a:xfrm>
          <a:off x="18795380" y="34584268"/>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256</xdr:row>
      <xdr:rowOff>25400</xdr:rowOff>
    </xdr:from>
    <xdr:to>
      <xdr:col>23</xdr:col>
      <xdr:colOff>495300</xdr:colOff>
      <xdr:row>258</xdr:row>
      <xdr:rowOff>114300</xdr:rowOff>
    </xdr:to>
    <xdr:sp macro="" textlink="">
      <xdr:nvSpPr>
        <xdr:cNvPr id="519" name="Oval 518">
          <a:extLst>
            <a:ext uri="{FF2B5EF4-FFF2-40B4-BE49-F238E27FC236}">
              <a16:creationId xmlns:a16="http://schemas.microsoft.com/office/drawing/2014/main" id="{6A468E5F-1E83-A947-989D-9B7F514123E1}"/>
            </a:ext>
          </a:extLst>
        </xdr:cNvPr>
        <xdr:cNvSpPr/>
      </xdr:nvSpPr>
      <xdr:spPr>
        <a:xfrm>
          <a:off x="17784027" y="34950400"/>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232</xdr:row>
      <xdr:rowOff>114300</xdr:rowOff>
    </xdr:from>
    <xdr:to>
      <xdr:col>27</xdr:col>
      <xdr:colOff>25400</xdr:colOff>
      <xdr:row>235</xdr:row>
      <xdr:rowOff>38100</xdr:rowOff>
    </xdr:to>
    <xdr:sp macro="" textlink="">
      <xdr:nvSpPr>
        <xdr:cNvPr id="520" name="Oval 519">
          <a:extLst>
            <a:ext uri="{FF2B5EF4-FFF2-40B4-BE49-F238E27FC236}">
              <a16:creationId xmlns:a16="http://schemas.microsoft.com/office/drawing/2014/main" id="{D89B8FC9-D844-1E4D-8838-BFDD389DB1C9}"/>
            </a:ext>
          </a:extLst>
        </xdr:cNvPr>
        <xdr:cNvSpPr/>
      </xdr:nvSpPr>
      <xdr:spPr>
        <a:xfrm>
          <a:off x="20597541" y="30950520"/>
          <a:ext cx="159090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229</xdr:row>
      <xdr:rowOff>88900</xdr:rowOff>
    </xdr:from>
    <xdr:to>
      <xdr:col>25</xdr:col>
      <xdr:colOff>50800</xdr:colOff>
      <xdr:row>232</xdr:row>
      <xdr:rowOff>12700</xdr:rowOff>
    </xdr:to>
    <xdr:sp macro="" textlink="">
      <xdr:nvSpPr>
        <xdr:cNvPr id="521" name="Oval 520">
          <a:extLst>
            <a:ext uri="{FF2B5EF4-FFF2-40B4-BE49-F238E27FC236}">
              <a16:creationId xmlns:a16="http://schemas.microsoft.com/office/drawing/2014/main" id="{1C4A555E-66F4-2E46-A128-2DAB987AD2AF}"/>
            </a:ext>
          </a:extLst>
        </xdr:cNvPr>
        <xdr:cNvSpPr/>
      </xdr:nvSpPr>
      <xdr:spPr>
        <a:xfrm>
          <a:off x="18981234" y="30414022"/>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226</xdr:row>
      <xdr:rowOff>38100</xdr:rowOff>
    </xdr:from>
    <xdr:to>
      <xdr:col>23</xdr:col>
      <xdr:colOff>762000</xdr:colOff>
      <xdr:row>228</xdr:row>
      <xdr:rowOff>127000</xdr:rowOff>
    </xdr:to>
    <xdr:sp macro="" textlink="">
      <xdr:nvSpPr>
        <xdr:cNvPr id="522" name="Oval 521">
          <a:extLst>
            <a:ext uri="{FF2B5EF4-FFF2-40B4-BE49-F238E27FC236}">
              <a16:creationId xmlns:a16="http://schemas.microsoft.com/office/drawing/2014/main" id="{B8F0D7DA-BCBC-E04E-9607-2637835574B1}"/>
            </a:ext>
          </a:extLst>
        </xdr:cNvPr>
        <xdr:cNvSpPr/>
      </xdr:nvSpPr>
      <xdr:spPr>
        <a:xfrm>
          <a:off x="18050727" y="29852124"/>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226</xdr:row>
      <xdr:rowOff>114300</xdr:rowOff>
    </xdr:from>
    <xdr:to>
      <xdr:col>23</xdr:col>
      <xdr:colOff>444500</xdr:colOff>
      <xdr:row>228</xdr:row>
      <xdr:rowOff>38100</xdr:rowOff>
    </xdr:to>
    <xdr:sp macro="" textlink="Sheet2!H196">
      <xdr:nvSpPr>
        <xdr:cNvPr id="523" name="TextBox 522">
          <a:extLst>
            <a:ext uri="{FF2B5EF4-FFF2-40B4-BE49-F238E27FC236}">
              <a16:creationId xmlns:a16="http://schemas.microsoft.com/office/drawing/2014/main" id="{ECB9DB54-ACDF-2E4F-9527-1E4F32F68190}"/>
            </a:ext>
          </a:extLst>
        </xdr:cNvPr>
        <xdr:cNvSpPr txBox="1"/>
      </xdr:nvSpPr>
      <xdr:spPr>
        <a:xfrm>
          <a:off x="18541380" y="29928324"/>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230</xdr:row>
      <xdr:rowOff>12700</xdr:rowOff>
    </xdr:from>
    <xdr:to>
      <xdr:col>24</xdr:col>
      <xdr:colOff>736600</xdr:colOff>
      <xdr:row>231</xdr:row>
      <xdr:rowOff>101600</xdr:rowOff>
    </xdr:to>
    <xdr:sp macro="" textlink="">
      <xdr:nvSpPr>
        <xdr:cNvPr id="524" name="TextBox 523">
          <a:extLst>
            <a:ext uri="{FF2B5EF4-FFF2-40B4-BE49-F238E27FC236}">
              <a16:creationId xmlns:a16="http://schemas.microsoft.com/office/drawing/2014/main" id="{25F91AD9-AD7F-9546-9A65-A2FD241D4225}"/>
            </a:ext>
          </a:extLst>
        </xdr:cNvPr>
        <xdr:cNvSpPr txBox="1"/>
      </xdr:nvSpPr>
      <xdr:spPr>
        <a:xfrm>
          <a:off x="19247934" y="30508188"/>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233</xdr:row>
      <xdr:rowOff>50800</xdr:rowOff>
    </xdr:from>
    <xdr:to>
      <xdr:col>26</xdr:col>
      <xdr:colOff>368300</xdr:colOff>
      <xdr:row>234</xdr:row>
      <xdr:rowOff>127000</xdr:rowOff>
    </xdr:to>
    <xdr:sp macro="" textlink="">
      <xdr:nvSpPr>
        <xdr:cNvPr id="525" name="TextBox 524">
          <a:extLst>
            <a:ext uri="{FF2B5EF4-FFF2-40B4-BE49-F238E27FC236}">
              <a16:creationId xmlns:a16="http://schemas.microsoft.com/office/drawing/2014/main" id="{DA660FDF-B9B6-6643-9246-5D9678EC73FF}"/>
            </a:ext>
          </a:extLst>
        </xdr:cNvPr>
        <xdr:cNvSpPr txBox="1"/>
      </xdr:nvSpPr>
      <xdr:spPr>
        <a:xfrm>
          <a:off x="21092841" y="31057385"/>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239</xdr:row>
      <xdr:rowOff>12700</xdr:rowOff>
    </xdr:from>
    <xdr:to>
      <xdr:col>25</xdr:col>
      <xdr:colOff>635000</xdr:colOff>
      <xdr:row>240</xdr:row>
      <xdr:rowOff>101600</xdr:rowOff>
    </xdr:to>
    <xdr:sp macro="" textlink="">
      <xdr:nvSpPr>
        <xdr:cNvPr id="526" name="TextBox 525">
          <a:extLst>
            <a:ext uri="{FF2B5EF4-FFF2-40B4-BE49-F238E27FC236}">
              <a16:creationId xmlns:a16="http://schemas.microsoft.com/office/drawing/2014/main" id="{8994B240-F090-344F-8D60-A864E7892EC8}"/>
            </a:ext>
          </a:extLst>
        </xdr:cNvPr>
        <xdr:cNvSpPr txBox="1"/>
      </xdr:nvSpPr>
      <xdr:spPr>
        <a:xfrm>
          <a:off x="20094188" y="32041480"/>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242</xdr:row>
      <xdr:rowOff>114300</xdr:rowOff>
    </xdr:from>
    <xdr:to>
      <xdr:col>25</xdr:col>
      <xdr:colOff>457200</xdr:colOff>
      <xdr:row>244</xdr:row>
      <xdr:rowOff>38100</xdr:rowOff>
    </xdr:to>
    <xdr:sp macro="" textlink="">
      <xdr:nvSpPr>
        <xdr:cNvPr id="527" name="TextBox 526">
          <a:extLst>
            <a:ext uri="{FF2B5EF4-FFF2-40B4-BE49-F238E27FC236}">
              <a16:creationId xmlns:a16="http://schemas.microsoft.com/office/drawing/2014/main" id="{0E48DB55-543C-F74F-A813-A6A0F5677F30}"/>
            </a:ext>
          </a:extLst>
        </xdr:cNvPr>
        <xdr:cNvSpPr txBox="1"/>
      </xdr:nvSpPr>
      <xdr:spPr>
        <a:xfrm>
          <a:off x="20094188" y="32654178"/>
          <a:ext cx="884353"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249</xdr:row>
      <xdr:rowOff>114300</xdr:rowOff>
    </xdr:from>
    <xdr:to>
      <xdr:col>26</xdr:col>
      <xdr:colOff>406400</xdr:colOff>
      <xdr:row>251</xdr:row>
      <xdr:rowOff>50800</xdr:rowOff>
    </xdr:to>
    <xdr:sp macro="" textlink="">
      <xdr:nvSpPr>
        <xdr:cNvPr id="528" name="TextBox 527">
          <a:extLst>
            <a:ext uri="{FF2B5EF4-FFF2-40B4-BE49-F238E27FC236}">
              <a16:creationId xmlns:a16="http://schemas.microsoft.com/office/drawing/2014/main" id="{60B0AE12-0B1A-244E-8445-D8DB5C0896CC}"/>
            </a:ext>
          </a:extLst>
        </xdr:cNvPr>
        <xdr:cNvSpPr txBox="1"/>
      </xdr:nvSpPr>
      <xdr:spPr>
        <a:xfrm>
          <a:off x="21029341" y="33846739"/>
          <a:ext cx="719254" cy="2772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252</xdr:row>
      <xdr:rowOff>25400</xdr:rowOff>
    </xdr:from>
    <xdr:to>
      <xdr:col>25</xdr:col>
      <xdr:colOff>279400</xdr:colOff>
      <xdr:row>253</xdr:row>
      <xdr:rowOff>127000</xdr:rowOff>
    </xdr:to>
    <xdr:sp macro="" textlink="">
      <xdr:nvSpPr>
        <xdr:cNvPr id="529" name="TextBox 528">
          <a:extLst>
            <a:ext uri="{FF2B5EF4-FFF2-40B4-BE49-F238E27FC236}">
              <a16:creationId xmlns:a16="http://schemas.microsoft.com/office/drawing/2014/main" id="{AFC6C286-493C-DD46-8146-DF7F594F95E9}"/>
            </a:ext>
          </a:extLst>
        </xdr:cNvPr>
        <xdr:cNvSpPr txBox="1"/>
      </xdr:nvSpPr>
      <xdr:spPr>
        <a:xfrm>
          <a:off x="20246588" y="34268937"/>
          <a:ext cx="554153" cy="2719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254</xdr:row>
      <xdr:rowOff>76200</xdr:rowOff>
    </xdr:from>
    <xdr:to>
      <xdr:col>24</xdr:col>
      <xdr:colOff>139700</xdr:colOff>
      <xdr:row>255</xdr:row>
      <xdr:rowOff>139700</xdr:rowOff>
    </xdr:to>
    <xdr:sp macro="" textlink="">
      <xdr:nvSpPr>
        <xdr:cNvPr id="530" name="TextBox 529">
          <a:extLst>
            <a:ext uri="{FF2B5EF4-FFF2-40B4-BE49-F238E27FC236}">
              <a16:creationId xmlns:a16="http://schemas.microsoft.com/office/drawing/2014/main" id="{B862F35A-DF51-7944-B151-CF3C1E9A7906}"/>
            </a:ext>
          </a:extLst>
        </xdr:cNvPr>
        <xdr:cNvSpPr txBox="1"/>
      </xdr:nvSpPr>
      <xdr:spPr>
        <a:xfrm>
          <a:off x="19362234" y="34660468"/>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256</xdr:row>
      <xdr:rowOff>76200</xdr:rowOff>
    </xdr:from>
    <xdr:to>
      <xdr:col>22</xdr:col>
      <xdr:colOff>812800</xdr:colOff>
      <xdr:row>257</xdr:row>
      <xdr:rowOff>152400</xdr:rowOff>
    </xdr:to>
    <xdr:sp macro="" textlink="">
      <xdr:nvSpPr>
        <xdr:cNvPr id="531" name="TextBox 530">
          <a:extLst>
            <a:ext uri="{FF2B5EF4-FFF2-40B4-BE49-F238E27FC236}">
              <a16:creationId xmlns:a16="http://schemas.microsoft.com/office/drawing/2014/main" id="{EA86DC8A-D7E9-9741-9D30-F3129E22A010}"/>
            </a:ext>
          </a:extLst>
        </xdr:cNvPr>
        <xdr:cNvSpPr txBox="1"/>
      </xdr:nvSpPr>
      <xdr:spPr>
        <a:xfrm>
          <a:off x="18236580" y="35001200"/>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261</xdr:row>
      <xdr:rowOff>12700</xdr:rowOff>
    </xdr:from>
    <xdr:to>
      <xdr:col>18</xdr:col>
      <xdr:colOff>482600</xdr:colOff>
      <xdr:row>265</xdr:row>
      <xdr:rowOff>50800</xdr:rowOff>
    </xdr:to>
    <xdr:cxnSp macro="">
      <xdr:nvCxnSpPr>
        <xdr:cNvPr id="532" name="Elbow Connector 531">
          <a:extLst>
            <a:ext uri="{FF2B5EF4-FFF2-40B4-BE49-F238E27FC236}">
              <a16:creationId xmlns:a16="http://schemas.microsoft.com/office/drawing/2014/main" id="{5A4767AF-A445-A848-A3FA-3EEA4032E6ED}"/>
            </a:ext>
          </a:extLst>
        </xdr:cNvPr>
        <xdr:cNvCxnSpPr/>
      </xdr:nvCxnSpPr>
      <xdr:spPr>
        <a:xfrm>
          <a:off x="12668405" y="35789529"/>
          <a:ext cx="2589561" cy="7195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257</xdr:row>
      <xdr:rowOff>25400</xdr:rowOff>
    </xdr:from>
    <xdr:to>
      <xdr:col>20</xdr:col>
      <xdr:colOff>38100</xdr:colOff>
      <xdr:row>261</xdr:row>
      <xdr:rowOff>152400</xdr:rowOff>
    </xdr:to>
    <xdr:cxnSp macro="">
      <xdr:nvCxnSpPr>
        <xdr:cNvPr id="533" name="Elbow Connector 532">
          <a:extLst>
            <a:ext uri="{FF2B5EF4-FFF2-40B4-BE49-F238E27FC236}">
              <a16:creationId xmlns:a16="http://schemas.microsoft.com/office/drawing/2014/main" id="{5FC27AF6-7BE4-EA4F-B974-3A506B8F7CE6}"/>
            </a:ext>
          </a:extLst>
        </xdr:cNvPr>
        <xdr:cNvCxnSpPr/>
      </xdr:nvCxnSpPr>
      <xdr:spPr>
        <a:xfrm>
          <a:off x="12681105" y="35120766"/>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260</xdr:row>
      <xdr:rowOff>139700</xdr:rowOff>
    </xdr:from>
    <xdr:to>
      <xdr:col>13</xdr:col>
      <xdr:colOff>342900</xdr:colOff>
      <xdr:row>265</xdr:row>
      <xdr:rowOff>63500</xdr:rowOff>
    </xdr:to>
    <xdr:cxnSp macro="">
      <xdr:nvCxnSpPr>
        <xdr:cNvPr id="534" name="Elbow Connector 533">
          <a:extLst>
            <a:ext uri="{FF2B5EF4-FFF2-40B4-BE49-F238E27FC236}">
              <a16:creationId xmlns:a16="http://schemas.microsoft.com/office/drawing/2014/main" id="{438AFB45-6C7F-4346-BB40-A2F4CCE84A73}"/>
            </a:ext>
          </a:extLst>
        </xdr:cNvPr>
        <xdr:cNvCxnSpPr/>
      </xdr:nvCxnSpPr>
      <xdr:spPr>
        <a:xfrm rot="10800000" flipV="1">
          <a:off x="8703837" y="35746163"/>
          <a:ext cx="2310161" cy="77563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257</xdr:row>
      <xdr:rowOff>25400</xdr:rowOff>
    </xdr:from>
    <xdr:to>
      <xdr:col>13</xdr:col>
      <xdr:colOff>355600</xdr:colOff>
      <xdr:row>261</xdr:row>
      <xdr:rowOff>0</xdr:rowOff>
    </xdr:to>
    <xdr:cxnSp macro="">
      <xdr:nvCxnSpPr>
        <xdr:cNvPr id="535" name="Elbow Connector 534">
          <a:extLst>
            <a:ext uri="{FF2B5EF4-FFF2-40B4-BE49-F238E27FC236}">
              <a16:creationId xmlns:a16="http://schemas.microsoft.com/office/drawing/2014/main" id="{E461F8F5-044B-154A-B4AF-0CC693101081}"/>
            </a:ext>
          </a:extLst>
        </xdr:cNvPr>
        <xdr:cNvCxnSpPr/>
      </xdr:nvCxnSpPr>
      <xdr:spPr>
        <a:xfrm rot="10800000" flipV="1">
          <a:off x="7400383" y="35120766"/>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260</xdr:row>
      <xdr:rowOff>114300</xdr:rowOff>
    </xdr:from>
    <xdr:to>
      <xdr:col>22</xdr:col>
      <xdr:colOff>38100</xdr:colOff>
      <xdr:row>263</xdr:row>
      <xdr:rowOff>38100</xdr:rowOff>
    </xdr:to>
    <xdr:sp macro="" textlink="">
      <xdr:nvSpPr>
        <xdr:cNvPr id="536" name="Oval 535">
          <a:extLst>
            <a:ext uri="{FF2B5EF4-FFF2-40B4-BE49-F238E27FC236}">
              <a16:creationId xmlns:a16="http://schemas.microsoft.com/office/drawing/2014/main" id="{301FCA5D-77C2-4547-99E7-0EC5924A48B6}"/>
            </a:ext>
          </a:extLst>
        </xdr:cNvPr>
        <xdr:cNvSpPr/>
      </xdr:nvSpPr>
      <xdr:spPr>
        <a:xfrm>
          <a:off x="16505973" y="35720763"/>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264</xdr:row>
      <xdr:rowOff>25400</xdr:rowOff>
    </xdr:from>
    <xdr:to>
      <xdr:col>20</xdr:col>
      <xdr:colOff>520700</xdr:colOff>
      <xdr:row>266</xdr:row>
      <xdr:rowOff>114300</xdr:rowOff>
    </xdr:to>
    <xdr:sp macro="" textlink="">
      <xdr:nvSpPr>
        <xdr:cNvPr id="537" name="Oval 536">
          <a:extLst>
            <a:ext uri="{FF2B5EF4-FFF2-40B4-BE49-F238E27FC236}">
              <a16:creationId xmlns:a16="http://schemas.microsoft.com/office/drawing/2014/main" id="{06E5F56A-A4B9-B54A-9BB8-3F42253AB026}"/>
            </a:ext>
          </a:extLst>
        </xdr:cNvPr>
        <xdr:cNvSpPr/>
      </xdr:nvSpPr>
      <xdr:spPr>
        <a:xfrm>
          <a:off x="15346866" y="36313327"/>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259</xdr:row>
      <xdr:rowOff>114300</xdr:rowOff>
    </xdr:from>
    <xdr:to>
      <xdr:col>8</xdr:col>
      <xdr:colOff>787400</xdr:colOff>
      <xdr:row>262</xdr:row>
      <xdr:rowOff>38100</xdr:rowOff>
    </xdr:to>
    <xdr:sp macro="" textlink="">
      <xdr:nvSpPr>
        <xdr:cNvPr id="538" name="Oval 537">
          <a:extLst>
            <a:ext uri="{FF2B5EF4-FFF2-40B4-BE49-F238E27FC236}">
              <a16:creationId xmlns:a16="http://schemas.microsoft.com/office/drawing/2014/main" id="{61AB73FE-A63B-1349-A9AA-441391952687}"/>
            </a:ext>
          </a:extLst>
        </xdr:cNvPr>
        <xdr:cNvSpPr/>
      </xdr:nvSpPr>
      <xdr:spPr>
        <a:xfrm>
          <a:off x="5758676" y="35550398"/>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264</xdr:row>
      <xdr:rowOff>25400</xdr:rowOff>
    </xdr:from>
    <xdr:to>
      <xdr:col>10</xdr:col>
      <xdr:colOff>444500</xdr:colOff>
      <xdr:row>266</xdr:row>
      <xdr:rowOff>114300</xdr:rowOff>
    </xdr:to>
    <xdr:sp macro="" textlink="">
      <xdr:nvSpPr>
        <xdr:cNvPr id="539" name="Oval 538">
          <a:extLst>
            <a:ext uri="{FF2B5EF4-FFF2-40B4-BE49-F238E27FC236}">
              <a16:creationId xmlns:a16="http://schemas.microsoft.com/office/drawing/2014/main" id="{841118C3-BF48-6346-859F-8E5BB43081DD}"/>
            </a:ext>
          </a:extLst>
        </xdr:cNvPr>
        <xdr:cNvSpPr/>
      </xdr:nvSpPr>
      <xdr:spPr>
        <a:xfrm>
          <a:off x="7062129" y="36313327"/>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225</xdr:row>
      <xdr:rowOff>27022</xdr:rowOff>
    </xdr:from>
    <xdr:to>
      <xdr:col>9</xdr:col>
      <xdr:colOff>13514</xdr:colOff>
      <xdr:row>231</xdr:row>
      <xdr:rowOff>81069</xdr:rowOff>
    </xdr:to>
    <xdr:cxnSp macro="">
      <xdr:nvCxnSpPr>
        <xdr:cNvPr id="540" name="Elbow Connector 539">
          <a:extLst>
            <a:ext uri="{FF2B5EF4-FFF2-40B4-BE49-F238E27FC236}">
              <a16:creationId xmlns:a16="http://schemas.microsoft.com/office/drawing/2014/main" id="{FF2E3643-DEEF-6E4B-B8D1-AF9D4A0D8D4F}"/>
            </a:ext>
          </a:extLst>
        </xdr:cNvPr>
        <xdr:cNvCxnSpPr/>
      </xdr:nvCxnSpPr>
      <xdr:spPr>
        <a:xfrm rot="10800000">
          <a:off x="5735761" y="29670681"/>
          <a:ext cx="1665436" cy="10762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227</xdr:row>
      <xdr:rowOff>121595</xdr:rowOff>
    </xdr:from>
    <xdr:to>
      <xdr:col>9</xdr:col>
      <xdr:colOff>23781</xdr:colOff>
      <xdr:row>233</xdr:row>
      <xdr:rowOff>33374</xdr:rowOff>
    </xdr:to>
    <xdr:cxnSp macro="">
      <xdr:nvCxnSpPr>
        <xdr:cNvPr id="541" name="Elbow Connector 540">
          <a:extLst>
            <a:ext uri="{FF2B5EF4-FFF2-40B4-BE49-F238E27FC236}">
              <a16:creationId xmlns:a16="http://schemas.microsoft.com/office/drawing/2014/main" id="{EC261D8E-3EE4-244D-968A-0AF566B72A6E}"/>
            </a:ext>
          </a:extLst>
        </xdr:cNvPr>
        <xdr:cNvCxnSpPr/>
      </xdr:nvCxnSpPr>
      <xdr:spPr>
        <a:xfrm rot="10800000">
          <a:off x="5289909" y="30105985"/>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229</xdr:row>
      <xdr:rowOff>148620</xdr:rowOff>
    </xdr:from>
    <xdr:to>
      <xdr:col>9</xdr:col>
      <xdr:colOff>50801</xdr:colOff>
      <xdr:row>234</xdr:row>
      <xdr:rowOff>87415</xdr:rowOff>
    </xdr:to>
    <xdr:cxnSp macro="">
      <xdr:nvCxnSpPr>
        <xdr:cNvPr id="542" name="Elbow Connector 541">
          <a:extLst>
            <a:ext uri="{FF2B5EF4-FFF2-40B4-BE49-F238E27FC236}">
              <a16:creationId xmlns:a16="http://schemas.microsoft.com/office/drawing/2014/main" id="{EB57AC33-A191-4342-8DCE-5FE439EDBC70}"/>
            </a:ext>
          </a:extLst>
        </xdr:cNvPr>
        <xdr:cNvCxnSpPr>
          <a:stCxn id="498" idx="1"/>
        </xdr:cNvCxnSpPr>
      </xdr:nvCxnSpPr>
      <xdr:spPr>
        <a:xfrm rot="10800000">
          <a:off x="4577143" y="30473742"/>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232</xdr:row>
      <xdr:rowOff>94574</xdr:rowOff>
    </xdr:from>
    <xdr:to>
      <xdr:col>9</xdr:col>
      <xdr:colOff>13512</xdr:colOff>
      <xdr:row>236</xdr:row>
      <xdr:rowOff>81064</xdr:rowOff>
    </xdr:to>
    <xdr:cxnSp macro="">
      <xdr:nvCxnSpPr>
        <xdr:cNvPr id="543" name="Elbow Connector 542">
          <a:extLst>
            <a:ext uri="{FF2B5EF4-FFF2-40B4-BE49-F238E27FC236}">
              <a16:creationId xmlns:a16="http://schemas.microsoft.com/office/drawing/2014/main" id="{B39B1866-C945-1C42-AF86-6D949A7712A3}"/>
            </a:ext>
          </a:extLst>
        </xdr:cNvPr>
        <xdr:cNvCxnSpPr/>
      </xdr:nvCxnSpPr>
      <xdr:spPr>
        <a:xfrm rot="10800000">
          <a:off x="3675224" y="30930794"/>
          <a:ext cx="3725971" cy="66795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223</xdr:row>
      <xdr:rowOff>148617</xdr:rowOff>
    </xdr:from>
    <xdr:to>
      <xdr:col>6</xdr:col>
      <xdr:colOff>720657</xdr:colOff>
      <xdr:row>226</xdr:row>
      <xdr:rowOff>72417</xdr:rowOff>
    </xdr:to>
    <xdr:sp macro="" textlink="">
      <xdr:nvSpPr>
        <xdr:cNvPr id="544" name="Oval 543">
          <a:extLst>
            <a:ext uri="{FF2B5EF4-FFF2-40B4-BE49-F238E27FC236}">
              <a16:creationId xmlns:a16="http://schemas.microsoft.com/office/drawing/2014/main" id="{80179120-4590-B64C-8DB7-2BEB0A64226C}"/>
            </a:ext>
          </a:extLst>
        </xdr:cNvPr>
        <xdr:cNvSpPr/>
      </xdr:nvSpPr>
      <xdr:spPr>
        <a:xfrm>
          <a:off x="4053522" y="29451544"/>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226</xdr:row>
      <xdr:rowOff>94574</xdr:rowOff>
    </xdr:from>
    <xdr:to>
      <xdr:col>6</xdr:col>
      <xdr:colOff>261295</xdr:colOff>
      <xdr:row>229</xdr:row>
      <xdr:rowOff>18374</xdr:rowOff>
    </xdr:to>
    <xdr:sp macro="" textlink="">
      <xdr:nvSpPr>
        <xdr:cNvPr id="545" name="Oval 544">
          <a:extLst>
            <a:ext uri="{FF2B5EF4-FFF2-40B4-BE49-F238E27FC236}">
              <a16:creationId xmlns:a16="http://schemas.microsoft.com/office/drawing/2014/main" id="{E3482BBE-1FFE-6C4D-A463-E995EDEC9B21}"/>
            </a:ext>
          </a:extLst>
        </xdr:cNvPr>
        <xdr:cNvSpPr/>
      </xdr:nvSpPr>
      <xdr:spPr>
        <a:xfrm>
          <a:off x="3594160" y="29908598"/>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229</xdr:row>
      <xdr:rowOff>40532</xdr:rowOff>
    </xdr:from>
    <xdr:to>
      <xdr:col>5</xdr:col>
      <xdr:colOff>301827</xdr:colOff>
      <xdr:row>231</xdr:row>
      <xdr:rowOff>126460</xdr:rowOff>
    </xdr:to>
    <xdr:sp macro="" textlink="">
      <xdr:nvSpPr>
        <xdr:cNvPr id="546" name="Oval 545">
          <a:extLst>
            <a:ext uri="{FF2B5EF4-FFF2-40B4-BE49-F238E27FC236}">
              <a16:creationId xmlns:a16="http://schemas.microsoft.com/office/drawing/2014/main" id="{D38BF727-4522-194D-9FDA-24ECD5339A8C}"/>
            </a:ext>
          </a:extLst>
        </xdr:cNvPr>
        <xdr:cNvSpPr/>
      </xdr:nvSpPr>
      <xdr:spPr>
        <a:xfrm>
          <a:off x="2813838" y="30365654"/>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231</xdr:row>
      <xdr:rowOff>108415</xdr:rowOff>
    </xdr:from>
    <xdr:to>
      <xdr:col>4</xdr:col>
      <xdr:colOff>495608</xdr:colOff>
      <xdr:row>234</xdr:row>
      <xdr:rowOff>77438</xdr:rowOff>
    </xdr:to>
    <xdr:sp macro="" textlink="">
      <xdr:nvSpPr>
        <xdr:cNvPr id="547" name="Oval 546">
          <a:extLst>
            <a:ext uri="{FF2B5EF4-FFF2-40B4-BE49-F238E27FC236}">
              <a16:creationId xmlns:a16="http://schemas.microsoft.com/office/drawing/2014/main" id="{1B18D235-8D28-294E-BC3D-E9727CA40107}"/>
            </a:ext>
          </a:extLst>
        </xdr:cNvPr>
        <xdr:cNvSpPr/>
      </xdr:nvSpPr>
      <xdr:spPr>
        <a:xfrm>
          <a:off x="1843048" y="30774269"/>
          <a:ext cx="1935975" cy="4801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239</xdr:row>
      <xdr:rowOff>0</xdr:rowOff>
    </xdr:from>
    <xdr:to>
      <xdr:col>9</xdr:col>
      <xdr:colOff>13511</xdr:colOff>
      <xdr:row>239</xdr:row>
      <xdr:rowOff>0</xdr:rowOff>
    </xdr:to>
    <xdr:cxnSp macro="">
      <xdr:nvCxnSpPr>
        <xdr:cNvPr id="548" name="Straight Arrow Connector 547">
          <a:extLst>
            <a:ext uri="{FF2B5EF4-FFF2-40B4-BE49-F238E27FC236}">
              <a16:creationId xmlns:a16="http://schemas.microsoft.com/office/drawing/2014/main" id="{47FF9384-696C-484F-8B80-F7D810327094}"/>
            </a:ext>
          </a:extLst>
        </xdr:cNvPr>
        <xdr:cNvCxnSpPr/>
      </xdr:nvCxnSpPr>
      <xdr:spPr>
        <a:xfrm flipH="1">
          <a:off x="4415012" y="32028780"/>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241</xdr:row>
      <xdr:rowOff>54043</xdr:rowOff>
    </xdr:from>
    <xdr:to>
      <xdr:col>9</xdr:col>
      <xdr:colOff>0</xdr:colOff>
      <xdr:row>241</xdr:row>
      <xdr:rowOff>69040</xdr:rowOff>
    </xdr:to>
    <xdr:cxnSp macro="">
      <xdr:nvCxnSpPr>
        <xdr:cNvPr id="549" name="Straight Arrow Connector 548">
          <a:extLst>
            <a:ext uri="{FF2B5EF4-FFF2-40B4-BE49-F238E27FC236}">
              <a16:creationId xmlns:a16="http://schemas.microsoft.com/office/drawing/2014/main" id="{FE912BA5-7235-2346-A643-52AD8A6BC37D}"/>
            </a:ext>
          </a:extLst>
        </xdr:cNvPr>
        <xdr:cNvCxnSpPr/>
      </xdr:nvCxnSpPr>
      <xdr:spPr>
        <a:xfrm flipH="1" flipV="1">
          <a:off x="4455544" y="32423555"/>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243</xdr:row>
      <xdr:rowOff>135106</xdr:rowOff>
    </xdr:from>
    <xdr:to>
      <xdr:col>8</xdr:col>
      <xdr:colOff>810639</xdr:colOff>
      <xdr:row>243</xdr:row>
      <xdr:rowOff>135106</xdr:rowOff>
    </xdr:to>
    <xdr:cxnSp macro="">
      <xdr:nvCxnSpPr>
        <xdr:cNvPr id="550" name="Straight Arrow Connector 549">
          <a:extLst>
            <a:ext uri="{FF2B5EF4-FFF2-40B4-BE49-F238E27FC236}">
              <a16:creationId xmlns:a16="http://schemas.microsoft.com/office/drawing/2014/main" id="{04A82453-AF90-094C-B68F-2A7E76688B2A}"/>
            </a:ext>
          </a:extLst>
        </xdr:cNvPr>
        <xdr:cNvCxnSpPr/>
      </xdr:nvCxnSpPr>
      <xdr:spPr>
        <a:xfrm flipH="1" flipV="1">
          <a:off x="4523097" y="32845350"/>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237</xdr:row>
      <xdr:rowOff>1</xdr:rowOff>
    </xdr:from>
    <xdr:to>
      <xdr:col>5</xdr:col>
      <xdr:colOff>340732</xdr:colOff>
      <xdr:row>240</xdr:row>
      <xdr:rowOff>46463</xdr:rowOff>
    </xdr:to>
    <xdr:sp macro="" textlink="">
      <xdr:nvSpPr>
        <xdr:cNvPr id="551" name="Oval 550">
          <a:extLst>
            <a:ext uri="{FF2B5EF4-FFF2-40B4-BE49-F238E27FC236}">
              <a16:creationId xmlns:a16="http://schemas.microsoft.com/office/drawing/2014/main" id="{1ADD482B-77BC-354D-81B5-686CB361F4E6}"/>
            </a:ext>
          </a:extLst>
        </xdr:cNvPr>
        <xdr:cNvSpPr/>
      </xdr:nvSpPr>
      <xdr:spPr>
        <a:xfrm>
          <a:off x="2586463" y="31688050"/>
          <a:ext cx="1858537" cy="5575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240</xdr:row>
      <xdr:rowOff>57826</xdr:rowOff>
    </xdr:from>
    <xdr:to>
      <xdr:col>5</xdr:col>
      <xdr:colOff>251566</xdr:colOff>
      <xdr:row>242</xdr:row>
      <xdr:rowOff>143754</xdr:rowOff>
    </xdr:to>
    <xdr:sp macro="" textlink="">
      <xdr:nvSpPr>
        <xdr:cNvPr id="552" name="Oval 551">
          <a:extLst>
            <a:ext uri="{FF2B5EF4-FFF2-40B4-BE49-F238E27FC236}">
              <a16:creationId xmlns:a16="http://schemas.microsoft.com/office/drawing/2014/main" id="{81C49836-5EA4-7D4C-B559-866046C3DADC}"/>
            </a:ext>
          </a:extLst>
        </xdr:cNvPr>
        <xdr:cNvSpPr/>
      </xdr:nvSpPr>
      <xdr:spPr>
        <a:xfrm>
          <a:off x="2763577" y="3225697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243</xdr:row>
      <xdr:rowOff>48098</xdr:rowOff>
    </xdr:from>
    <xdr:to>
      <xdr:col>5</xdr:col>
      <xdr:colOff>309392</xdr:colOff>
      <xdr:row>245</xdr:row>
      <xdr:rowOff>134026</xdr:rowOff>
    </xdr:to>
    <xdr:sp macro="" textlink="">
      <xdr:nvSpPr>
        <xdr:cNvPr id="553" name="Oval 552">
          <a:extLst>
            <a:ext uri="{FF2B5EF4-FFF2-40B4-BE49-F238E27FC236}">
              <a16:creationId xmlns:a16="http://schemas.microsoft.com/office/drawing/2014/main" id="{481FC923-5B1E-1843-8A1A-192CD79D059A}"/>
            </a:ext>
          </a:extLst>
        </xdr:cNvPr>
        <xdr:cNvSpPr/>
      </xdr:nvSpPr>
      <xdr:spPr>
        <a:xfrm>
          <a:off x="2821403" y="3275834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250</xdr:row>
      <xdr:rowOff>13510</xdr:rowOff>
    </xdr:from>
    <xdr:to>
      <xdr:col>8</xdr:col>
      <xdr:colOff>797129</xdr:colOff>
      <xdr:row>257</xdr:row>
      <xdr:rowOff>135107</xdr:rowOff>
    </xdr:to>
    <xdr:cxnSp macro="">
      <xdr:nvCxnSpPr>
        <xdr:cNvPr id="554" name="Elbow Connector 553">
          <a:extLst>
            <a:ext uri="{FF2B5EF4-FFF2-40B4-BE49-F238E27FC236}">
              <a16:creationId xmlns:a16="http://schemas.microsoft.com/office/drawing/2014/main" id="{BBEE6BB7-B7E2-174E-9AFD-C206D1B10BF4}"/>
            </a:ext>
          </a:extLst>
        </xdr:cNvPr>
        <xdr:cNvCxnSpPr/>
      </xdr:nvCxnSpPr>
      <xdr:spPr>
        <a:xfrm rot="10800000" flipV="1">
          <a:off x="5600655" y="33916315"/>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248</xdr:row>
      <xdr:rowOff>87415</xdr:rowOff>
    </xdr:from>
    <xdr:to>
      <xdr:col>9</xdr:col>
      <xdr:colOff>0</xdr:colOff>
      <xdr:row>255</xdr:row>
      <xdr:rowOff>54043</xdr:rowOff>
    </xdr:to>
    <xdr:cxnSp macro="">
      <xdr:nvCxnSpPr>
        <xdr:cNvPr id="555" name="Elbow Connector 554">
          <a:extLst>
            <a:ext uri="{FF2B5EF4-FFF2-40B4-BE49-F238E27FC236}">
              <a16:creationId xmlns:a16="http://schemas.microsoft.com/office/drawing/2014/main" id="{EA5CB850-DBAC-D442-9325-B93A1E9E0056}"/>
            </a:ext>
          </a:extLst>
        </xdr:cNvPr>
        <xdr:cNvCxnSpPr>
          <a:stCxn id="502" idx="1"/>
        </xdr:cNvCxnSpPr>
      </xdr:nvCxnSpPr>
      <xdr:spPr>
        <a:xfrm rot="10800000" flipV="1">
          <a:off x="4766289" y="33649488"/>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245</xdr:row>
      <xdr:rowOff>148616</xdr:rowOff>
    </xdr:from>
    <xdr:to>
      <xdr:col>9</xdr:col>
      <xdr:colOff>1</xdr:colOff>
      <xdr:row>251</xdr:row>
      <xdr:rowOff>40531</xdr:rowOff>
    </xdr:to>
    <xdr:cxnSp macro="">
      <xdr:nvCxnSpPr>
        <xdr:cNvPr id="556" name="Elbow Connector 555">
          <a:extLst>
            <a:ext uri="{FF2B5EF4-FFF2-40B4-BE49-F238E27FC236}">
              <a16:creationId xmlns:a16="http://schemas.microsoft.com/office/drawing/2014/main" id="{3830A1C5-F80F-C74C-A0C0-D97B0656C1FE}"/>
            </a:ext>
          </a:extLst>
        </xdr:cNvPr>
        <xdr:cNvCxnSpPr/>
      </xdr:nvCxnSpPr>
      <xdr:spPr>
        <a:xfrm rot="10800000" flipV="1">
          <a:off x="3486075" y="33199592"/>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249</xdr:row>
      <xdr:rowOff>135106</xdr:rowOff>
    </xdr:from>
    <xdr:to>
      <xdr:col>4</xdr:col>
      <xdr:colOff>112678</xdr:colOff>
      <xdr:row>252</xdr:row>
      <xdr:rowOff>58906</xdr:rowOff>
    </xdr:to>
    <xdr:sp macro="" textlink="">
      <xdr:nvSpPr>
        <xdr:cNvPr id="557" name="Oval 556">
          <a:extLst>
            <a:ext uri="{FF2B5EF4-FFF2-40B4-BE49-F238E27FC236}">
              <a16:creationId xmlns:a16="http://schemas.microsoft.com/office/drawing/2014/main" id="{2D03382E-AA5F-5C4C-93F0-28EAE04D0D5A}"/>
            </a:ext>
          </a:extLst>
        </xdr:cNvPr>
        <xdr:cNvSpPr/>
      </xdr:nvSpPr>
      <xdr:spPr>
        <a:xfrm>
          <a:off x="1803835" y="33867545"/>
          <a:ext cx="159225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254</xdr:row>
      <xdr:rowOff>13511</xdr:rowOff>
    </xdr:from>
    <xdr:to>
      <xdr:col>5</xdr:col>
      <xdr:colOff>585550</xdr:colOff>
      <xdr:row>256</xdr:row>
      <xdr:rowOff>99438</xdr:rowOff>
    </xdr:to>
    <xdr:sp macro="" textlink="">
      <xdr:nvSpPr>
        <xdr:cNvPr id="558" name="Oval 557">
          <a:extLst>
            <a:ext uri="{FF2B5EF4-FFF2-40B4-BE49-F238E27FC236}">
              <a16:creationId xmlns:a16="http://schemas.microsoft.com/office/drawing/2014/main" id="{3682471D-C204-0E44-9A97-062A01CE79C9}"/>
            </a:ext>
          </a:extLst>
        </xdr:cNvPr>
        <xdr:cNvSpPr/>
      </xdr:nvSpPr>
      <xdr:spPr>
        <a:xfrm>
          <a:off x="3097561" y="34597779"/>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256</xdr:row>
      <xdr:rowOff>148617</xdr:rowOff>
    </xdr:from>
    <xdr:to>
      <xdr:col>6</xdr:col>
      <xdr:colOff>531508</xdr:colOff>
      <xdr:row>259</xdr:row>
      <xdr:rowOff>72417</xdr:rowOff>
    </xdr:to>
    <xdr:sp macro="" textlink="">
      <xdr:nvSpPr>
        <xdr:cNvPr id="559" name="Oval 558">
          <a:extLst>
            <a:ext uri="{FF2B5EF4-FFF2-40B4-BE49-F238E27FC236}">
              <a16:creationId xmlns:a16="http://schemas.microsoft.com/office/drawing/2014/main" id="{073C8AEE-BF3A-9E44-AEFE-146EDB848695}"/>
            </a:ext>
          </a:extLst>
        </xdr:cNvPr>
        <xdr:cNvSpPr/>
      </xdr:nvSpPr>
      <xdr:spPr>
        <a:xfrm>
          <a:off x="3864373" y="35073617"/>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224</xdr:row>
      <xdr:rowOff>77439</xdr:rowOff>
    </xdr:from>
    <xdr:to>
      <xdr:col>6</xdr:col>
      <xdr:colOff>542073</xdr:colOff>
      <xdr:row>225</xdr:row>
      <xdr:rowOff>154878</xdr:rowOff>
    </xdr:to>
    <xdr:sp macro="" textlink="">
      <xdr:nvSpPr>
        <xdr:cNvPr id="560" name="TextBox 559">
          <a:extLst>
            <a:ext uri="{FF2B5EF4-FFF2-40B4-BE49-F238E27FC236}">
              <a16:creationId xmlns:a16="http://schemas.microsoft.com/office/drawing/2014/main" id="{E0ACE918-3DF6-3648-9BDB-FAC4AEEBD696}"/>
            </a:ext>
          </a:extLst>
        </xdr:cNvPr>
        <xdr:cNvSpPr txBox="1"/>
      </xdr:nvSpPr>
      <xdr:spPr>
        <a:xfrm>
          <a:off x="4429512" y="29550732"/>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227</xdr:row>
      <xdr:rowOff>15488</xdr:rowOff>
    </xdr:from>
    <xdr:to>
      <xdr:col>6</xdr:col>
      <xdr:colOff>92928</xdr:colOff>
      <xdr:row>228</xdr:row>
      <xdr:rowOff>92927</xdr:rowOff>
    </xdr:to>
    <xdr:sp macro="" textlink="">
      <xdr:nvSpPr>
        <xdr:cNvPr id="561" name="TextBox 560">
          <a:extLst>
            <a:ext uri="{FF2B5EF4-FFF2-40B4-BE49-F238E27FC236}">
              <a16:creationId xmlns:a16="http://schemas.microsoft.com/office/drawing/2014/main" id="{D134093E-9A3A-EC44-88AA-4194C14D8C06}"/>
            </a:ext>
          </a:extLst>
        </xdr:cNvPr>
        <xdr:cNvSpPr txBox="1"/>
      </xdr:nvSpPr>
      <xdr:spPr>
        <a:xfrm>
          <a:off x="3732562" y="29999878"/>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229</xdr:row>
      <xdr:rowOff>139390</xdr:rowOff>
    </xdr:from>
    <xdr:to>
      <xdr:col>5</xdr:col>
      <xdr:colOff>61952</xdr:colOff>
      <xdr:row>231</xdr:row>
      <xdr:rowOff>30976</xdr:rowOff>
    </xdr:to>
    <xdr:sp macro="" textlink="">
      <xdr:nvSpPr>
        <xdr:cNvPr id="562" name="TextBox 561">
          <a:extLst>
            <a:ext uri="{FF2B5EF4-FFF2-40B4-BE49-F238E27FC236}">
              <a16:creationId xmlns:a16="http://schemas.microsoft.com/office/drawing/2014/main" id="{9102C0CE-CF8F-6E4E-B4F0-2BE534E5BEFC}"/>
            </a:ext>
          </a:extLst>
        </xdr:cNvPr>
        <xdr:cNvSpPr txBox="1"/>
      </xdr:nvSpPr>
      <xdr:spPr>
        <a:xfrm>
          <a:off x="3097561" y="30464512"/>
          <a:ext cx="1068659"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232</xdr:row>
      <xdr:rowOff>61952</xdr:rowOff>
    </xdr:from>
    <xdr:to>
      <xdr:col>4</xdr:col>
      <xdr:colOff>294268</xdr:colOff>
      <xdr:row>233</xdr:row>
      <xdr:rowOff>92928</xdr:rowOff>
    </xdr:to>
    <xdr:sp macro="" textlink="">
      <xdr:nvSpPr>
        <xdr:cNvPr id="563" name="TextBox 562">
          <a:extLst>
            <a:ext uri="{FF2B5EF4-FFF2-40B4-BE49-F238E27FC236}">
              <a16:creationId xmlns:a16="http://schemas.microsoft.com/office/drawing/2014/main" id="{5A922AC8-1E7F-984F-A374-9901BBA14858}"/>
            </a:ext>
          </a:extLst>
        </xdr:cNvPr>
        <xdr:cNvSpPr txBox="1"/>
      </xdr:nvSpPr>
      <xdr:spPr>
        <a:xfrm>
          <a:off x="2137317" y="30898172"/>
          <a:ext cx="1440366" cy="20134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237</xdr:row>
      <xdr:rowOff>123903</xdr:rowOff>
    </xdr:from>
    <xdr:to>
      <xdr:col>5</xdr:col>
      <xdr:colOff>123903</xdr:colOff>
      <xdr:row>239</xdr:row>
      <xdr:rowOff>108414</xdr:rowOff>
    </xdr:to>
    <xdr:sp macro="" textlink="">
      <xdr:nvSpPr>
        <xdr:cNvPr id="564" name="TextBox 563">
          <a:extLst>
            <a:ext uri="{FF2B5EF4-FFF2-40B4-BE49-F238E27FC236}">
              <a16:creationId xmlns:a16="http://schemas.microsoft.com/office/drawing/2014/main" id="{F9E751F8-237B-254A-8AE6-A63A63747C23}"/>
            </a:ext>
          </a:extLst>
        </xdr:cNvPr>
        <xdr:cNvSpPr txBox="1"/>
      </xdr:nvSpPr>
      <xdr:spPr>
        <a:xfrm>
          <a:off x="2849756" y="31811952"/>
          <a:ext cx="1378415" cy="3252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240</xdr:row>
      <xdr:rowOff>139390</xdr:rowOff>
    </xdr:from>
    <xdr:to>
      <xdr:col>4</xdr:col>
      <xdr:colOff>650488</xdr:colOff>
      <xdr:row>242</xdr:row>
      <xdr:rowOff>30975</xdr:rowOff>
    </xdr:to>
    <xdr:sp macro="" textlink="">
      <xdr:nvSpPr>
        <xdr:cNvPr id="565" name="TextBox 564">
          <a:extLst>
            <a:ext uri="{FF2B5EF4-FFF2-40B4-BE49-F238E27FC236}">
              <a16:creationId xmlns:a16="http://schemas.microsoft.com/office/drawing/2014/main" id="{34759FD1-1B36-8740-B85C-A367A4CEEECD}"/>
            </a:ext>
          </a:extLst>
        </xdr:cNvPr>
        <xdr:cNvSpPr txBox="1"/>
      </xdr:nvSpPr>
      <xdr:spPr>
        <a:xfrm>
          <a:off x="3205976" y="32338536"/>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243</xdr:row>
      <xdr:rowOff>139390</xdr:rowOff>
    </xdr:from>
    <xdr:to>
      <xdr:col>4</xdr:col>
      <xdr:colOff>650487</xdr:colOff>
      <xdr:row>245</xdr:row>
      <xdr:rowOff>30976</xdr:rowOff>
    </xdr:to>
    <xdr:sp macro="" textlink="">
      <xdr:nvSpPr>
        <xdr:cNvPr id="566" name="TextBox 565">
          <a:extLst>
            <a:ext uri="{FF2B5EF4-FFF2-40B4-BE49-F238E27FC236}">
              <a16:creationId xmlns:a16="http://schemas.microsoft.com/office/drawing/2014/main" id="{DA089931-3C38-8C40-9780-5E5FED79A362}"/>
            </a:ext>
          </a:extLst>
        </xdr:cNvPr>
        <xdr:cNvSpPr txBox="1"/>
      </xdr:nvSpPr>
      <xdr:spPr>
        <a:xfrm>
          <a:off x="3283414" y="32849634"/>
          <a:ext cx="650488"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250</xdr:row>
      <xdr:rowOff>30975</xdr:rowOff>
    </xdr:from>
    <xdr:to>
      <xdr:col>4</xdr:col>
      <xdr:colOff>15487</xdr:colOff>
      <xdr:row>251</xdr:row>
      <xdr:rowOff>77440</xdr:rowOff>
    </xdr:to>
    <xdr:sp macro="" textlink="">
      <xdr:nvSpPr>
        <xdr:cNvPr id="567" name="TextBox 566">
          <a:extLst>
            <a:ext uri="{FF2B5EF4-FFF2-40B4-BE49-F238E27FC236}">
              <a16:creationId xmlns:a16="http://schemas.microsoft.com/office/drawing/2014/main" id="{C8A3BD24-A79D-DD48-893A-4CAE7FB8CDA2}"/>
            </a:ext>
          </a:extLst>
        </xdr:cNvPr>
        <xdr:cNvSpPr txBox="1"/>
      </xdr:nvSpPr>
      <xdr:spPr>
        <a:xfrm>
          <a:off x="2090853" y="33933780"/>
          <a:ext cx="1208049" cy="216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254</xdr:row>
      <xdr:rowOff>77439</xdr:rowOff>
    </xdr:from>
    <xdr:to>
      <xdr:col>5</xdr:col>
      <xdr:colOff>216829</xdr:colOff>
      <xdr:row>256</xdr:row>
      <xdr:rowOff>46462</xdr:rowOff>
    </xdr:to>
    <xdr:sp macro="" textlink="">
      <xdr:nvSpPr>
        <xdr:cNvPr id="568" name="TextBox 567">
          <a:extLst>
            <a:ext uri="{FF2B5EF4-FFF2-40B4-BE49-F238E27FC236}">
              <a16:creationId xmlns:a16="http://schemas.microsoft.com/office/drawing/2014/main" id="{030FB093-355C-9947-AEDA-6A5EF3F4B400}"/>
            </a:ext>
          </a:extLst>
        </xdr:cNvPr>
        <xdr:cNvSpPr txBox="1"/>
      </xdr:nvSpPr>
      <xdr:spPr>
        <a:xfrm>
          <a:off x="3593170" y="34661707"/>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257</xdr:row>
      <xdr:rowOff>77439</xdr:rowOff>
    </xdr:from>
    <xdr:to>
      <xdr:col>6</xdr:col>
      <xdr:colOff>108415</xdr:colOff>
      <xdr:row>258</xdr:row>
      <xdr:rowOff>154878</xdr:rowOff>
    </xdr:to>
    <xdr:sp macro="" textlink="">
      <xdr:nvSpPr>
        <xdr:cNvPr id="569" name="TextBox 568">
          <a:extLst>
            <a:ext uri="{FF2B5EF4-FFF2-40B4-BE49-F238E27FC236}">
              <a16:creationId xmlns:a16="http://schemas.microsoft.com/office/drawing/2014/main" id="{8CEE7CB6-3CC9-CC43-89A3-741DF504130B}"/>
            </a:ext>
          </a:extLst>
        </xdr:cNvPr>
        <xdr:cNvSpPr txBox="1"/>
      </xdr:nvSpPr>
      <xdr:spPr>
        <a:xfrm>
          <a:off x="4228171" y="35172805"/>
          <a:ext cx="805366"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261</xdr:row>
      <xdr:rowOff>46463</xdr:rowOff>
    </xdr:from>
    <xdr:to>
      <xdr:col>21</xdr:col>
      <xdr:colOff>604024</xdr:colOff>
      <xdr:row>262</xdr:row>
      <xdr:rowOff>92927</xdr:rowOff>
    </xdr:to>
    <xdr:sp macro="" textlink="">
      <xdr:nvSpPr>
        <xdr:cNvPr id="570" name="TextBox 569">
          <a:extLst>
            <a:ext uri="{FF2B5EF4-FFF2-40B4-BE49-F238E27FC236}">
              <a16:creationId xmlns:a16="http://schemas.microsoft.com/office/drawing/2014/main" id="{9D0D0BA1-FD5F-1545-B73E-52F1A3E36E33}"/>
            </a:ext>
          </a:extLst>
        </xdr:cNvPr>
        <xdr:cNvSpPr txBox="1"/>
      </xdr:nvSpPr>
      <xdr:spPr>
        <a:xfrm>
          <a:off x="16897195" y="35823292"/>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264</xdr:row>
      <xdr:rowOff>139391</xdr:rowOff>
    </xdr:from>
    <xdr:to>
      <xdr:col>20</xdr:col>
      <xdr:colOff>309756</xdr:colOff>
      <xdr:row>266</xdr:row>
      <xdr:rowOff>30976</xdr:rowOff>
    </xdr:to>
    <xdr:sp macro="" textlink="">
      <xdr:nvSpPr>
        <xdr:cNvPr id="571" name="TextBox 570">
          <a:extLst>
            <a:ext uri="{FF2B5EF4-FFF2-40B4-BE49-F238E27FC236}">
              <a16:creationId xmlns:a16="http://schemas.microsoft.com/office/drawing/2014/main" id="{41C6378F-4B14-6846-8BBB-3B30FF218668}"/>
            </a:ext>
          </a:extLst>
        </xdr:cNvPr>
        <xdr:cNvSpPr txBox="1"/>
      </xdr:nvSpPr>
      <xdr:spPr>
        <a:xfrm>
          <a:off x="15642683" y="36427318"/>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260</xdr:row>
      <xdr:rowOff>15489</xdr:rowOff>
    </xdr:from>
    <xdr:to>
      <xdr:col>8</xdr:col>
      <xdr:colOff>619512</xdr:colOff>
      <xdr:row>261</xdr:row>
      <xdr:rowOff>123903</xdr:rowOff>
    </xdr:to>
    <xdr:sp macro="" textlink="">
      <xdr:nvSpPr>
        <xdr:cNvPr id="572" name="TextBox 571">
          <a:extLst>
            <a:ext uri="{FF2B5EF4-FFF2-40B4-BE49-F238E27FC236}">
              <a16:creationId xmlns:a16="http://schemas.microsoft.com/office/drawing/2014/main" id="{09751441-D0F4-DA43-9720-192744265FA1}"/>
            </a:ext>
          </a:extLst>
        </xdr:cNvPr>
        <xdr:cNvSpPr txBox="1"/>
      </xdr:nvSpPr>
      <xdr:spPr>
        <a:xfrm>
          <a:off x="5931829" y="35621952"/>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264</xdr:row>
      <xdr:rowOff>92928</xdr:rowOff>
    </xdr:from>
    <xdr:to>
      <xdr:col>10</xdr:col>
      <xdr:colOff>1</xdr:colOff>
      <xdr:row>265</xdr:row>
      <xdr:rowOff>139391</xdr:rowOff>
    </xdr:to>
    <xdr:sp macro="" textlink="">
      <xdr:nvSpPr>
        <xdr:cNvPr id="573" name="TextBox 572">
          <a:extLst>
            <a:ext uri="{FF2B5EF4-FFF2-40B4-BE49-F238E27FC236}">
              <a16:creationId xmlns:a16="http://schemas.microsoft.com/office/drawing/2014/main" id="{30750251-A357-9848-A4AE-FDFBD9D78BB3}"/>
            </a:ext>
          </a:extLst>
        </xdr:cNvPr>
        <xdr:cNvSpPr txBox="1"/>
      </xdr:nvSpPr>
      <xdr:spPr>
        <a:xfrm>
          <a:off x="7558050" y="36380855"/>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294</xdr:row>
      <xdr:rowOff>38100</xdr:rowOff>
    </xdr:from>
    <xdr:to>
      <xdr:col>16</xdr:col>
      <xdr:colOff>25400</xdr:colOff>
      <xdr:row>302</xdr:row>
      <xdr:rowOff>76200</xdr:rowOff>
    </xdr:to>
    <xdr:sp macro="" textlink="">
      <xdr:nvSpPr>
        <xdr:cNvPr id="574" name="Rounded Rectangle 573">
          <a:extLst>
            <a:ext uri="{FF2B5EF4-FFF2-40B4-BE49-F238E27FC236}">
              <a16:creationId xmlns:a16="http://schemas.microsoft.com/office/drawing/2014/main" id="{3698E461-586F-2346-9BDD-D938051F2C02}"/>
            </a:ext>
          </a:extLst>
        </xdr:cNvPr>
        <xdr:cNvSpPr/>
      </xdr:nvSpPr>
      <xdr:spPr>
        <a:xfrm>
          <a:off x="10663044" y="31726149"/>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290</xdr:row>
      <xdr:rowOff>139700</xdr:rowOff>
    </xdr:from>
    <xdr:to>
      <xdr:col>18</xdr:col>
      <xdr:colOff>25400</xdr:colOff>
      <xdr:row>294</xdr:row>
      <xdr:rowOff>152400</xdr:rowOff>
    </xdr:to>
    <xdr:cxnSp macro="">
      <xdr:nvCxnSpPr>
        <xdr:cNvPr id="575" name="Elbow Connector 574">
          <a:extLst>
            <a:ext uri="{FF2B5EF4-FFF2-40B4-BE49-F238E27FC236}">
              <a16:creationId xmlns:a16="http://schemas.microsoft.com/office/drawing/2014/main" id="{C1028B93-9DAF-BD4C-AC4E-CF7D3A439F04}"/>
            </a:ext>
          </a:extLst>
        </xdr:cNvPr>
        <xdr:cNvCxnSpPr/>
      </xdr:nvCxnSpPr>
      <xdr:spPr>
        <a:xfrm flipV="1">
          <a:off x="13100205" y="31146285"/>
          <a:ext cx="1700561" cy="694164"/>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301</xdr:row>
      <xdr:rowOff>152400</xdr:rowOff>
    </xdr:from>
    <xdr:to>
      <xdr:col>18</xdr:col>
      <xdr:colOff>12700</xdr:colOff>
      <xdr:row>305</xdr:row>
      <xdr:rowOff>101600</xdr:rowOff>
    </xdr:to>
    <xdr:cxnSp macro="">
      <xdr:nvCxnSpPr>
        <xdr:cNvPr id="576" name="Elbow Connector 575">
          <a:extLst>
            <a:ext uri="{FF2B5EF4-FFF2-40B4-BE49-F238E27FC236}">
              <a16:creationId xmlns:a16="http://schemas.microsoft.com/office/drawing/2014/main" id="{E6DB831E-7475-D44E-8E4B-36F8E41FE891}"/>
            </a:ext>
          </a:extLst>
        </xdr:cNvPr>
        <xdr:cNvCxnSpPr/>
      </xdr:nvCxnSpPr>
      <xdr:spPr>
        <a:xfrm>
          <a:off x="13112905" y="33033010"/>
          <a:ext cx="1675161" cy="6306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298</xdr:row>
      <xdr:rowOff>57150</xdr:rowOff>
    </xdr:from>
    <xdr:to>
      <xdr:col>18</xdr:col>
      <xdr:colOff>25400</xdr:colOff>
      <xdr:row>298</xdr:row>
      <xdr:rowOff>63500</xdr:rowOff>
    </xdr:to>
    <xdr:cxnSp macro="">
      <xdr:nvCxnSpPr>
        <xdr:cNvPr id="577" name="Straight Arrow Connector 576">
          <a:extLst>
            <a:ext uri="{FF2B5EF4-FFF2-40B4-BE49-F238E27FC236}">
              <a16:creationId xmlns:a16="http://schemas.microsoft.com/office/drawing/2014/main" id="{1594CD42-558E-9F4F-B115-B2BE3B46E697}"/>
            </a:ext>
          </a:extLst>
        </xdr:cNvPr>
        <xdr:cNvCxnSpPr>
          <a:stCxn id="574" idx="3"/>
        </xdr:cNvCxnSpPr>
      </xdr:nvCxnSpPr>
      <xdr:spPr>
        <a:xfrm>
          <a:off x="13159059"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291</xdr:row>
      <xdr:rowOff>0</xdr:rowOff>
    </xdr:from>
    <xdr:to>
      <xdr:col>13</xdr:col>
      <xdr:colOff>0</xdr:colOff>
      <xdr:row>295</xdr:row>
      <xdr:rowOff>12700</xdr:rowOff>
    </xdr:to>
    <xdr:cxnSp macro="">
      <xdr:nvCxnSpPr>
        <xdr:cNvPr id="578" name="Elbow Connector 577">
          <a:extLst>
            <a:ext uri="{FF2B5EF4-FFF2-40B4-BE49-F238E27FC236}">
              <a16:creationId xmlns:a16="http://schemas.microsoft.com/office/drawing/2014/main" id="{20E1BCFD-9320-764F-83C6-62646597650C}"/>
            </a:ext>
          </a:extLst>
        </xdr:cNvPr>
        <xdr:cNvCxnSpPr/>
      </xdr:nvCxnSpPr>
      <xdr:spPr>
        <a:xfrm rot="10800000">
          <a:off x="9029390" y="31176951"/>
          <a:ext cx="1641708" cy="6941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301</xdr:row>
      <xdr:rowOff>152400</xdr:rowOff>
    </xdr:from>
    <xdr:to>
      <xdr:col>13</xdr:col>
      <xdr:colOff>25400</xdr:colOff>
      <xdr:row>304</xdr:row>
      <xdr:rowOff>152400</xdr:rowOff>
    </xdr:to>
    <xdr:cxnSp macro="">
      <xdr:nvCxnSpPr>
        <xdr:cNvPr id="579" name="Elbow Connector 578">
          <a:extLst>
            <a:ext uri="{FF2B5EF4-FFF2-40B4-BE49-F238E27FC236}">
              <a16:creationId xmlns:a16="http://schemas.microsoft.com/office/drawing/2014/main" id="{D37DF6A1-BF1B-5D4F-9120-D80182F4318E}"/>
            </a:ext>
          </a:extLst>
        </xdr:cNvPr>
        <xdr:cNvCxnSpPr/>
      </xdr:nvCxnSpPr>
      <xdr:spPr>
        <a:xfrm rot="10800000" flipV="1">
          <a:off x="9008637" y="33033010"/>
          <a:ext cx="1687861" cy="51109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298</xdr:row>
      <xdr:rowOff>57150</xdr:rowOff>
    </xdr:from>
    <xdr:to>
      <xdr:col>12</xdr:col>
      <xdr:colOff>812800</xdr:colOff>
      <xdr:row>298</xdr:row>
      <xdr:rowOff>63500</xdr:rowOff>
    </xdr:to>
    <xdr:cxnSp macro="">
      <xdr:nvCxnSpPr>
        <xdr:cNvPr id="580" name="Straight Arrow Connector 579">
          <a:extLst>
            <a:ext uri="{FF2B5EF4-FFF2-40B4-BE49-F238E27FC236}">
              <a16:creationId xmlns:a16="http://schemas.microsoft.com/office/drawing/2014/main" id="{DE8B57A0-ABDD-214D-B4E0-B6A97AC159B2}"/>
            </a:ext>
          </a:extLst>
        </xdr:cNvPr>
        <xdr:cNvCxnSpPr>
          <a:stCxn id="574" idx="1"/>
        </xdr:cNvCxnSpPr>
      </xdr:nvCxnSpPr>
      <xdr:spPr>
        <a:xfrm flipH="1">
          <a:off x="9021337"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294</xdr:row>
      <xdr:rowOff>108414</xdr:rowOff>
    </xdr:from>
    <xdr:to>
      <xdr:col>15</xdr:col>
      <xdr:colOff>449147</xdr:colOff>
      <xdr:row>296</xdr:row>
      <xdr:rowOff>76200</xdr:rowOff>
    </xdr:to>
    <xdr:sp macro="" textlink="">
      <xdr:nvSpPr>
        <xdr:cNvPr id="581" name="TextBox 580">
          <a:extLst>
            <a:ext uri="{FF2B5EF4-FFF2-40B4-BE49-F238E27FC236}">
              <a16:creationId xmlns:a16="http://schemas.microsoft.com/office/drawing/2014/main" id="{1E8D7C7E-354F-D24D-AED2-0B03565B10A4}"/>
            </a:ext>
          </a:extLst>
        </xdr:cNvPr>
        <xdr:cNvSpPr txBox="1"/>
      </xdr:nvSpPr>
      <xdr:spPr>
        <a:xfrm>
          <a:off x="11213172" y="31796463"/>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Central Region</a:t>
          </a:r>
          <a:endParaRPr lang="en-GB" sz="1100"/>
        </a:p>
      </xdr:txBody>
    </xdr:sp>
    <xdr:clientData/>
  </xdr:twoCellAnchor>
  <xdr:twoCellAnchor>
    <xdr:from>
      <xdr:col>13</xdr:col>
      <xdr:colOff>114300</xdr:colOff>
      <xdr:row>296</xdr:row>
      <xdr:rowOff>76200</xdr:rowOff>
    </xdr:from>
    <xdr:to>
      <xdr:col>14</xdr:col>
      <xdr:colOff>393700</xdr:colOff>
      <xdr:row>299</xdr:row>
      <xdr:rowOff>0</xdr:rowOff>
    </xdr:to>
    <xdr:sp macro="" textlink="Sheet2!O101">
      <xdr:nvSpPr>
        <xdr:cNvPr id="582" name="TextBox 581">
          <a:extLst>
            <a:ext uri="{FF2B5EF4-FFF2-40B4-BE49-F238E27FC236}">
              <a16:creationId xmlns:a16="http://schemas.microsoft.com/office/drawing/2014/main" id="{BBFB48A2-F9C0-D044-8C8B-6C2BBF9C052A}"/>
            </a:ext>
          </a:extLst>
        </xdr:cNvPr>
        <xdr:cNvSpPr txBox="1"/>
      </xdr:nvSpPr>
      <xdr:spPr>
        <a:xfrm>
          <a:off x="10785398" y="32104980"/>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B1559B84-A635-8242-88E8-A7F2170EE17C}" type="TxLink">
            <a:rPr lang="en-US" sz="1000" b="0" i="0" u="none" strike="noStrike">
              <a:solidFill>
                <a:srgbClr val="000000"/>
              </a:solidFill>
              <a:latin typeface="Arial"/>
              <a:cs typeface="Arial"/>
            </a:rPr>
            <a:t>223122,06</a:t>
          </a:fld>
          <a:endParaRPr lang="en-GB" sz="1100"/>
        </a:p>
      </xdr:txBody>
    </xdr:sp>
    <xdr:clientData/>
  </xdr:twoCellAnchor>
  <xdr:twoCellAnchor>
    <xdr:from>
      <xdr:col>14</xdr:col>
      <xdr:colOff>482600</xdr:colOff>
      <xdr:row>296</xdr:row>
      <xdr:rowOff>76200</xdr:rowOff>
    </xdr:from>
    <xdr:to>
      <xdr:col>15</xdr:col>
      <xdr:colOff>762000</xdr:colOff>
      <xdr:row>299</xdr:row>
      <xdr:rowOff>0</xdr:rowOff>
    </xdr:to>
    <xdr:sp macro="" textlink="Sheet2!N101">
      <xdr:nvSpPr>
        <xdr:cNvPr id="583" name="TextBox 582">
          <a:extLst>
            <a:ext uri="{FF2B5EF4-FFF2-40B4-BE49-F238E27FC236}">
              <a16:creationId xmlns:a16="http://schemas.microsoft.com/office/drawing/2014/main" id="{0A07B899-0DB2-764C-B660-CA4363BFA11A}"/>
            </a:ext>
          </a:extLst>
        </xdr:cNvPr>
        <xdr:cNvSpPr txBox="1"/>
      </xdr:nvSpPr>
      <xdr:spPr>
        <a:xfrm>
          <a:off x="11974551" y="32104980"/>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Saless- </a:t>
          </a:r>
          <a:fld id="{91BFE764-B846-0E4E-839C-832995622B57}" type="TxLink">
            <a:rPr lang="en-US" sz="1000" b="0" i="0" u="none" strike="noStrike">
              <a:solidFill>
                <a:srgbClr val="000000"/>
              </a:solidFill>
              <a:latin typeface="Arial"/>
              <a:cs typeface="Arial"/>
            </a:rPr>
            <a:t>904462</a:t>
          </a:fld>
          <a:endParaRPr lang="en-GB" sz="1100"/>
        </a:p>
      </xdr:txBody>
    </xdr:sp>
    <xdr:clientData/>
  </xdr:twoCellAnchor>
  <xdr:twoCellAnchor>
    <xdr:from>
      <xdr:col>13</xdr:col>
      <xdr:colOff>127000</xdr:colOff>
      <xdr:row>299</xdr:row>
      <xdr:rowOff>0</xdr:rowOff>
    </xdr:from>
    <xdr:to>
      <xdr:col>14</xdr:col>
      <xdr:colOff>393700</xdr:colOff>
      <xdr:row>301</xdr:row>
      <xdr:rowOff>101600</xdr:rowOff>
    </xdr:to>
    <xdr:sp macro="" textlink="Sheet2!Q132">
      <xdr:nvSpPr>
        <xdr:cNvPr id="584" name="TextBox 583">
          <a:extLst>
            <a:ext uri="{FF2B5EF4-FFF2-40B4-BE49-F238E27FC236}">
              <a16:creationId xmlns:a16="http://schemas.microsoft.com/office/drawing/2014/main" id="{08C48168-4137-CC4B-919B-3941C583E4BA}"/>
            </a:ext>
          </a:extLst>
        </xdr:cNvPr>
        <xdr:cNvSpPr txBox="1"/>
      </xdr:nvSpPr>
      <xdr:spPr>
        <a:xfrm>
          <a:off x="10798098" y="32539878"/>
          <a:ext cx="1087553" cy="4423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299</xdr:row>
      <xdr:rowOff>0</xdr:rowOff>
    </xdr:from>
    <xdr:to>
      <xdr:col>15</xdr:col>
      <xdr:colOff>749300</xdr:colOff>
      <xdr:row>301</xdr:row>
      <xdr:rowOff>76200</xdr:rowOff>
    </xdr:to>
    <xdr:sp macro="" textlink="Sheet2!P132">
      <xdr:nvSpPr>
        <xdr:cNvPr id="585" name="TextBox 584">
          <a:extLst>
            <a:ext uri="{FF2B5EF4-FFF2-40B4-BE49-F238E27FC236}">
              <a16:creationId xmlns:a16="http://schemas.microsoft.com/office/drawing/2014/main" id="{21EE1FCF-0E33-E14C-97C9-F837FC14AC60}"/>
            </a:ext>
          </a:extLst>
        </xdr:cNvPr>
        <xdr:cNvSpPr txBox="1"/>
      </xdr:nvSpPr>
      <xdr:spPr>
        <a:xfrm>
          <a:off x="11974551" y="32539878"/>
          <a:ext cx="1087554" cy="4169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289</xdr:row>
      <xdr:rowOff>12700</xdr:rowOff>
    </xdr:from>
    <xdr:to>
      <xdr:col>20</xdr:col>
      <xdr:colOff>76200</xdr:colOff>
      <xdr:row>294</xdr:row>
      <xdr:rowOff>12700</xdr:rowOff>
    </xdr:to>
    <xdr:sp macro="" textlink="">
      <xdr:nvSpPr>
        <xdr:cNvPr id="586" name="Rectangle 585">
          <a:extLst>
            <a:ext uri="{FF2B5EF4-FFF2-40B4-BE49-F238E27FC236}">
              <a16:creationId xmlns:a16="http://schemas.microsoft.com/office/drawing/2014/main" id="{9D14A0EB-1D5B-B741-9FD8-44FC18F4A0A5}"/>
            </a:ext>
          </a:extLst>
        </xdr:cNvPr>
        <xdr:cNvSpPr/>
      </xdr:nvSpPr>
      <xdr:spPr>
        <a:xfrm>
          <a:off x="14788066" y="30848920"/>
          <a:ext cx="17052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303</xdr:row>
      <xdr:rowOff>38100</xdr:rowOff>
    </xdr:from>
    <xdr:to>
      <xdr:col>20</xdr:col>
      <xdr:colOff>0</xdr:colOff>
      <xdr:row>308</xdr:row>
      <xdr:rowOff>38100</xdr:rowOff>
    </xdr:to>
    <xdr:sp macro="" textlink="">
      <xdr:nvSpPr>
        <xdr:cNvPr id="587" name="Rectangle 586">
          <a:extLst>
            <a:ext uri="{FF2B5EF4-FFF2-40B4-BE49-F238E27FC236}">
              <a16:creationId xmlns:a16="http://schemas.microsoft.com/office/drawing/2014/main" id="{02B1EB7A-37CD-184E-A9FF-1A82701CC086}"/>
            </a:ext>
          </a:extLst>
        </xdr:cNvPr>
        <xdr:cNvSpPr/>
      </xdr:nvSpPr>
      <xdr:spPr>
        <a:xfrm>
          <a:off x="14788066" y="33259441"/>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296</xdr:row>
      <xdr:rowOff>0</xdr:rowOff>
    </xdr:from>
    <xdr:to>
      <xdr:col>20</xdr:col>
      <xdr:colOff>63500</xdr:colOff>
      <xdr:row>301</xdr:row>
      <xdr:rowOff>0</xdr:rowOff>
    </xdr:to>
    <xdr:sp macro="" textlink="">
      <xdr:nvSpPr>
        <xdr:cNvPr id="588" name="Rectangle 587">
          <a:extLst>
            <a:ext uri="{FF2B5EF4-FFF2-40B4-BE49-F238E27FC236}">
              <a16:creationId xmlns:a16="http://schemas.microsoft.com/office/drawing/2014/main" id="{002A8871-8D1F-E348-8039-4DC14D40B008}"/>
            </a:ext>
          </a:extLst>
        </xdr:cNvPr>
        <xdr:cNvSpPr/>
      </xdr:nvSpPr>
      <xdr:spPr>
        <a:xfrm>
          <a:off x="14800766" y="32028780"/>
          <a:ext cx="16798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302</xdr:row>
      <xdr:rowOff>101600</xdr:rowOff>
    </xdr:from>
    <xdr:to>
      <xdr:col>10</xdr:col>
      <xdr:colOff>812800</xdr:colOff>
      <xdr:row>307</xdr:row>
      <xdr:rowOff>101600</xdr:rowOff>
    </xdr:to>
    <xdr:sp macro="" textlink="">
      <xdr:nvSpPr>
        <xdr:cNvPr id="589" name="Rectangle 588">
          <a:extLst>
            <a:ext uri="{FF2B5EF4-FFF2-40B4-BE49-F238E27FC236}">
              <a16:creationId xmlns:a16="http://schemas.microsoft.com/office/drawing/2014/main" id="{FAD651FA-8885-B148-BD1D-65382926512F}"/>
            </a:ext>
          </a:extLst>
        </xdr:cNvPr>
        <xdr:cNvSpPr/>
      </xdr:nvSpPr>
      <xdr:spPr>
        <a:xfrm>
          <a:off x="7400383" y="33152576"/>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295</xdr:row>
      <xdr:rowOff>139700</xdr:rowOff>
    </xdr:from>
    <xdr:to>
      <xdr:col>10</xdr:col>
      <xdr:colOff>812800</xdr:colOff>
      <xdr:row>300</xdr:row>
      <xdr:rowOff>139700</xdr:rowOff>
    </xdr:to>
    <xdr:sp macro="" textlink="">
      <xdr:nvSpPr>
        <xdr:cNvPr id="590" name="Rectangle 589">
          <a:extLst>
            <a:ext uri="{FF2B5EF4-FFF2-40B4-BE49-F238E27FC236}">
              <a16:creationId xmlns:a16="http://schemas.microsoft.com/office/drawing/2014/main" id="{60CE5FC9-55F7-564B-84EF-E2F9F491458A}"/>
            </a:ext>
          </a:extLst>
        </xdr:cNvPr>
        <xdr:cNvSpPr/>
      </xdr:nvSpPr>
      <xdr:spPr>
        <a:xfrm>
          <a:off x="7400383" y="31998115"/>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288</xdr:row>
      <xdr:rowOff>76200</xdr:rowOff>
    </xdr:from>
    <xdr:to>
      <xdr:col>11</xdr:col>
      <xdr:colOff>12700</xdr:colOff>
      <xdr:row>293</xdr:row>
      <xdr:rowOff>76200</xdr:rowOff>
    </xdr:to>
    <xdr:sp macro="" textlink="">
      <xdr:nvSpPr>
        <xdr:cNvPr id="591" name="Rectangle 590">
          <a:extLst>
            <a:ext uri="{FF2B5EF4-FFF2-40B4-BE49-F238E27FC236}">
              <a16:creationId xmlns:a16="http://schemas.microsoft.com/office/drawing/2014/main" id="{D7ABA085-4A60-D847-8090-F087683E3BE4}"/>
            </a:ext>
          </a:extLst>
        </xdr:cNvPr>
        <xdr:cNvSpPr/>
      </xdr:nvSpPr>
      <xdr:spPr>
        <a:xfrm>
          <a:off x="7413083" y="30742054"/>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302</xdr:row>
      <xdr:rowOff>76200</xdr:rowOff>
    </xdr:from>
    <xdr:to>
      <xdr:col>14</xdr:col>
      <xdr:colOff>419100</xdr:colOff>
      <xdr:row>312</xdr:row>
      <xdr:rowOff>162560</xdr:rowOff>
    </xdr:to>
    <xdr:cxnSp macro="">
      <xdr:nvCxnSpPr>
        <xdr:cNvPr id="592" name="Straight Arrow Connector 591">
          <a:extLst>
            <a:ext uri="{FF2B5EF4-FFF2-40B4-BE49-F238E27FC236}">
              <a16:creationId xmlns:a16="http://schemas.microsoft.com/office/drawing/2014/main" id="{FA87D0AA-CA94-6B42-B241-4AAE60D441E9}"/>
            </a:ext>
          </a:extLst>
        </xdr:cNvPr>
        <xdr:cNvCxnSpPr>
          <a:stCxn id="574" idx="2"/>
        </xdr:cNvCxnSpPr>
      </xdr:nvCxnSpPr>
      <xdr:spPr>
        <a:xfrm>
          <a:off x="11911051" y="33127176"/>
          <a:ext cx="0" cy="17900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313</xdr:row>
      <xdr:rowOff>50800</xdr:rowOff>
    </xdr:from>
    <xdr:to>
      <xdr:col>15</xdr:col>
      <xdr:colOff>368300</xdr:colOff>
      <xdr:row>318</xdr:row>
      <xdr:rowOff>50800</xdr:rowOff>
    </xdr:to>
    <xdr:sp macro="" textlink="">
      <xdr:nvSpPr>
        <xdr:cNvPr id="593" name="Rectangle 592">
          <a:extLst>
            <a:ext uri="{FF2B5EF4-FFF2-40B4-BE49-F238E27FC236}">
              <a16:creationId xmlns:a16="http://schemas.microsoft.com/office/drawing/2014/main" id="{7B807311-53FC-564D-8FCE-57AA029A1884}"/>
            </a:ext>
          </a:extLst>
        </xdr:cNvPr>
        <xdr:cNvSpPr/>
      </xdr:nvSpPr>
      <xdr:spPr>
        <a:xfrm>
          <a:off x="11026698" y="34975800"/>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289</xdr:row>
      <xdr:rowOff>25400</xdr:rowOff>
    </xdr:from>
    <xdr:to>
      <xdr:col>19</xdr:col>
      <xdr:colOff>393700</xdr:colOff>
      <xdr:row>290</xdr:row>
      <xdr:rowOff>101600</xdr:rowOff>
    </xdr:to>
    <xdr:sp macro="" textlink="">
      <xdr:nvSpPr>
        <xdr:cNvPr id="594" name="TextBox 593">
          <a:extLst>
            <a:ext uri="{FF2B5EF4-FFF2-40B4-BE49-F238E27FC236}">
              <a16:creationId xmlns:a16="http://schemas.microsoft.com/office/drawing/2014/main" id="{AD1E8A72-723B-B949-9955-411F9524480B}"/>
            </a:ext>
          </a:extLst>
        </xdr:cNvPr>
        <xdr:cNvSpPr txBox="1"/>
      </xdr:nvSpPr>
      <xdr:spPr>
        <a:xfrm>
          <a:off x="15283366" y="30861620"/>
          <a:ext cx="706554" cy="2465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296</xdr:row>
      <xdr:rowOff>25400</xdr:rowOff>
    </xdr:from>
    <xdr:to>
      <xdr:col>19</xdr:col>
      <xdr:colOff>495300</xdr:colOff>
      <xdr:row>297</xdr:row>
      <xdr:rowOff>88900</xdr:rowOff>
    </xdr:to>
    <xdr:sp macro="" textlink="">
      <xdr:nvSpPr>
        <xdr:cNvPr id="595" name="TextBox 594">
          <a:extLst>
            <a:ext uri="{FF2B5EF4-FFF2-40B4-BE49-F238E27FC236}">
              <a16:creationId xmlns:a16="http://schemas.microsoft.com/office/drawing/2014/main" id="{AD347A95-705E-DC4F-ADDC-728BF0D3A899}"/>
            </a:ext>
          </a:extLst>
        </xdr:cNvPr>
        <xdr:cNvSpPr txBox="1"/>
      </xdr:nvSpPr>
      <xdr:spPr>
        <a:xfrm>
          <a:off x="15169066" y="32054180"/>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303</xdr:row>
      <xdr:rowOff>76200</xdr:rowOff>
    </xdr:from>
    <xdr:to>
      <xdr:col>19</xdr:col>
      <xdr:colOff>749300</xdr:colOff>
      <xdr:row>304</xdr:row>
      <xdr:rowOff>152400</xdr:rowOff>
    </xdr:to>
    <xdr:sp macro="" textlink="">
      <xdr:nvSpPr>
        <xdr:cNvPr id="596" name="TextBox 595">
          <a:extLst>
            <a:ext uri="{FF2B5EF4-FFF2-40B4-BE49-F238E27FC236}">
              <a16:creationId xmlns:a16="http://schemas.microsoft.com/office/drawing/2014/main" id="{B43DBE71-F412-8543-8748-FDAE03CB73F5}"/>
            </a:ext>
          </a:extLst>
        </xdr:cNvPr>
        <xdr:cNvSpPr txBox="1"/>
      </xdr:nvSpPr>
      <xdr:spPr>
        <a:xfrm>
          <a:off x="14851566" y="33297541"/>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313</xdr:row>
      <xdr:rowOff>63500</xdr:rowOff>
    </xdr:from>
    <xdr:to>
      <xdr:col>15</xdr:col>
      <xdr:colOff>50800</xdr:colOff>
      <xdr:row>314</xdr:row>
      <xdr:rowOff>139700</xdr:rowOff>
    </xdr:to>
    <xdr:sp macro="" textlink="">
      <xdr:nvSpPr>
        <xdr:cNvPr id="597" name="TextBox 596">
          <a:extLst>
            <a:ext uri="{FF2B5EF4-FFF2-40B4-BE49-F238E27FC236}">
              <a16:creationId xmlns:a16="http://schemas.microsoft.com/office/drawing/2014/main" id="{22B99DBF-FBB6-EF44-BA3D-36B1E1227025}"/>
            </a:ext>
          </a:extLst>
        </xdr:cNvPr>
        <xdr:cNvSpPr txBox="1"/>
      </xdr:nvSpPr>
      <xdr:spPr>
        <a:xfrm>
          <a:off x="11331498" y="34988500"/>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288</xdr:row>
      <xdr:rowOff>114300</xdr:rowOff>
    </xdr:from>
    <xdr:to>
      <xdr:col>10</xdr:col>
      <xdr:colOff>762000</xdr:colOff>
      <xdr:row>290</xdr:row>
      <xdr:rowOff>12700</xdr:rowOff>
    </xdr:to>
    <xdr:sp macro="" textlink="">
      <xdr:nvSpPr>
        <xdr:cNvPr id="598" name="TextBox 597">
          <a:extLst>
            <a:ext uri="{FF2B5EF4-FFF2-40B4-BE49-F238E27FC236}">
              <a16:creationId xmlns:a16="http://schemas.microsoft.com/office/drawing/2014/main" id="{0F0AEC94-CA17-8540-99DD-7B05544FC2CF}"/>
            </a:ext>
          </a:extLst>
        </xdr:cNvPr>
        <xdr:cNvSpPr txBox="1"/>
      </xdr:nvSpPr>
      <xdr:spPr>
        <a:xfrm>
          <a:off x="7527383" y="30780154"/>
          <a:ext cx="1443154" cy="239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296</xdr:row>
      <xdr:rowOff>0</xdr:rowOff>
    </xdr:from>
    <xdr:to>
      <xdr:col>10</xdr:col>
      <xdr:colOff>596900</xdr:colOff>
      <xdr:row>297</xdr:row>
      <xdr:rowOff>63500</xdr:rowOff>
    </xdr:to>
    <xdr:sp macro="" textlink="">
      <xdr:nvSpPr>
        <xdr:cNvPr id="599" name="TextBox 598">
          <a:extLst>
            <a:ext uri="{FF2B5EF4-FFF2-40B4-BE49-F238E27FC236}">
              <a16:creationId xmlns:a16="http://schemas.microsoft.com/office/drawing/2014/main" id="{22375E99-7696-EF4D-9C62-F456E5D2F88B}"/>
            </a:ext>
          </a:extLst>
        </xdr:cNvPr>
        <xdr:cNvSpPr txBox="1"/>
      </xdr:nvSpPr>
      <xdr:spPr>
        <a:xfrm>
          <a:off x="7590883" y="32028780"/>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302</xdr:row>
      <xdr:rowOff>101600</xdr:rowOff>
    </xdr:from>
    <xdr:to>
      <xdr:col>10</xdr:col>
      <xdr:colOff>368300</xdr:colOff>
      <xdr:row>304</xdr:row>
      <xdr:rowOff>12700</xdr:rowOff>
    </xdr:to>
    <xdr:sp macro="" textlink="">
      <xdr:nvSpPr>
        <xdr:cNvPr id="600" name="TextBox 599">
          <a:extLst>
            <a:ext uri="{FF2B5EF4-FFF2-40B4-BE49-F238E27FC236}">
              <a16:creationId xmlns:a16="http://schemas.microsoft.com/office/drawing/2014/main" id="{B4297A4D-3294-C943-974D-4C15E43EE268}"/>
            </a:ext>
          </a:extLst>
        </xdr:cNvPr>
        <xdr:cNvSpPr txBox="1"/>
      </xdr:nvSpPr>
      <xdr:spPr>
        <a:xfrm>
          <a:off x="7806783" y="33152576"/>
          <a:ext cx="770054" cy="251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290</xdr:row>
      <xdr:rowOff>101600</xdr:rowOff>
    </xdr:from>
    <xdr:to>
      <xdr:col>19</xdr:col>
      <xdr:colOff>12700</xdr:colOff>
      <xdr:row>293</xdr:row>
      <xdr:rowOff>139700</xdr:rowOff>
    </xdr:to>
    <xdr:sp macro="" textlink="Sheet2!O133">
      <xdr:nvSpPr>
        <xdr:cNvPr id="601" name="TextBox 600">
          <a:extLst>
            <a:ext uri="{FF2B5EF4-FFF2-40B4-BE49-F238E27FC236}">
              <a16:creationId xmlns:a16="http://schemas.microsoft.com/office/drawing/2014/main" id="{C9C04F30-FC64-064D-A3E7-E720C6BDCEAF}"/>
            </a:ext>
          </a:extLst>
        </xdr:cNvPr>
        <xdr:cNvSpPr txBox="1"/>
      </xdr:nvSpPr>
      <xdr:spPr>
        <a:xfrm>
          <a:off x="14826166" y="31108185"/>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290</xdr:row>
      <xdr:rowOff>101600</xdr:rowOff>
    </xdr:from>
    <xdr:to>
      <xdr:col>20</xdr:col>
      <xdr:colOff>0</xdr:colOff>
      <xdr:row>293</xdr:row>
      <xdr:rowOff>152400</xdr:rowOff>
    </xdr:to>
    <xdr:sp macro="" textlink="Sheet2!N133">
      <xdr:nvSpPr>
        <xdr:cNvPr id="602" name="TextBox 601">
          <a:extLst>
            <a:ext uri="{FF2B5EF4-FFF2-40B4-BE49-F238E27FC236}">
              <a16:creationId xmlns:a16="http://schemas.microsoft.com/office/drawing/2014/main" id="{81B5667C-8756-0949-A2D3-E26EADE4FBB5}"/>
            </a:ext>
          </a:extLst>
        </xdr:cNvPr>
        <xdr:cNvSpPr txBox="1"/>
      </xdr:nvSpPr>
      <xdr:spPr>
        <a:xfrm>
          <a:off x="15596220" y="31108185"/>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297</xdr:row>
      <xdr:rowOff>88900</xdr:rowOff>
    </xdr:from>
    <xdr:to>
      <xdr:col>19</xdr:col>
      <xdr:colOff>25400</xdr:colOff>
      <xdr:row>300</xdr:row>
      <xdr:rowOff>76200</xdr:rowOff>
    </xdr:to>
    <xdr:sp macro="" textlink="Sheet2!O137">
      <xdr:nvSpPr>
        <xdr:cNvPr id="603" name="TextBox 602">
          <a:extLst>
            <a:ext uri="{FF2B5EF4-FFF2-40B4-BE49-F238E27FC236}">
              <a16:creationId xmlns:a16="http://schemas.microsoft.com/office/drawing/2014/main" id="{FBE258F0-6736-2B4B-82A4-2EC9D0D707B7}"/>
            </a:ext>
          </a:extLst>
        </xdr:cNvPr>
        <xdr:cNvSpPr txBox="1"/>
      </xdr:nvSpPr>
      <xdr:spPr>
        <a:xfrm>
          <a:off x="14826166"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297</xdr:row>
      <xdr:rowOff>88900</xdr:rowOff>
    </xdr:from>
    <xdr:to>
      <xdr:col>20</xdr:col>
      <xdr:colOff>0</xdr:colOff>
      <xdr:row>300</xdr:row>
      <xdr:rowOff>76200</xdr:rowOff>
    </xdr:to>
    <xdr:sp macro="" textlink="Sheet2!N137">
      <xdr:nvSpPr>
        <xdr:cNvPr id="604" name="TextBox 603">
          <a:extLst>
            <a:ext uri="{FF2B5EF4-FFF2-40B4-BE49-F238E27FC236}">
              <a16:creationId xmlns:a16="http://schemas.microsoft.com/office/drawing/2014/main" id="{67EBAE15-5FAE-7140-B86C-205D31FC491E}"/>
            </a:ext>
          </a:extLst>
        </xdr:cNvPr>
        <xdr:cNvSpPr txBox="1"/>
      </xdr:nvSpPr>
      <xdr:spPr>
        <a:xfrm>
          <a:off x="15621620" y="32288046"/>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305</xdr:row>
      <xdr:rowOff>12700</xdr:rowOff>
    </xdr:from>
    <xdr:to>
      <xdr:col>19</xdr:col>
      <xdr:colOff>50800</xdr:colOff>
      <xdr:row>307</xdr:row>
      <xdr:rowOff>152400</xdr:rowOff>
    </xdr:to>
    <xdr:sp macro="" textlink="Sheet2!O140">
      <xdr:nvSpPr>
        <xdr:cNvPr id="605" name="TextBox 604">
          <a:extLst>
            <a:ext uri="{FF2B5EF4-FFF2-40B4-BE49-F238E27FC236}">
              <a16:creationId xmlns:a16="http://schemas.microsoft.com/office/drawing/2014/main" id="{94BAFC36-1EF8-A541-BEFE-72B6020CECC2}"/>
            </a:ext>
          </a:extLst>
        </xdr:cNvPr>
        <xdr:cNvSpPr txBox="1"/>
      </xdr:nvSpPr>
      <xdr:spPr>
        <a:xfrm>
          <a:off x="14826166" y="33574773"/>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305</xdr:row>
      <xdr:rowOff>12700</xdr:rowOff>
    </xdr:from>
    <xdr:to>
      <xdr:col>19</xdr:col>
      <xdr:colOff>787400</xdr:colOff>
      <xdr:row>308</xdr:row>
      <xdr:rowOff>0</xdr:rowOff>
    </xdr:to>
    <xdr:sp macro="" textlink="Sheet2!N140">
      <xdr:nvSpPr>
        <xdr:cNvPr id="606" name="TextBox 605">
          <a:extLst>
            <a:ext uri="{FF2B5EF4-FFF2-40B4-BE49-F238E27FC236}">
              <a16:creationId xmlns:a16="http://schemas.microsoft.com/office/drawing/2014/main" id="{98ADDADC-5A8D-A94B-BFB0-DEC8A5BB5128}"/>
            </a:ext>
          </a:extLst>
        </xdr:cNvPr>
        <xdr:cNvSpPr txBox="1"/>
      </xdr:nvSpPr>
      <xdr:spPr>
        <a:xfrm>
          <a:off x="15634320" y="33574773"/>
          <a:ext cx="7493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290</xdr:row>
      <xdr:rowOff>12700</xdr:rowOff>
    </xdr:from>
    <xdr:to>
      <xdr:col>11</xdr:col>
      <xdr:colOff>0</xdr:colOff>
      <xdr:row>293</xdr:row>
      <xdr:rowOff>0</xdr:rowOff>
    </xdr:to>
    <xdr:sp macro="" textlink="Sheet2!N150">
      <xdr:nvSpPr>
        <xdr:cNvPr id="607" name="TextBox 606">
          <a:extLst>
            <a:ext uri="{FF2B5EF4-FFF2-40B4-BE49-F238E27FC236}">
              <a16:creationId xmlns:a16="http://schemas.microsoft.com/office/drawing/2014/main" id="{6F475D01-9EB3-E144-A4D2-BE950E258055}"/>
            </a:ext>
          </a:extLst>
        </xdr:cNvPr>
        <xdr:cNvSpPr txBox="1"/>
      </xdr:nvSpPr>
      <xdr:spPr>
        <a:xfrm>
          <a:off x="8233937" y="31019285"/>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290</xdr:row>
      <xdr:rowOff>12700</xdr:rowOff>
    </xdr:from>
    <xdr:to>
      <xdr:col>10</xdr:col>
      <xdr:colOff>25400</xdr:colOff>
      <xdr:row>293</xdr:row>
      <xdr:rowOff>0</xdr:rowOff>
    </xdr:to>
    <xdr:sp macro="" textlink="Sheet2!O149">
      <xdr:nvSpPr>
        <xdr:cNvPr id="608" name="TextBox 607">
          <a:extLst>
            <a:ext uri="{FF2B5EF4-FFF2-40B4-BE49-F238E27FC236}">
              <a16:creationId xmlns:a16="http://schemas.microsoft.com/office/drawing/2014/main" id="{41F9A4D4-3924-D947-BC1E-0BD1FB3C9224}"/>
            </a:ext>
          </a:extLst>
        </xdr:cNvPr>
        <xdr:cNvSpPr txBox="1"/>
      </xdr:nvSpPr>
      <xdr:spPr>
        <a:xfrm>
          <a:off x="7438483" y="31019285"/>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297</xdr:row>
      <xdr:rowOff>88900</xdr:rowOff>
    </xdr:from>
    <xdr:to>
      <xdr:col>10</xdr:col>
      <xdr:colOff>774700</xdr:colOff>
      <xdr:row>300</xdr:row>
      <xdr:rowOff>76200</xdr:rowOff>
    </xdr:to>
    <xdr:sp macro="" textlink="Sheet2!N155">
      <xdr:nvSpPr>
        <xdr:cNvPr id="609" name="TextBox 608">
          <a:extLst>
            <a:ext uri="{FF2B5EF4-FFF2-40B4-BE49-F238E27FC236}">
              <a16:creationId xmlns:a16="http://schemas.microsoft.com/office/drawing/2014/main" id="{183AF056-F4D8-5B49-8EC3-3B2C05BF50B2}"/>
            </a:ext>
          </a:extLst>
        </xdr:cNvPr>
        <xdr:cNvSpPr txBox="1"/>
      </xdr:nvSpPr>
      <xdr:spPr>
        <a:xfrm>
          <a:off x="8187783"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297</xdr:row>
      <xdr:rowOff>88900</xdr:rowOff>
    </xdr:from>
    <xdr:to>
      <xdr:col>9</xdr:col>
      <xdr:colOff>800100</xdr:colOff>
      <xdr:row>300</xdr:row>
      <xdr:rowOff>76200</xdr:rowOff>
    </xdr:to>
    <xdr:sp macro="" textlink="Sheet2!O155">
      <xdr:nvSpPr>
        <xdr:cNvPr id="610" name="TextBox 609">
          <a:extLst>
            <a:ext uri="{FF2B5EF4-FFF2-40B4-BE49-F238E27FC236}">
              <a16:creationId xmlns:a16="http://schemas.microsoft.com/office/drawing/2014/main" id="{090BB192-292A-564E-B6C5-82C254763A10}"/>
            </a:ext>
          </a:extLst>
        </xdr:cNvPr>
        <xdr:cNvSpPr txBox="1"/>
      </xdr:nvSpPr>
      <xdr:spPr>
        <a:xfrm>
          <a:off x="7387683" y="32288046"/>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304</xdr:row>
      <xdr:rowOff>12700</xdr:rowOff>
    </xdr:from>
    <xdr:to>
      <xdr:col>10</xdr:col>
      <xdr:colOff>774700</xdr:colOff>
      <xdr:row>307</xdr:row>
      <xdr:rowOff>0</xdr:rowOff>
    </xdr:to>
    <xdr:sp macro="" textlink="Sheet2!N137">
      <xdr:nvSpPr>
        <xdr:cNvPr id="611" name="TextBox 610">
          <a:extLst>
            <a:ext uri="{FF2B5EF4-FFF2-40B4-BE49-F238E27FC236}">
              <a16:creationId xmlns:a16="http://schemas.microsoft.com/office/drawing/2014/main" id="{1BB43085-80E9-6344-8EC7-D93B23B65030}"/>
            </a:ext>
          </a:extLst>
        </xdr:cNvPr>
        <xdr:cNvSpPr txBox="1"/>
      </xdr:nvSpPr>
      <xdr:spPr>
        <a:xfrm>
          <a:off x="8187783" y="33404407"/>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304</xdr:row>
      <xdr:rowOff>12700</xdr:rowOff>
    </xdr:from>
    <xdr:to>
      <xdr:col>9</xdr:col>
      <xdr:colOff>800100</xdr:colOff>
      <xdr:row>307</xdr:row>
      <xdr:rowOff>0</xdr:rowOff>
    </xdr:to>
    <xdr:sp macro="" textlink="Sheet2!O159">
      <xdr:nvSpPr>
        <xdr:cNvPr id="612" name="TextBox 611">
          <a:extLst>
            <a:ext uri="{FF2B5EF4-FFF2-40B4-BE49-F238E27FC236}">
              <a16:creationId xmlns:a16="http://schemas.microsoft.com/office/drawing/2014/main" id="{26FED1D7-72E9-EA4B-B9D6-B1A56A26A145}"/>
            </a:ext>
          </a:extLst>
        </xdr:cNvPr>
        <xdr:cNvSpPr txBox="1"/>
      </xdr:nvSpPr>
      <xdr:spPr>
        <a:xfrm>
          <a:off x="7387683" y="33404407"/>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315</xdr:row>
      <xdr:rowOff>0</xdr:rowOff>
    </xdr:from>
    <xdr:to>
      <xdr:col>14</xdr:col>
      <xdr:colOff>368300</xdr:colOff>
      <xdr:row>317</xdr:row>
      <xdr:rowOff>152400</xdr:rowOff>
    </xdr:to>
    <xdr:sp macro="" textlink="Sheet2!O145">
      <xdr:nvSpPr>
        <xdr:cNvPr id="613" name="TextBox 612">
          <a:extLst>
            <a:ext uri="{FF2B5EF4-FFF2-40B4-BE49-F238E27FC236}">
              <a16:creationId xmlns:a16="http://schemas.microsoft.com/office/drawing/2014/main" id="{FD08576D-20A8-034B-9D1F-744F15693072}"/>
            </a:ext>
          </a:extLst>
        </xdr:cNvPr>
        <xdr:cNvSpPr txBox="1"/>
      </xdr:nvSpPr>
      <xdr:spPr>
        <a:xfrm>
          <a:off x="11064798" y="35265732"/>
          <a:ext cx="795453"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315</xdr:row>
      <xdr:rowOff>0</xdr:rowOff>
    </xdr:from>
    <xdr:to>
      <xdr:col>15</xdr:col>
      <xdr:colOff>355600</xdr:colOff>
      <xdr:row>317</xdr:row>
      <xdr:rowOff>152400</xdr:rowOff>
    </xdr:to>
    <xdr:sp macro="" textlink="Sheet2!N145">
      <xdr:nvSpPr>
        <xdr:cNvPr id="614" name="TextBox 613">
          <a:extLst>
            <a:ext uri="{FF2B5EF4-FFF2-40B4-BE49-F238E27FC236}">
              <a16:creationId xmlns:a16="http://schemas.microsoft.com/office/drawing/2014/main" id="{91020F2E-C5FD-424D-8CF6-230C962CB457}"/>
            </a:ext>
          </a:extLst>
        </xdr:cNvPr>
        <xdr:cNvSpPr txBox="1"/>
      </xdr:nvSpPr>
      <xdr:spPr>
        <a:xfrm>
          <a:off x="11872951" y="35265732"/>
          <a:ext cx="795454"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284</xdr:row>
      <xdr:rowOff>76200</xdr:rowOff>
    </xdr:from>
    <xdr:to>
      <xdr:col>21</xdr:col>
      <xdr:colOff>800100</xdr:colOff>
      <xdr:row>289</xdr:row>
      <xdr:rowOff>12700</xdr:rowOff>
    </xdr:to>
    <xdr:cxnSp macro="">
      <xdr:nvCxnSpPr>
        <xdr:cNvPr id="615" name="Elbow Connector 614">
          <a:extLst>
            <a:ext uri="{FF2B5EF4-FFF2-40B4-BE49-F238E27FC236}">
              <a16:creationId xmlns:a16="http://schemas.microsoft.com/office/drawing/2014/main" id="{0051C61A-9B7A-9042-9BEC-8D84DDB3C9B5}"/>
            </a:ext>
          </a:extLst>
        </xdr:cNvPr>
        <xdr:cNvCxnSpPr/>
      </xdr:nvCxnSpPr>
      <xdr:spPr>
        <a:xfrm flipV="1">
          <a:off x="16455173" y="30060590"/>
          <a:ext cx="1582854" cy="788330"/>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287</xdr:row>
      <xdr:rowOff>127000</xdr:rowOff>
    </xdr:from>
    <xdr:to>
      <xdr:col>23</xdr:col>
      <xdr:colOff>38100</xdr:colOff>
      <xdr:row>291</xdr:row>
      <xdr:rowOff>95250</xdr:rowOff>
    </xdr:to>
    <xdr:cxnSp macro="">
      <xdr:nvCxnSpPr>
        <xdr:cNvPr id="616" name="Elbow Connector 615">
          <a:extLst>
            <a:ext uri="{FF2B5EF4-FFF2-40B4-BE49-F238E27FC236}">
              <a16:creationId xmlns:a16="http://schemas.microsoft.com/office/drawing/2014/main" id="{E5E4F918-8211-E14F-A009-73FE45A8EC39}"/>
            </a:ext>
          </a:extLst>
        </xdr:cNvPr>
        <xdr:cNvCxnSpPr>
          <a:stCxn id="586" idx="3"/>
        </xdr:cNvCxnSpPr>
      </xdr:nvCxnSpPr>
      <xdr:spPr>
        <a:xfrm flipV="1">
          <a:off x="16493273" y="30622488"/>
          <a:ext cx="2424461" cy="64971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290</xdr:row>
      <xdr:rowOff>139700</xdr:rowOff>
    </xdr:from>
    <xdr:to>
      <xdr:col>25</xdr:col>
      <xdr:colOff>50800</xdr:colOff>
      <xdr:row>294</xdr:row>
      <xdr:rowOff>12700</xdr:rowOff>
    </xdr:to>
    <xdr:cxnSp macro="">
      <xdr:nvCxnSpPr>
        <xdr:cNvPr id="617" name="Elbow Connector 616">
          <a:extLst>
            <a:ext uri="{FF2B5EF4-FFF2-40B4-BE49-F238E27FC236}">
              <a16:creationId xmlns:a16="http://schemas.microsoft.com/office/drawing/2014/main" id="{15F18484-ED56-7849-BD1B-6EF994E6BF91}"/>
            </a:ext>
          </a:extLst>
        </xdr:cNvPr>
        <xdr:cNvCxnSpPr/>
      </xdr:nvCxnSpPr>
      <xdr:spPr>
        <a:xfrm flipV="1">
          <a:off x="16493273" y="31146285"/>
          <a:ext cx="4078868" cy="5544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308</xdr:row>
      <xdr:rowOff>38100</xdr:rowOff>
    </xdr:from>
    <xdr:to>
      <xdr:col>22</xdr:col>
      <xdr:colOff>0</xdr:colOff>
      <xdr:row>312</xdr:row>
      <xdr:rowOff>139700</xdr:rowOff>
    </xdr:to>
    <xdr:cxnSp macro="">
      <xdr:nvCxnSpPr>
        <xdr:cNvPr id="618" name="Elbow Connector 617">
          <a:extLst>
            <a:ext uri="{FF2B5EF4-FFF2-40B4-BE49-F238E27FC236}">
              <a16:creationId xmlns:a16="http://schemas.microsoft.com/office/drawing/2014/main" id="{BD651D72-A6FF-2648-AFAD-D938F52C73D6}"/>
            </a:ext>
          </a:extLst>
        </xdr:cNvPr>
        <xdr:cNvCxnSpPr/>
      </xdr:nvCxnSpPr>
      <xdr:spPr>
        <a:xfrm>
          <a:off x="16417073" y="34111271"/>
          <a:ext cx="1641707" cy="7830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306</xdr:row>
      <xdr:rowOff>107950</xdr:rowOff>
    </xdr:from>
    <xdr:to>
      <xdr:col>23</xdr:col>
      <xdr:colOff>12700</xdr:colOff>
      <xdr:row>311</xdr:row>
      <xdr:rowOff>0</xdr:rowOff>
    </xdr:to>
    <xdr:cxnSp macro="">
      <xdr:nvCxnSpPr>
        <xdr:cNvPr id="619" name="Elbow Connector 618">
          <a:extLst>
            <a:ext uri="{FF2B5EF4-FFF2-40B4-BE49-F238E27FC236}">
              <a16:creationId xmlns:a16="http://schemas.microsoft.com/office/drawing/2014/main" id="{B1D59753-1455-B940-B49E-5FD51F2185EC}"/>
            </a:ext>
          </a:extLst>
        </xdr:cNvPr>
        <xdr:cNvCxnSpPr/>
      </xdr:nvCxnSpPr>
      <xdr:spPr>
        <a:xfrm>
          <a:off x="16429773" y="33840389"/>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305</xdr:row>
      <xdr:rowOff>63500</xdr:rowOff>
    </xdr:from>
    <xdr:to>
      <xdr:col>24</xdr:col>
      <xdr:colOff>38100</xdr:colOff>
      <xdr:row>309</xdr:row>
      <xdr:rowOff>50800</xdr:rowOff>
    </xdr:to>
    <xdr:cxnSp macro="">
      <xdr:nvCxnSpPr>
        <xdr:cNvPr id="620" name="Elbow Connector 619">
          <a:extLst>
            <a:ext uri="{FF2B5EF4-FFF2-40B4-BE49-F238E27FC236}">
              <a16:creationId xmlns:a16="http://schemas.microsoft.com/office/drawing/2014/main" id="{0DF2E964-BAFE-004C-AB95-D865D13F3243}"/>
            </a:ext>
          </a:extLst>
        </xdr:cNvPr>
        <xdr:cNvCxnSpPr/>
      </xdr:nvCxnSpPr>
      <xdr:spPr>
        <a:xfrm>
          <a:off x="16417073" y="33625573"/>
          <a:ext cx="3321515" cy="6687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296</xdr:row>
      <xdr:rowOff>139700</xdr:rowOff>
    </xdr:from>
    <xdr:to>
      <xdr:col>24</xdr:col>
      <xdr:colOff>63500</xdr:colOff>
      <xdr:row>296</xdr:row>
      <xdr:rowOff>152400</xdr:rowOff>
    </xdr:to>
    <xdr:cxnSp macro="">
      <xdr:nvCxnSpPr>
        <xdr:cNvPr id="621" name="Straight Arrow Connector 620">
          <a:extLst>
            <a:ext uri="{FF2B5EF4-FFF2-40B4-BE49-F238E27FC236}">
              <a16:creationId xmlns:a16="http://schemas.microsoft.com/office/drawing/2014/main" id="{70377CCE-5D7F-D746-8B9C-8D7259EE3D5A}"/>
            </a:ext>
          </a:extLst>
        </xdr:cNvPr>
        <xdr:cNvCxnSpPr/>
      </xdr:nvCxnSpPr>
      <xdr:spPr>
        <a:xfrm>
          <a:off x="16467873" y="32168480"/>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300</xdr:row>
      <xdr:rowOff>50800</xdr:rowOff>
    </xdr:from>
    <xdr:to>
      <xdr:col>24</xdr:col>
      <xdr:colOff>12700</xdr:colOff>
      <xdr:row>300</xdr:row>
      <xdr:rowOff>50800</xdr:rowOff>
    </xdr:to>
    <xdr:cxnSp macro="">
      <xdr:nvCxnSpPr>
        <xdr:cNvPr id="622" name="Straight Arrow Connector 621">
          <a:extLst>
            <a:ext uri="{FF2B5EF4-FFF2-40B4-BE49-F238E27FC236}">
              <a16:creationId xmlns:a16="http://schemas.microsoft.com/office/drawing/2014/main" id="{F626B95F-D115-9140-BB53-F322B8971418}"/>
            </a:ext>
          </a:extLst>
        </xdr:cNvPr>
        <xdr:cNvCxnSpPr/>
      </xdr:nvCxnSpPr>
      <xdr:spPr>
        <a:xfrm>
          <a:off x="16467873" y="32761044"/>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303</xdr:row>
      <xdr:rowOff>76200</xdr:rowOff>
    </xdr:from>
    <xdr:to>
      <xdr:col>24</xdr:col>
      <xdr:colOff>800100</xdr:colOff>
      <xdr:row>307</xdr:row>
      <xdr:rowOff>114300</xdr:rowOff>
    </xdr:to>
    <xdr:cxnSp macro="">
      <xdr:nvCxnSpPr>
        <xdr:cNvPr id="623" name="Elbow Connector 622">
          <a:extLst>
            <a:ext uri="{FF2B5EF4-FFF2-40B4-BE49-F238E27FC236}">
              <a16:creationId xmlns:a16="http://schemas.microsoft.com/office/drawing/2014/main" id="{40C61969-CA56-BC49-97CF-91264361808A}"/>
            </a:ext>
          </a:extLst>
        </xdr:cNvPr>
        <xdr:cNvCxnSpPr/>
      </xdr:nvCxnSpPr>
      <xdr:spPr>
        <a:xfrm>
          <a:off x="16429773" y="33297541"/>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295</xdr:row>
      <xdr:rowOff>114300</xdr:rowOff>
    </xdr:from>
    <xdr:to>
      <xdr:col>26</xdr:col>
      <xdr:colOff>38100</xdr:colOff>
      <xdr:row>298</xdr:row>
      <xdr:rowOff>38100</xdr:rowOff>
    </xdr:to>
    <xdr:sp macro="" textlink="">
      <xdr:nvSpPr>
        <xdr:cNvPr id="624" name="Oval 623">
          <a:extLst>
            <a:ext uri="{FF2B5EF4-FFF2-40B4-BE49-F238E27FC236}">
              <a16:creationId xmlns:a16="http://schemas.microsoft.com/office/drawing/2014/main" id="{FAC25B04-9317-4E4D-B66E-4EE41FCA6C7E}"/>
            </a:ext>
          </a:extLst>
        </xdr:cNvPr>
        <xdr:cNvSpPr/>
      </xdr:nvSpPr>
      <xdr:spPr>
        <a:xfrm>
          <a:off x="19789388" y="31972715"/>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299</xdr:row>
      <xdr:rowOff>38100</xdr:rowOff>
    </xdr:from>
    <xdr:to>
      <xdr:col>26</xdr:col>
      <xdr:colOff>0</xdr:colOff>
      <xdr:row>301</xdr:row>
      <xdr:rowOff>127000</xdr:rowOff>
    </xdr:to>
    <xdr:sp macro="" textlink="">
      <xdr:nvSpPr>
        <xdr:cNvPr id="625" name="Oval 624">
          <a:extLst>
            <a:ext uri="{FF2B5EF4-FFF2-40B4-BE49-F238E27FC236}">
              <a16:creationId xmlns:a16="http://schemas.microsoft.com/office/drawing/2014/main" id="{BECFA470-A2D4-934E-B4AC-3F7ECED8DB0A}"/>
            </a:ext>
          </a:extLst>
        </xdr:cNvPr>
        <xdr:cNvSpPr/>
      </xdr:nvSpPr>
      <xdr:spPr>
        <a:xfrm>
          <a:off x="19751288" y="3257797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306</xdr:row>
      <xdr:rowOff>76200</xdr:rowOff>
    </xdr:from>
    <xdr:to>
      <xdr:col>26</xdr:col>
      <xdr:colOff>774700</xdr:colOff>
      <xdr:row>309</xdr:row>
      <xdr:rowOff>0</xdr:rowOff>
    </xdr:to>
    <xdr:sp macro="" textlink="">
      <xdr:nvSpPr>
        <xdr:cNvPr id="626" name="Oval 625">
          <a:extLst>
            <a:ext uri="{FF2B5EF4-FFF2-40B4-BE49-F238E27FC236}">
              <a16:creationId xmlns:a16="http://schemas.microsoft.com/office/drawing/2014/main" id="{CF5D7797-C580-534C-8214-43EDF9FBFFAF}"/>
            </a:ext>
          </a:extLst>
        </xdr:cNvPr>
        <xdr:cNvSpPr/>
      </xdr:nvSpPr>
      <xdr:spPr>
        <a:xfrm>
          <a:off x="20521341" y="33808639"/>
          <a:ext cx="1595554"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308</xdr:row>
      <xdr:rowOff>127000</xdr:rowOff>
    </xdr:from>
    <xdr:to>
      <xdr:col>25</xdr:col>
      <xdr:colOff>787400</xdr:colOff>
      <xdr:row>311</xdr:row>
      <xdr:rowOff>50800</xdr:rowOff>
    </xdr:to>
    <xdr:sp macro="" textlink="">
      <xdr:nvSpPr>
        <xdr:cNvPr id="627" name="Oval 626">
          <a:extLst>
            <a:ext uri="{FF2B5EF4-FFF2-40B4-BE49-F238E27FC236}">
              <a16:creationId xmlns:a16="http://schemas.microsoft.com/office/drawing/2014/main" id="{D06FB2CD-0E6A-1E43-87BC-D148BC24F447}"/>
            </a:ext>
          </a:extLst>
        </xdr:cNvPr>
        <xdr:cNvSpPr/>
      </xdr:nvSpPr>
      <xdr:spPr>
        <a:xfrm>
          <a:off x="19713188" y="34200171"/>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311</xdr:row>
      <xdr:rowOff>0</xdr:rowOff>
    </xdr:from>
    <xdr:to>
      <xdr:col>24</xdr:col>
      <xdr:colOff>685800</xdr:colOff>
      <xdr:row>313</xdr:row>
      <xdr:rowOff>88900</xdr:rowOff>
    </xdr:to>
    <xdr:sp macro="" textlink="">
      <xdr:nvSpPr>
        <xdr:cNvPr id="628" name="Oval 627">
          <a:extLst>
            <a:ext uri="{FF2B5EF4-FFF2-40B4-BE49-F238E27FC236}">
              <a16:creationId xmlns:a16="http://schemas.microsoft.com/office/drawing/2014/main" id="{D95E28AD-2DA2-B64D-B698-A900E7FDBF6F}"/>
            </a:ext>
          </a:extLst>
        </xdr:cNvPr>
        <xdr:cNvSpPr/>
      </xdr:nvSpPr>
      <xdr:spPr>
        <a:xfrm>
          <a:off x="18795380" y="34584268"/>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313</xdr:row>
      <xdr:rowOff>25400</xdr:rowOff>
    </xdr:from>
    <xdr:to>
      <xdr:col>23</xdr:col>
      <xdr:colOff>495300</xdr:colOff>
      <xdr:row>315</xdr:row>
      <xdr:rowOff>114300</xdr:rowOff>
    </xdr:to>
    <xdr:sp macro="" textlink="">
      <xdr:nvSpPr>
        <xdr:cNvPr id="629" name="Oval 628">
          <a:extLst>
            <a:ext uri="{FF2B5EF4-FFF2-40B4-BE49-F238E27FC236}">
              <a16:creationId xmlns:a16="http://schemas.microsoft.com/office/drawing/2014/main" id="{0AD4EB92-D96C-9745-8634-0FBF4325327B}"/>
            </a:ext>
          </a:extLst>
        </xdr:cNvPr>
        <xdr:cNvSpPr/>
      </xdr:nvSpPr>
      <xdr:spPr>
        <a:xfrm>
          <a:off x="17784027" y="34950400"/>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289</xdr:row>
      <xdr:rowOff>114300</xdr:rowOff>
    </xdr:from>
    <xdr:to>
      <xdr:col>27</xdr:col>
      <xdr:colOff>25400</xdr:colOff>
      <xdr:row>292</xdr:row>
      <xdr:rowOff>38100</xdr:rowOff>
    </xdr:to>
    <xdr:sp macro="" textlink="">
      <xdr:nvSpPr>
        <xdr:cNvPr id="630" name="Oval 629">
          <a:extLst>
            <a:ext uri="{FF2B5EF4-FFF2-40B4-BE49-F238E27FC236}">
              <a16:creationId xmlns:a16="http://schemas.microsoft.com/office/drawing/2014/main" id="{5980F7EF-CB33-9048-953B-8D07BCAC4E81}"/>
            </a:ext>
          </a:extLst>
        </xdr:cNvPr>
        <xdr:cNvSpPr/>
      </xdr:nvSpPr>
      <xdr:spPr>
        <a:xfrm>
          <a:off x="20597541" y="30950520"/>
          <a:ext cx="159090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286</xdr:row>
      <xdr:rowOff>88900</xdr:rowOff>
    </xdr:from>
    <xdr:to>
      <xdr:col>25</xdr:col>
      <xdr:colOff>50800</xdr:colOff>
      <xdr:row>289</xdr:row>
      <xdr:rowOff>12700</xdr:rowOff>
    </xdr:to>
    <xdr:sp macro="" textlink="">
      <xdr:nvSpPr>
        <xdr:cNvPr id="631" name="Oval 630">
          <a:extLst>
            <a:ext uri="{FF2B5EF4-FFF2-40B4-BE49-F238E27FC236}">
              <a16:creationId xmlns:a16="http://schemas.microsoft.com/office/drawing/2014/main" id="{4067421A-535C-E640-80FF-73A37D1FAF9C}"/>
            </a:ext>
          </a:extLst>
        </xdr:cNvPr>
        <xdr:cNvSpPr/>
      </xdr:nvSpPr>
      <xdr:spPr>
        <a:xfrm>
          <a:off x="18981234" y="30414022"/>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283</xdr:row>
      <xdr:rowOff>38100</xdr:rowOff>
    </xdr:from>
    <xdr:to>
      <xdr:col>23</xdr:col>
      <xdr:colOff>762000</xdr:colOff>
      <xdr:row>285</xdr:row>
      <xdr:rowOff>127000</xdr:rowOff>
    </xdr:to>
    <xdr:sp macro="" textlink="">
      <xdr:nvSpPr>
        <xdr:cNvPr id="632" name="Oval 631">
          <a:extLst>
            <a:ext uri="{FF2B5EF4-FFF2-40B4-BE49-F238E27FC236}">
              <a16:creationId xmlns:a16="http://schemas.microsoft.com/office/drawing/2014/main" id="{523EFBF6-BC75-3E4D-A41F-471705F8015A}"/>
            </a:ext>
          </a:extLst>
        </xdr:cNvPr>
        <xdr:cNvSpPr/>
      </xdr:nvSpPr>
      <xdr:spPr>
        <a:xfrm>
          <a:off x="18050727" y="29852124"/>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283</xdr:row>
      <xdr:rowOff>114300</xdr:rowOff>
    </xdr:from>
    <xdr:to>
      <xdr:col>23</xdr:col>
      <xdr:colOff>444500</xdr:colOff>
      <xdr:row>285</xdr:row>
      <xdr:rowOff>38100</xdr:rowOff>
    </xdr:to>
    <xdr:sp macro="" textlink="Sheet2!H196">
      <xdr:nvSpPr>
        <xdr:cNvPr id="633" name="TextBox 632">
          <a:extLst>
            <a:ext uri="{FF2B5EF4-FFF2-40B4-BE49-F238E27FC236}">
              <a16:creationId xmlns:a16="http://schemas.microsoft.com/office/drawing/2014/main" id="{39E1B798-F936-3C49-9D6C-19EE62BF36DB}"/>
            </a:ext>
          </a:extLst>
        </xdr:cNvPr>
        <xdr:cNvSpPr txBox="1"/>
      </xdr:nvSpPr>
      <xdr:spPr>
        <a:xfrm>
          <a:off x="18541380" y="29928324"/>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287</xdr:row>
      <xdr:rowOff>12700</xdr:rowOff>
    </xdr:from>
    <xdr:to>
      <xdr:col>24</xdr:col>
      <xdr:colOff>736600</xdr:colOff>
      <xdr:row>288</xdr:row>
      <xdr:rowOff>101600</xdr:rowOff>
    </xdr:to>
    <xdr:sp macro="" textlink="">
      <xdr:nvSpPr>
        <xdr:cNvPr id="634" name="TextBox 633">
          <a:extLst>
            <a:ext uri="{FF2B5EF4-FFF2-40B4-BE49-F238E27FC236}">
              <a16:creationId xmlns:a16="http://schemas.microsoft.com/office/drawing/2014/main" id="{C68BE4A7-5C66-434B-BEA3-A6921635989D}"/>
            </a:ext>
          </a:extLst>
        </xdr:cNvPr>
        <xdr:cNvSpPr txBox="1"/>
      </xdr:nvSpPr>
      <xdr:spPr>
        <a:xfrm>
          <a:off x="19247934" y="30508188"/>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290</xdr:row>
      <xdr:rowOff>50800</xdr:rowOff>
    </xdr:from>
    <xdr:to>
      <xdr:col>26</xdr:col>
      <xdr:colOff>368300</xdr:colOff>
      <xdr:row>291</xdr:row>
      <xdr:rowOff>127000</xdr:rowOff>
    </xdr:to>
    <xdr:sp macro="" textlink="">
      <xdr:nvSpPr>
        <xdr:cNvPr id="635" name="TextBox 634">
          <a:extLst>
            <a:ext uri="{FF2B5EF4-FFF2-40B4-BE49-F238E27FC236}">
              <a16:creationId xmlns:a16="http://schemas.microsoft.com/office/drawing/2014/main" id="{4B420B15-7D31-6D44-9985-3F666B1FAF5B}"/>
            </a:ext>
          </a:extLst>
        </xdr:cNvPr>
        <xdr:cNvSpPr txBox="1"/>
      </xdr:nvSpPr>
      <xdr:spPr>
        <a:xfrm>
          <a:off x="21092841" y="31057385"/>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296</xdr:row>
      <xdr:rowOff>12700</xdr:rowOff>
    </xdr:from>
    <xdr:to>
      <xdr:col>25</xdr:col>
      <xdr:colOff>635000</xdr:colOff>
      <xdr:row>297</xdr:row>
      <xdr:rowOff>101600</xdr:rowOff>
    </xdr:to>
    <xdr:sp macro="" textlink="">
      <xdr:nvSpPr>
        <xdr:cNvPr id="636" name="TextBox 635">
          <a:extLst>
            <a:ext uri="{FF2B5EF4-FFF2-40B4-BE49-F238E27FC236}">
              <a16:creationId xmlns:a16="http://schemas.microsoft.com/office/drawing/2014/main" id="{189959F0-D5D6-0F4B-BF7E-44FE04726C89}"/>
            </a:ext>
          </a:extLst>
        </xdr:cNvPr>
        <xdr:cNvSpPr txBox="1"/>
      </xdr:nvSpPr>
      <xdr:spPr>
        <a:xfrm>
          <a:off x="20094188" y="32041480"/>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299</xdr:row>
      <xdr:rowOff>114300</xdr:rowOff>
    </xdr:from>
    <xdr:to>
      <xdr:col>25</xdr:col>
      <xdr:colOff>457200</xdr:colOff>
      <xdr:row>301</xdr:row>
      <xdr:rowOff>38100</xdr:rowOff>
    </xdr:to>
    <xdr:sp macro="" textlink="">
      <xdr:nvSpPr>
        <xdr:cNvPr id="637" name="TextBox 636">
          <a:extLst>
            <a:ext uri="{FF2B5EF4-FFF2-40B4-BE49-F238E27FC236}">
              <a16:creationId xmlns:a16="http://schemas.microsoft.com/office/drawing/2014/main" id="{B5C73A12-9752-8743-882C-552CA81E5574}"/>
            </a:ext>
          </a:extLst>
        </xdr:cNvPr>
        <xdr:cNvSpPr txBox="1"/>
      </xdr:nvSpPr>
      <xdr:spPr>
        <a:xfrm>
          <a:off x="20094188" y="32654178"/>
          <a:ext cx="884353"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306</xdr:row>
      <xdr:rowOff>114300</xdr:rowOff>
    </xdr:from>
    <xdr:to>
      <xdr:col>26</xdr:col>
      <xdr:colOff>406400</xdr:colOff>
      <xdr:row>308</xdr:row>
      <xdr:rowOff>50800</xdr:rowOff>
    </xdr:to>
    <xdr:sp macro="" textlink="">
      <xdr:nvSpPr>
        <xdr:cNvPr id="638" name="TextBox 637">
          <a:extLst>
            <a:ext uri="{FF2B5EF4-FFF2-40B4-BE49-F238E27FC236}">
              <a16:creationId xmlns:a16="http://schemas.microsoft.com/office/drawing/2014/main" id="{769BEE90-6F9C-4144-9B32-5EC9C634DD29}"/>
            </a:ext>
          </a:extLst>
        </xdr:cNvPr>
        <xdr:cNvSpPr txBox="1"/>
      </xdr:nvSpPr>
      <xdr:spPr>
        <a:xfrm>
          <a:off x="21029341" y="33846739"/>
          <a:ext cx="719254" cy="2772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309</xdr:row>
      <xdr:rowOff>25400</xdr:rowOff>
    </xdr:from>
    <xdr:to>
      <xdr:col>25</xdr:col>
      <xdr:colOff>279400</xdr:colOff>
      <xdr:row>310</xdr:row>
      <xdr:rowOff>127000</xdr:rowOff>
    </xdr:to>
    <xdr:sp macro="" textlink="">
      <xdr:nvSpPr>
        <xdr:cNvPr id="639" name="TextBox 638">
          <a:extLst>
            <a:ext uri="{FF2B5EF4-FFF2-40B4-BE49-F238E27FC236}">
              <a16:creationId xmlns:a16="http://schemas.microsoft.com/office/drawing/2014/main" id="{B48931BB-40E4-5842-9E78-8F7E3F67607B}"/>
            </a:ext>
          </a:extLst>
        </xdr:cNvPr>
        <xdr:cNvSpPr txBox="1"/>
      </xdr:nvSpPr>
      <xdr:spPr>
        <a:xfrm>
          <a:off x="20246588" y="34268937"/>
          <a:ext cx="554153" cy="2719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311</xdr:row>
      <xdr:rowOff>76200</xdr:rowOff>
    </xdr:from>
    <xdr:to>
      <xdr:col>24</xdr:col>
      <xdr:colOff>139700</xdr:colOff>
      <xdr:row>312</xdr:row>
      <xdr:rowOff>139700</xdr:rowOff>
    </xdr:to>
    <xdr:sp macro="" textlink="">
      <xdr:nvSpPr>
        <xdr:cNvPr id="640" name="TextBox 639">
          <a:extLst>
            <a:ext uri="{FF2B5EF4-FFF2-40B4-BE49-F238E27FC236}">
              <a16:creationId xmlns:a16="http://schemas.microsoft.com/office/drawing/2014/main" id="{1D04666E-3216-1841-AA47-369FA3449399}"/>
            </a:ext>
          </a:extLst>
        </xdr:cNvPr>
        <xdr:cNvSpPr txBox="1"/>
      </xdr:nvSpPr>
      <xdr:spPr>
        <a:xfrm>
          <a:off x="19362234" y="34660468"/>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313</xdr:row>
      <xdr:rowOff>76200</xdr:rowOff>
    </xdr:from>
    <xdr:to>
      <xdr:col>22</xdr:col>
      <xdr:colOff>812800</xdr:colOff>
      <xdr:row>314</xdr:row>
      <xdr:rowOff>152400</xdr:rowOff>
    </xdr:to>
    <xdr:sp macro="" textlink="">
      <xdr:nvSpPr>
        <xdr:cNvPr id="641" name="TextBox 640">
          <a:extLst>
            <a:ext uri="{FF2B5EF4-FFF2-40B4-BE49-F238E27FC236}">
              <a16:creationId xmlns:a16="http://schemas.microsoft.com/office/drawing/2014/main" id="{766704D1-19D2-2444-A4DB-389543875632}"/>
            </a:ext>
          </a:extLst>
        </xdr:cNvPr>
        <xdr:cNvSpPr txBox="1"/>
      </xdr:nvSpPr>
      <xdr:spPr>
        <a:xfrm>
          <a:off x="18236580" y="35001200"/>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318</xdr:row>
      <xdr:rowOff>12700</xdr:rowOff>
    </xdr:from>
    <xdr:to>
      <xdr:col>18</xdr:col>
      <xdr:colOff>482600</xdr:colOff>
      <xdr:row>322</xdr:row>
      <xdr:rowOff>50800</xdr:rowOff>
    </xdr:to>
    <xdr:cxnSp macro="">
      <xdr:nvCxnSpPr>
        <xdr:cNvPr id="642" name="Elbow Connector 641">
          <a:extLst>
            <a:ext uri="{FF2B5EF4-FFF2-40B4-BE49-F238E27FC236}">
              <a16:creationId xmlns:a16="http://schemas.microsoft.com/office/drawing/2014/main" id="{6F5CFC31-851D-C64B-82BE-5BBEF6B7B6A7}"/>
            </a:ext>
          </a:extLst>
        </xdr:cNvPr>
        <xdr:cNvCxnSpPr/>
      </xdr:nvCxnSpPr>
      <xdr:spPr>
        <a:xfrm>
          <a:off x="12668405" y="35789529"/>
          <a:ext cx="2589561" cy="7195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314</xdr:row>
      <xdr:rowOff>25400</xdr:rowOff>
    </xdr:from>
    <xdr:to>
      <xdr:col>20</xdr:col>
      <xdr:colOff>38100</xdr:colOff>
      <xdr:row>318</xdr:row>
      <xdr:rowOff>152400</xdr:rowOff>
    </xdr:to>
    <xdr:cxnSp macro="">
      <xdr:nvCxnSpPr>
        <xdr:cNvPr id="643" name="Elbow Connector 642">
          <a:extLst>
            <a:ext uri="{FF2B5EF4-FFF2-40B4-BE49-F238E27FC236}">
              <a16:creationId xmlns:a16="http://schemas.microsoft.com/office/drawing/2014/main" id="{5A704FB0-4668-584E-9E05-206657100EE7}"/>
            </a:ext>
          </a:extLst>
        </xdr:cNvPr>
        <xdr:cNvCxnSpPr/>
      </xdr:nvCxnSpPr>
      <xdr:spPr>
        <a:xfrm>
          <a:off x="12681105" y="35120766"/>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317</xdr:row>
      <xdr:rowOff>139700</xdr:rowOff>
    </xdr:from>
    <xdr:to>
      <xdr:col>13</xdr:col>
      <xdr:colOff>342900</xdr:colOff>
      <xdr:row>322</xdr:row>
      <xdr:rowOff>63500</xdr:rowOff>
    </xdr:to>
    <xdr:cxnSp macro="">
      <xdr:nvCxnSpPr>
        <xdr:cNvPr id="644" name="Elbow Connector 643">
          <a:extLst>
            <a:ext uri="{FF2B5EF4-FFF2-40B4-BE49-F238E27FC236}">
              <a16:creationId xmlns:a16="http://schemas.microsoft.com/office/drawing/2014/main" id="{BD52A370-5ADF-0340-8995-0E3862871D31}"/>
            </a:ext>
          </a:extLst>
        </xdr:cNvPr>
        <xdr:cNvCxnSpPr/>
      </xdr:nvCxnSpPr>
      <xdr:spPr>
        <a:xfrm rot="10800000" flipV="1">
          <a:off x="8703837" y="35746163"/>
          <a:ext cx="2310161" cy="77563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314</xdr:row>
      <xdr:rowOff>25400</xdr:rowOff>
    </xdr:from>
    <xdr:to>
      <xdr:col>13</xdr:col>
      <xdr:colOff>355600</xdr:colOff>
      <xdr:row>318</xdr:row>
      <xdr:rowOff>0</xdr:rowOff>
    </xdr:to>
    <xdr:cxnSp macro="">
      <xdr:nvCxnSpPr>
        <xdr:cNvPr id="645" name="Elbow Connector 644">
          <a:extLst>
            <a:ext uri="{FF2B5EF4-FFF2-40B4-BE49-F238E27FC236}">
              <a16:creationId xmlns:a16="http://schemas.microsoft.com/office/drawing/2014/main" id="{D963136C-0874-A44B-BE9E-34DF43ADAC91}"/>
            </a:ext>
          </a:extLst>
        </xdr:cNvPr>
        <xdr:cNvCxnSpPr/>
      </xdr:nvCxnSpPr>
      <xdr:spPr>
        <a:xfrm rot="10800000" flipV="1">
          <a:off x="7400383" y="35120766"/>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317</xdr:row>
      <xdr:rowOff>114300</xdr:rowOff>
    </xdr:from>
    <xdr:to>
      <xdr:col>22</xdr:col>
      <xdr:colOff>38100</xdr:colOff>
      <xdr:row>320</xdr:row>
      <xdr:rowOff>38100</xdr:rowOff>
    </xdr:to>
    <xdr:sp macro="" textlink="">
      <xdr:nvSpPr>
        <xdr:cNvPr id="646" name="Oval 645">
          <a:extLst>
            <a:ext uri="{FF2B5EF4-FFF2-40B4-BE49-F238E27FC236}">
              <a16:creationId xmlns:a16="http://schemas.microsoft.com/office/drawing/2014/main" id="{5AD707C3-B19E-234F-929C-CE0960D88989}"/>
            </a:ext>
          </a:extLst>
        </xdr:cNvPr>
        <xdr:cNvSpPr/>
      </xdr:nvSpPr>
      <xdr:spPr>
        <a:xfrm>
          <a:off x="16505973" y="35720763"/>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321</xdr:row>
      <xdr:rowOff>25400</xdr:rowOff>
    </xdr:from>
    <xdr:to>
      <xdr:col>20</xdr:col>
      <xdr:colOff>520700</xdr:colOff>
      <xdr:row>323</xdr:row>
      <xdr:rowOff>114300</xdr:rowOff>
    </xdr:to>
    <xdr:sp macro="" textlink="">
      <xdr:nvSpPr>
        <xdr:cNvPr id="647" name="Oval 646">
          <a:extLst>
            <a:ext uri="{FF2B5EF4-FFF2-40B4-BE49-F238E27FC236}">
              <a16:creationId xmlns:a16="http://schemas.microsoft.com/office/drawing/2014/main" id="{644785E8-8F4C-7E43-9AA5-E8DE6FEA7D4D}"/>
            </a:ext>
          </a:extLst>
        </xdr:cNvPr>
        <xdr:cNvSpPr/>
      </xdr:nvSpPr>
      <xdr:spPr>
        <a:xfrm>
          <a:off x="15346866" y="36313327"/>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316</xdr:row>
      <xdr:rowOff>114300</xdr:rowOff>
    </xdr:from>
    <xdr:to>
      <xdr:col>8</xdr:col>
      <xdr:colOff>787400</xdr:colOff>
      <xdr:row>319</xdr:row>
      <xdr:rowOff>38100</xdr:rowOff>
    </xdr:to>
    <xdr:sp macro="" textlink="">
      <xdr:nvSpPr>
        <xdr:cNvPr id="648" name="Oval 647">
          <a:extLst>
            <a:ext uri="{FF2B5EF4-FFF2-40B4-BE49-F238E27FC236}">
              <a16:creationId xmlns:a16="http://schemas.microsoft.com/office/drawing/2014/main" id="{9DA37AC8-69CA-064B-99B5-6CDA695244E2}"/>
            </a:ext>
          </a:extLst>
        </xdr:cNvPr>
        <xdr:cNvSpPr/>
      </xdr:nvSpPr>
      <xdr:spPr>
        <a:xfrm>
          <a:off x="5758676" y="35550398"/>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321</xdr:row>
      <xdr:rowOff>25400</xdr:rowOff>
    </xdr:from>
    <xdr:to>
      <xdr:col>10</xdr:col>
      <xdr:colOff>444500</xdr:colOff>
      <xdr:row>323</xdr:row>
      <xdr:rowOff>114300</xdr:rowOff>
    </xdr:to>
    <xdr:sp macro="" textlink="">
      <xdr:nvSpPr>
        <xdr:cNvPr id="649" name="Oval 648">
          <a:extLst>
            <a:ext uri="{FF2B5EF4-FFF2-40B4-BE49-F238E27FC236}">
              <a16:creationId xmlns:a16="http://schemas.microsoft.com/office/drawing/2014/main" id="{9302C41F-3785-9A4D-A2BB-F30E14569466}"/>
            </a:ext>
          </a:extLst>
        </xdr:cNvPr>
        <xdr:cNvSpPr/>
      </xdr:nvSpPr>
      <xdr:spPr>
        <a:xfrm>
          <a:off x="7062129" y="36313327"/>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282</xdr:row>
      <xdr:rowOff>27022</xdr:rowOff>
    </xdr:from>
    <xdr:to>
      <xdr:col>9</xdr:col>
      <xdr:colOff>13514</xdr:colOff>
      <xdr:row>288</xdr:row>
      <xdr:rowOff>81069</xdr:rowOff>
    </xdr:to>
    <xdr:cxnSp macro="">
      <xdr:nvCxnSpPr>
        <xdr:cNvPr id="650" name="Elbow Connector 649">
          <a:extLst>
            <a:ext uri="{FF2B5EF4-FFF2-40B4-BE49-F238E27FC236}">
              <a16:creationId xmlns:a16="http://schemas.microsoft.com/office/drawing/2014/main" id="{C2966AF4-4238-5043-8AF5-6C521677C1F2}"/>
            </a:ext>
          </a:extLst>
        </xdr:cNvPr>
        <xdr:cNvCxnSpPr/>
      </xdr:nvCxnSpPr>
      <xdr:spPr>
        <a:xfrm rot="10800000">
          <a:off x="5735761" y="29670681"/>
          <a:ext cx="1665436" cy="10762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284</xdr:row>
      <xdr:rowOff>121595</xdr:rowOff>
    </xdr:from>
    <xdr:to>
      <xdr:col>9</xdr:col>
      <xdr:colOff>23781</xdr:colOff>
      <xdr:row>290</xdr:row>
      <xdr:rowOff>33374</xdr:rowOff>
    </xdr:to>
    <xdr:cxnSp macro="">
      <xdr:nvCxnSpPr>
        <xdr:cNvPr id="651" name="Elbow Connector 650">
          <a:extLst>
            <a:ext uri="{FF2B5EF4-FFF2-40B4-BE49-F238E27FC236}">
              <a16:creationId xmlns:a16="http://schemas.microsoft.com/office/drawing/2014/main" id="{DC03B243-AD13-934E-91F8-B13D69C04A3D}"/>
            </a:ext>
          </a:extLst>
        </xdr:cNvPr>
        <xdr:cNvCxnSpPr/>
      </xdr:nvCxnSpPr>
      <xdr:spPr>
        <a:xfrm rot="10800000">
          <a:off x="5289909" y="30105985"/>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286</xdr:row>
      <xdr:rowOff>148620</xdr:rowOff>
    </xdr:from>
    <xdr:to>
      <xdr:col>9</xdr:col>
      <xdr:colOff>50801</xdr:colOff>
      <xdr:row>291</xdr:row>
      <xdr:rowOff>87415</xdr:rowOff>
    </xdr:to>
    <xdr:cxnSp macro="">
      <xdr:nvCxnSpPr>
        <xdr:cNvPr id="652" name="Elbow Connector 651">
          <a:extLst>
            <a:ext uri="{FF2B5EF4-FFF2-40B4-BE49-F238E27FC236}">
              <a16:creationId xmlns:a16="http://schemas.microsoft.com/office/drawing/2014/main" id="{0FE0F39E-113D-284F-A77D-4FFF87F37C5B}"/>
            </a:ext>
          </a:extLst>
        </xdr:cNvPr>
        <xdr:cNvCxnSpPr>
          <a:stCxn id="608" idx="1"/>
        </xdr:cNvCxnSpPr>
      </xdr:nvCxnSpPr>
      <xdr:spPr>
        <a:xfrm rot="10800000">
          <a:off x="4577143" y="30473742"/>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289</xdr:row>
      <xdr:rowOff>94574</xdr:rowOff>
    </xdr:from>
    <xdr:to>
      <xdr:col>9</xdr:col>
      <xdr:colOff>13512</xdr:colOff>
      <xdr:row>293</xdr:row>
      <xdr:rowOff>81064</xdr:rowOff>
    </xdr:to>
    <xdr:cxnSp macro="">
      <xdr:nvCxnSpPr>
        <xdr:cNvPr id="653" name="Elbow Connector 652">
          <a:extLst>
            <a:ext uri="{FF2B5EF4-FFF2-40B4-BE49-F238E27FC236}">
              <a16:creationId xmlns:a16="http://schemas.microsoft.com/office/drawing/2014/main" id="{9AD6E53C-A553-6B4A-8E73-C0B8E8A9CCA9}"/>
            </a:ext>
          </a:extLst>
        </xdr:cNvPr>
        <xdr:cNvCxnSpPr/>
      </xdr:nvCxnSpPr>
      <xdr:spPr>
        <a:xfrm rot="10800000">
          <a:off x="3675224" y="30930794"/>
          <a:ext cx="3725971" cy="66795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280</xdr:row>
      <xdr:rowOff>148617</xdr:rowOff>
    </xdr:from>
    <xdr:to>
      <xdr:col>6</xdr:col>
      <xdr:colOff>720657</xdr:colOff>
      <xdr:row>283</xdr:row>
      <xdr:rowOff>72417</xdr:rowOff>
    </xdr:to>
    <xdr:sp macro="" textlink="">
      <xdr:nvSpPr>
        <xdr:cNvPr id="654" name="Oval 653">
          <a:extLst>
            <a:ext uri="{FF2B5EF4-FFF2-40B4-BE49-F238E27FC236}">
              <a16:creationId xmlns:a16="http://schemas.microsoft.com/office/drawing/2014/main" id="{DCC59721-9A0D-094B-B6A4-7B8014A4F065}"/>
            </a:ext>
          </a:extLst>
        </xdr:cNvPr>
        <xdr:cNvSpPr/>
      </xdr:nvSpPr>
      <xdr:spPr>
        <a:xfrm>
          <a:off x="4053522" y="29451544"/>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283</xdr:row>
      <xdr:rowOff>94574</xdr:rowOff>
    </xdr:from>
    <xdr:to>
      <xdr:col>6</xdr:col>
      <xdr:colOff>261295</xdr:colOff>
      <xdr:row>286</xdr:row>
      <xdr:rowOff>18374</xdr:rowOff>
    </xdr:to>
    <xdr:sp macro="" textlink="">
      <xdr:nvSpPr>
        <xdr:cNvPr id="655" name="Oval 654">
          <a:extLst>
            <a:ext uri="{FF2B5EF4-FFF2-40B4-BE49-F238E27FC236}">
              <a16:creationId xmlns:a16="http://schemas.microsoft.com/office/drawing/2014/main" id="{6D128037-17F0-AF4C-BCD9-A19E58C8F459}"/>
            </a:ext>
          </a:extLst>
        </xdr:cNvPr>
        <xdr:cNvSpPr/>
      </xdr:nvSpPr>
      <xdr:spPr>
        <a:xfrm>
          <a:off x="3594160" y="29908598"/>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286</xdr:row>
      <xdr:rowOff>40532</xdr:rowOff>
    </xdr:from>
    <xdr:to>
      <xdr:col>5</xdr:col>
      <xdr:colOff>301827</xdr:colOff>
      <xdr:row>288</xdr:row>
      <xdr:rowOff>126460</xdr:rowOff>
    </xdr:to>
    <xdr:sp macro="" textlink="">
      <xdr:nvSpPr>
        <xdr:cNvPr id="656" name="Oval 655">
          <a:extLst>
            <a:ext uri="{FF2B5EF4-FFF2-40B4-BE49-F238E27FC236}">
              <a16:creationId xmlns:a16="http://schemas.microsoft.com/office/drawing/2014/main" id="{61F28526-A416-5243-9974-1046F1DE64D0}"/>
            </a:ext>
          </a:extLst>
        </xdr:cNvPr>
        <xdr:cNvSpPr/>
      </xdr:nvSpPr>
      <xdr:spPr>
        <a:xfrm>
          <a:off x="2813838" y="30365654"/>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288</xdr:row>
      <xdr:rowOff>108415</xdr:rowOff>
    </xdr:from>
    <xdr:to>
      <xdr:col>4</xdr:col>
      <xdr:colOff>495608</xdr:colOff>
      <xdr:row>291</xdr:row>
      <xdr:rowOff>77438</xdr:rowOff>
    </xdr:to>
    <xdr:sp macro="" textlink="">
      <xdr:nvSpPr>
        <xdr:cNvPr id="657" name="Oval 656">
          <a:extLst>
            <a:ext uri="{FF2B5EF4-FFF2-40B4-BE49-F238E27FC236}">
              <a16:creationId xmlns:a16="http://schemas.microsoft.com/office/drawing/2014/main" id="{5B93783A-534A-F342-BAF0-74E056EE4A9D}"/>
            </a:ext>
          </a:extLst>
        </xdr:cNvPr>
        <xdr:cNvSpPr/>
      </xdr:nvSpPr>
      <xdr:spPr>
        <a:xfrm>
          <a:off x="1843048" y="30774269"/>
          <a:ext cx="1935975" cy="4801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296</xdr:row>
      <xdr:rowOff>0</xdr:rowOff>
    </xdr:from>
    <xdr:to>
      <xdr:col>9</xdr:col>
      <xdr:colOff>13511</xdr:colOff>
      <xdr:row>296</xdr:row>
      <xdr:rowOff>0</xdr:rowOff>
    </xdr:to>
    <xdr:cxnSp macro="">
      <xdr:nvCxnSpPr>
        <xdr:cNvPr id="658" name="Straight Arrow Connector 657">
          <a:extLst>
            <a:ext uri="{FF2B5EF4-FFF2-40B4-BE49-F238E27FC236}">
              <a16:creationId xmlns:a16="http://schemas.microsoft.com/office/drawing/2014/main" id="{7C90E59F-E903-A74F-8B22-3C94C131604F}"/>
            </a:ext>
          </a:extLst>
        </xdr:cNvPr>
        <xdr:cNvCxnSpPr/>
      </xdr:nvCxnSpPr>
      <xdr:spPr>
        <a:xfrm flipH="1">
          <a:off x="4415012" y="32028780"/>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298</xdr:row>
      <xdr:rowOff>54043</xdr:rowOff>
    </xdr:from>
    <xdr:to>
      <xdr:col>9</xdr:col>
      <xdr:colOff>0</xdr:colOff>
      <xdr:row>298</xdr:row>
      <xdr:rowOff>69040</xdr:rowOff>
    </xdr:to>
    <xdr:cxnSp macro="">
      <xdr:nvCxnSpPr>
        <xdr:cNvPr id="659" name="Straight Arrow Connector 658">
          <a:extLst>
            <a:ext uri="{FF2B5EF4-FFF2-40B4-BE49-F238E27FC236}">
              <a16:creationId xmlns:a16="http://schemas.microsoft.com/office/drawing/2014/main" id="{A7A33205-9596-CE40-A16E-883B727A7670}"/>
            </a:ext>
          </a:extLst>
        </xdr:cNvPr>
        <xdr:cNvCxnSpPr/>
      </xdr:nvCxnSpPr>
      <xdr:spPr>
        <a:xfrm flipH="1" flipV="1">
          <a:off x="4455544" y="32423555"/>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300</xdr:row>
      <xdr:rowOff>135106</xdr:rowOff>
    </xdr:from>
    <xdr:to>
      <xdr:col>8</xdr:col>
      <xdr:colOff>810639</xdr:colOff>
      <xdr:row>300</xdr:row>
      <xdr:rowOff>135106</xdr:rowOff>
    </xdr:to>
    <xdr:cxnSp macro="">
      <xdr:nvCxnSpPr>
        <xdr:cNvPr id="660" name="Straight Arrow Connector 659">
          <a:extLst>
            <a:ext uri="{FF2B5EF4-FFF2-40B4-BE49-F238E27FC236}">
              <a16:creationId xmlns:a16="http://schemas.microsoft.com/office/drawing/2014/main" id="{7F5C9CB5-6319-3F4C-9418-24B78402BDFE}"/>
            </a:ext>
          </a:extLst>
        </xdr:cNvPr>
        <xdr:cNvCxnSpPr/>
      </xdr:nvCxnSpPr>
      <xdr:spPr>
        <a:xfrm flipH="1" flipV="1">
          <a:off x="4523097" y="32845350"/>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294</xdr:row>
      <xdr:rowOff>1</xdr:rowOff>
    </xdr:from>
    <xdr:to>
      <xdr:col>5</xdr:col>
      <xdr:colOff>340732</xdr:colOff>
      <xdr:row>297</xdr:row>
      <xdr:rowOff>46463</xdr:rowOff>
    </xdr:to>
    <xdr:sp macro="" textlink="">
      <xdr:nvSpPr>
        <xdr:cNvPr id="661" name="Oval 660">
          <a:extLst>
            <a:ext uri="{FF2B5EF4-FFF2-40B4-BE49-F238E27FC236}">
              <a16:creationId xmlns:a16="http://schemas.microsoft.com/office/drawing/2014/main" id="{D189AFCA-9FF4-8942-B822-517C562071D7}"/>
            </a:ext>
          </a:extLst>
        </xdr:cNvPr>
        <xdr:cNvSpPr/>
      </xdr:nvSpPr>
      <xdr:spPr>
        <a:xfrm>
          <a:off x="2586463" y="31688050"/>
          <a:ext cx="1858537" cy="5575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297</xdr:row>
      <xdr:rowOff>57826</xdr:rowOff>
    </xdr:from>
    <xdr:to>
      <xdr:col>5</xdr:col>
      <xdr:colOff>251566</xdr:colOff>
      <xdr:row>299</xdr:row>
      <xdr:rowOff>143754</xdr:rowOff>
    </xdr:to>
    <xdr:sp macro="" textlink="">
      <xdr:nvSpPr>
        <xdr:cNvPr id="662" name="Oval 661">
          <a:extLst>
            <a:ext uri="{FF2B5EF4-FFF2-40B4-BE49-F238E27FC236}">
              <a16:creationId xmlns:a16="http://schemas.microsoft.com/office/drawing/2014/main" id="{5A06BA44-AC8D-9948-AD93-D91BB726AF5B}"/>
            </a:ext>
          </a:extLst>
        </xdr:cNvPr>
        <xdr:cNvSpPr/>
      </xdr:nvSpPr>
      <xdr:spPr>
        <a:xfrm>
          <a:off x="2763577" y="3225697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300</xdr:row>
      <xdr:rowOff>48098</xdr:rowOff>
    </xdr:from>
    <xdr:to>
      <xdr:col>5</xdr:col>
      <xdr:colOff>309392</xdr:colOff>
      <xdr:row>302</xdr:row>
      <xdr:rowOff>134026</xdr:rowOff>
    </xdr:to>
    <xdr:sp macro="" textlink="">
      <xdr:nvSpPr>
        <xdr:cNvPr id="663" name="Oval 662">
          <a:extLst>
            <a:ext uri="{FF2B5EF4-FFF2-40B4-BE49-F238E27FC236}">
              <a16:creationId xmlns:a16="http://schemas.microsoft.com/office/drawing/2014/main" id="{739243F1-45C9-944B-A559-9738EB460E44}"/>
            </a:ext>
          </a:extLst>
        </xdr:cNvPr>
        <xdr:cNvSpPr/>
      </xdr:nvSpPr>
      <xdr:spPr>
        <a:xfrm>
          <a:off x="2821403" y="3275834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307</xdr:row>
      <xdr:rowOff>13510</xdr:rowOff>
    </xdr:from>
    <xdr:to>
      <xdr:col>8</xdr:col>
      <xdr:colOff>797129</xdr:colOff>
      <xdr:row>314</xdr:row>
      <xdr:rowOff>135107</xdr:rowOff>
    </xdr:to>
    <xdr:cxnSp macro="">
      <xdr:nvCxnSpPr>
        <xdr:cNvPr id="664" name="Elbow Connector 663">
          <a:extLst>
            <a:ext uri="{FF2B5EF4-FFF2-40B4-BE49-F238E27FC236}">
              <a16:creationId xmlns:a16="http://schemas.microsoft.com/office/drawing/2014/main" id="{EE42FBB0-A6F6-CD47-AA47-7C91CA9366F4}"/>
            </a:ext>
          </a:extLst>
        </xdr:cNvPr>
        <xdr:cNvCxnSpPr/>
      </xdr:nvCxnSpPr>
      <xdr:spPr>
        <a:xfrm rot="10800000" flipV="1">
          <a:off x="5600655" y="33916315"/>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305</xdr:row>
      <xdr:rowOff>87415</xdr:rowOff>
    </xdr:from>
    <xdr:to>
      <xdr:col>9</xdr:col>
      <xdr:colOff>0</xdr:colOff>
      <xdr:row>312</xdr:row>
      <xdr:rowOff>54043</xdr:rowOff>
    </xdr:to>
    <xdr:cxnSp macro="">
      <xdr:nvCxnSpPr>
        <xdr:cNvPr id="665" name="Elbow Connector 664">
          <a:extLst>
            <a:ext uri="{FF2B5EF4-FFF2-40B4-BE49-F238E27FC236}">
              <a16:creationId xmlns:a16="http://schemas.microsoft.com/office/drawing/2014/main" id="{54E03164-0A17-394B-9434-D7CC43CBAC2F}"/>
            </a:ext>
          </a:extLst>
        </xdr:cNvPr>
        <xdr:cNvCxnSpPr>
          <a:stCxn id="612" idx="1"/>
        </xdr:cNvCxnSpPr>
      </xdr:nvCxnSpPr>
      <xdr:spPr>
        <a:xfrm rot="10800000" flipV="1">
          <a:off x="4766289" y="33649488"/>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302</xdr:row>
      <xdr:rowOff>148616</xdr:rowOff>
    </xdr:from>
    <xdr:to>
      <xdr:col>9</xdr:col>
      <xdr:colOff>1</xdr:colOff>
      <xdr:row>308</xdr:row>
      <xdr:rowOff>40531</xdr:rowOff>
    </xdr:to>
    <xdr:cxnSp macro="">
      <xdr:nvCxnSpPr>
        <xdr:cNvPr id="666" name="Elbow Connector 665">
          <a:extLst>
            <a:ext uri="{FF2B5EF4-FFF2-40B4-BE49-F238E27FC236}">
              <a16:creationId xmlns:a16="http://schemas.microsoft.com/office/drawing/2014/main" id="{5C934B8A-7889-9241-B25A-4532E90CDD28}"/>
            </a:ext>
          </a:extLst>
        </xdr:cNvPr>
        <xdr:cNvCxnSpPr/>
      </xdr:nvCxnSpPr>
      <xdr:spPr>
        <a:xfrm rot="10800000" flipV="1">
          <a:off x="3486075" y="33199592"/>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306</xdr:row>
      <xdr:rowOff>135106</xdr:rowOff>
    </xdr:from>
    <xdr:to>
      <xdr:col>4</xdr:col>
      <xdr:colOff>112678</xdr:colOff>
      <xdr:row>309</xdr:row>
      <xdr:rowOff>58906</xdr:rowOff>
    </xdr:to>
    <xdr:sp macro="" textlink="">
      <xdr:nvSpPr>
        <xdr:cNvPr id="667" name="Oval 666">
          <a:extLst>
            <a:ext uri="{FF2B5EF4-FFF2-40B4-BE49-F238E27FC236}">
              <a16:creationId xmlns:a16="http://schemas.microsoft.com/office/drawing/2014/main" id="{7D77B622-B7CA-294A-9448-3897D4DC0A48}"/>
            </a:ext>
          </a:extLst>
        </xdr:cNvPr>
        <xdr:cNvSpPr/>
      </xdr:nvSpPr>
      <xdr:spPr>
        <a:xfrm>
          <a:off x="1803835" y="33867545"/>
          <a:ext cx="159225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311</xdr:row>
      <xdr:rowOff>13511</xdr:rowOff>
    </xdr:from>
    <xdr:to>
      <xdr:col>5</xdr:col>
      <xdr:colOff>585550</xdr:colOff>
      <xdr:row>313</xdr:row>
      <xdr:rowOff>99438</xdr:rowOff>
    </xdr:to>
    <xdr:sp macro="" textlink="">
      <xdr:nvSpPr>
        <xdr:cNvPr id="668" name="Oval 667">
          <a:extLst>
            <a:ext uri="{FF2B5EF4-FFF2-40B4-BE49-F238E27FC236}">
              <a16:creationId xmlns:a16="http://schemas.microsoft.com/office/drawing/2014/main" id="{A83C83E0-A0F5-D84F-9915-438CE30BED83}"/>
            </a:ext>
          </a:extLst>
        </xdr:cNvPr>
        <xdr:cNvSpPr/>
      </xdr:nvSpPr>
      <xdr:spPr>
        <a:xfrm>
          <a:off x="3097561" y="34597779"/>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313</xdr:row>
      <xdr:rowOff>148617</xdr:rowOff>
    </xdr:from>
    <xdr:to>
      <xdr:col>6</xdr:col>
      <xdr:colOff>531508</xdr:colOff>
      <xdr:row>316</xdr:row>
      <xdr:rowOff>72417</xdr:rowOff>
    </xdr:to>
    <xdr:sp macro="" textlink="">
      <xdr:nvSpPr>
        <xdr:cNvPr id="669" name="Oval 668">
          <a:extLst>
            <a:ext uri="{FF2B5EF4-FFF2-40B4-BE49-F238E27FC236}">
              <a16:creationId xmlns:a16="http://schemas.microsoft.com/office/drawing/2014/main" id="{CDFF7380-01CF-A34E-BDA6-8259F5B88387}"/>
            </a:ext>
          </a:extLst>
        </xdr:cNvPr>
        <xdr:cNvSpPr/>
      </xdr:nvSpPr>
      <xdr:spPr>
        <a:xfrm>
          <a:off x="3864373" y="35073617"/>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281</xdr:row>
      <xdr:rowOff>77439</xdr:rowOff>
    </xdr:from>
    <xdr:to>
      <xdr:col>6</xdr:col>
      <xdr:colOff>542073</xdr:colOff>
      <xdr:row>282</xdr:row>
      <xdr:rowOff>154878</xdr:rowOff>
    </xdr:to>
    <xdr:sp macro="" textlink="">
      <xdr:nvSpPr>
        <xdr:cNvPr id="670" name="TextBox 669">
          <a:extLst>
            <a:ext uri="{FF2B5EF4-FFF2-40B4-BE49-F238E27FC236}">
              <a16:creationId xmlns:a16="http://schemas.microsoft.com/office/drawing/2014/main" id="{E9892BDA-9F4B-2B4D-BC15-F6D679B5C9C2}"/>
            </a:ext>
          </a:extLst>
        </xdr:cNvPr>
        <xdr:cNvSpPr txBox="1"/>
      </xdr:nvSpPr>
      <xdr:spPr>
        <a:xfrm>
          <a:off x="4429512" y="29550732"/>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284</xdr:row>
      <xdr:rowOff>15488</xdr:rowOff>
    </xdr:from>
    <xdr:to>
      <xdr:col>6</xdr:col>
      <xdr:colOff>92928</xdr:colOff>
      <xdr:row>285</xdr:row>
      <xdr:rowOff>92927</xdr:rowOff>
    </xdr:to>
    <xdr:sp macro="" textlink="">
      <xdr:nvSpPr>
        <xdr:cNvPr id="671" name="TextBox 670">
          <a:extLst>
            <a:ext uri="{FF2B5EF4-FFF2-40B4-BE49-F238E27FC236}">
              <a16:creationId xmlns:a16="http://schemas.microsoft.com/office/drawing/2014/main" id="{90F00FAB-FC0A-DD45-898D-E3154AE7E588}"/>
            </a:ext>
          </a:extLst>
        </xdr:cNvPr>
        <xdr:cNvSpPr txBox="1"/>
      </xdr:nvSpPr>
      <xdr:spPr>
        <a:xfrm>
          <a:off x="3732562" y="29999878"/>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286</xdr:row>
      <xdr:rowOff>139390</xdr:rowOff>
    </xdr:from>
    <xdr:to>
      <xdr:col>5</xdr:col>
      <xdr:colOff>61952</xdr:colOff>
      <xdr:row>288</xdr:row>
      <xdr:rowOff>30976</xdr:rowOff>
    </xdr:to>
    <xdr:sp macro="" textlink="">
      <xdr:nvSpPr>
        <xdr:cNvPr id="672" name="TextBox 671">
          <a:extLst>
            <a:ext uri="{FF2B5EF4-FFF2-40B4-BE49-F238E27FC236}">
              <a16:creationId xmlns:a16="http://schemas.microsoft.com/office/drawing/2014/main" id="{A710DFE0-D1A8-7F4B-8AC4-641D70176AB2}"/>
            </a:ext>
          </a:extLst>
        </xdr:cNvPr>
        <xdr:cNvSpPr txBox="1"/>
      </xdr:nvSpPr>
      <xdr:spPr>
        <a:xfrm>
          <a:off x="3097561" y="30464512"/>
          <a:ext cx="1068659"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289</xdr:row>
      <xdr:rowOff>61952</xdr:rowOff>
    </xdr:from>
    <xdr:to>
      <xdr:col>4</xdr:col>
      <xdr:colOff>294268</xdr:colOff>
      <xdr:row>290</xdr:row>
      <xdr:rowOff>92928</xdr:rowOff>
    </xdr:to>
    <xdr:sp macro="" textlink="">
      <xdr:nvSpPr>
        <xdr:cNvPr id="673" name="TextBox 672">
          <a:extLst>
            <a:ext uri="{FF2B5EF4-FFF2-40B4-BE49-F238E27FC236}">
              <a16:creationId xmlns:a16="http://schemas.microsoft.com/office/drawing/2014/main" id="{47D6842B-8B94-614C-8358-9763977C6E52}"/>
            </a:ext>
          </a:extLst>
        </xdr:cNvPr>
        <xdr:cNvSpPr txBox="1"/>
      </xdr:nvSpPr>
      <xdr:spPr>
        <a:xfrm>
          <a:off x="2137317" y="30898172"/>
          <a:ext cx="1440366" cy="20134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294</xdr:row>
      <xdr:rowOff>123903</xdr:rowOff>
    </xdr:from>
    <xdr:to>
      <xdr:col>5</xdr:col>
      <xdr:colOff>123903</xdr:colOff>
      <xdr:row>296</xdr:row>
      <xdr:rowOff>108414</xdr:rowOff>
    </xdr:to>
    <xdr:sp macro="" textlink="">
      <xdr:nvSpPr>
        <xdr:cNvPr id="674" name="TextBox 673">
          <a:extLst>
            <a:ext uri="{FF2B5EF4-FFF2-40B4-BE49-F238E27FC236}">
              <a16:creationId xmlns:a16="http://schemas.microsoft.com/office/drawing/2014/main" id="{10BA4AE8-ECEB-9747-8771-FBBC733D57EC}"/>
            </a:ext>
          </a:extLst>
        </xdr:cNvPr>
        <xdr:cNvSpPr txBox="1"/>
      </xdr:nvSpPr>
      <xdr:spPr>
        <a:xfrm>
          <a:off x="2849756" y="31811952"/>
          <a:ext cx="1378415" cy="3252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297</xdr:row>
      <xdr:rowOff>139390</xdr:rowOff>
    </xdr:from>
    <xdr:to>
      <xdr:col>4</xdr:col>
      <xdr:colOff>650488</xdr:colOff>
      <xdr:row>299</xdr:row>
      <xdr:rowOff>30975</xdr:rowOff>
    </xdr:to>
    <xdr:sp macro="" textlink="">
      <xdr:nvSpPr>
        <xdr:cNvPr id="675" name="TextBox 674">
          <a:extLst>
            <a:ext uri="{FF2B5EF4-FFF2-40B4-BE49-F238E27FC236}">
              <a16:creationId xmlns:a16="http://schemas.microsoft.com/office/drawing/2014/main" id="{D96BA36E-187E-934A-9A2B-385A1341924C}"/>
            </a:ext>
          </a:extLst>
        </xdr:cNvPr>
        <xdr:cNvSpPr txBox="1"/>
      </xdr:nvSpPr>
      <xdr:spPr>
        <a:xfrm>
          <a:off x="3205976" y="32338536"/>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300</xdr:row>
      <xdr:rowOff>139390</xdr:rowOff>
    </xdr:from>
    <xdr:to>
      <xdr:col>4</xdr:col>
      <xdr:colOff>650487</xdr:colOff>
      <xdr:row>302</xdr:row>
      <xdr:rowOff>30976</xdr:rowOff>
    </xdr:to>
    <xdr:sp macro="" textlink="">
      <xdr:nvSpPr>
        <xdr:cNvPr id="676" name="TextBox 675">
          <a:extLst>
            <a:ext uri="{FF2B5EF4-FFF2-40B4-BE49-F238E27FC236}">
              <a16:creationId xmlns:a16="http://schemas.microsoft.com/office/drawing/2014/main" id="{EC8F43CE-6AB9-7340-B9CB-4C2211D123C7}"/>
            </a:ext>
          </a:extLst>
        </xdr:cNvPr>
        <xdr:cNvSpPr txBox="1"/>
      </xdr:nvSpPr>
      <xdr:spPr>
        <a:xfrm>
          <a:off x="3283414" y="32849634"/>
          <a:ext cx="650488"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307</xdr:row>
      <xdr:rowOff>30975</xdr:rowOff>
    </xdr:from>
    <xdr:to>
      <xdr:col>4</xdr:col>
      <xdr:colOff>15487</xdr:colOff>
      <xdr:row>308</xdr:row>
      <xdr:rowOff>77440</xdr:rowOff>
    </xdr:to>
    <xdr:sp macro="" textlink="">
      <xdr:nvSpPr>
        <xdr:cNvPr id="677" name="TextBox 676">
          <a:extLst>
            <a:ext uri="{FF2B5EF4-FFF2-40B4-BE49-F238E27FC236}">
              <a16:creationId xmlns:a16="http://schemas.microsoft.com/office/drawing/2014/main" id="{72B2344F-DBF8-DD45-9E66-16D401F2F659}"/>
            </a:ext>
          </a:extLst>
        </xdr:cNvPr>
        <xdr:cNvSpPr txBox="1"/>
      </xdr:nvSpPr>
      <xdr:spPr>
        <a:xfrm>
          <a:off x="2090853" y="33933780"/>
          <a:ext cx="1208049" cy="216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311</xdr:row>
      <xdr:rowOff>77439</xdr:rowOff>
    </xdr:from>
    <xdr:to>
      <xdr:col>5</xdr:col>
      <xdr:colOff>216829</xdr:colOff>
      <xdr:row>313</xdr:row>
      <xdr:rowOff>46462</xdr:rowOff>
    </xdr:to>
    <xdr:sp macro="" textlink="">
      <xdr:nvSpPr>
        <xdr:cNvPr id="678" name="TextBox 677">
          <a:extLst>
            <a:ext uri="{FF2B5EF4-FFF2-40B4-BE49-F238E27FC236}">
              <a16:creationId xmlns:a16="http://schemas.microsoft.com/office/drawing/2014/main" id="{1C8B736E-1819-384A-BEEE-779617A561C3}"/>
            </a:ext>
          </a:extLst>
        </xdr:cNvPr>
        <xdr:cNvSpPr txBox="1"/>
      </xdr:nvSpPr>
      <xdr:spPr>
        <a:xfrm>
          <a:off x="3593170" y="34661707"/>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314</xdr:row>
      <xdr:rowOff>77439</xdr:rowOff>
    </xdr:from>
    <xdr:to>
      <xdr:col>6</xdr:col>
      <xdr:colOff>108415</xdr:colOff>
      <xdr:row>315</xdr:row>
      <xdr:rowOff>154878</xdr:rowOff>
    </xdr:to>
    <xdr:sp macro="" textlink="">
      <xdr:nvSpPr>
        <xdr:cNvPr id="679" name="TextBox 678">
          <a:extLst>
            <a:ext uri="{FF2B5EF4-FFF2-40B4-BE49-F238E27FC236}">
              <a16:creationId xmlns:a16="http://schemas.microsoft.com/office/drawing/2014/main" id="{6861102C-4005-2245-BDDC-EEDFF9D52AA6}"/>
            </a:ext>
          </a:extLst>
        </xdr:cNvPr>
        <xdr:cNvSpPr txBox="1"/>
      </xdr:nvSpPr>
      <xdr:spPr>
        <a:xfrm>
          <a:off x="4228171" y="35172805"/>
          <a:ext cx="805366"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318</xdr:row>
      <xdr:rowOff>46463</xdr:rowOff>
    </xdr:from>
    <xdr:to>
      <xdr:col>21</xdr:col>
      <xdr:colOff>604024</xdr:colOff>
      <xdr:row>319</xdr:row>
      <xdr:rowOff>92927</xdr:rowOff>
    </xdr:to>
    <xdr:sp macro="" textlink="">
      <xdr:nvSpPr>
        <xdr:cNvPr id="680" name="TextBox 679">
          <a:extLst>
            <a:ext uri="{FF2B5EF4-FFF2-40B4-BE49-F238E27FC236}">
              <a16:creationId xmlns:a16="http://schemas.microsoft.com/office/drawing/2014/main" id="{B1BFC0F2-37DF-8F4C-BB08-8A6CACD3515E}"/>
            </a:ext>
          </a:extLst>
        </xdr:cNvPr>
        <xdr:cNvSpPr txBox="1"/>
      </xdr:nvSpPr>
      <xdr:spPr>
        <a:xfrm>
          <a:off x="16897195" y="35823292"/>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321</xdr:row>
      <xdr:rowOff>139391</xdr:rowOff>
    </xdr:from>
    <xdr:to>
      <xdr:col>20</xdr:col>
      <xdr:colOff>309756</xdr:colOff>
      <xdr:row>323</xdr:row>
      <xdr:rowOff>30976</xdr:rowOff>
    </xdr:to>
    <xdr:sp macro="" textlink="">
      <xdr:nvSpPr>
        <xdr:cNvPr id="681" name="TextBox 680">
          <a:extLst>
            <a:ext uri="{FF2B5EF4-FFF2-40B4-BE49-F238E27FC236}">
              <a16:creationId xmlns:a16="http://schemas.microsoft.com/office/drawing/2014/main" id="{18E07AA3-5061-EE40-A338-BACCF01B34E5}"/>
            </a:ext>
          </a:extLst>
        </xdr:cNvPr>
        <xdr:cNvSpPr txBox="1"/>
      </xdr:nvSpPr>
      <xdr:spPr>
        <a:xfrm>
          <a:off x="15642683" y="36427318"/>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317</xdr:row>
      <xdr:rowOff>15489</xdr:rowOff>
    </xdr:from>
    <xdr:to>
      <xdr:col>8</xdr:col>
      <xdr:colOff>619512</xdr:colOff>
      <xdr:row>318</xdr:row>
      <xdr:rowOff>123903</xdr:rowOff>
    </xdr:to>
    <xdr:sp macro="" textlink="">
      <xdr:nvSpPr>
        <xdr:cNvPr id="682" name="TextBox 681">
          <a:extLst>
            <a:ext uri="{FF2B5EF4-FFF2-40B4-BE49-F238E27FC236}">
              <a16:creationId xmlns:a16="http://schemas.microsoft.com/office/drawing/2014/main" id="{4A79C65E-C47E-E242-B181-B64FD5EE5678}"/>
            </a:ext>
          </a:extLst>
        </xdr:cNvPr>
        <xdr:cNvSpPr txBox="1"/>
      </xdr:nvSpPr>
      <xdr:spPr>
        <a:xfrm>
          <a:off x="5931829" y="35621952"/>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321</xdr:row>
      <xdr:rowOff>92928</xdr:rowOff>
    </xdr:from>
    <xdr:to>
      <xdr:col>10</xdr:col>
      <xdr:colOff>1</xdr:colOff>
      <xdr:row>322</xdr:row>
      <xdr:rowOff>139391</xdr:rowOff>
    </xdr:to>
    <xdr:sp macro="" textlink="">
      <xdr:nvSpPr>
        <xdr:cNvPr id="683" name="TextBox 682">
          <a:extLst>
            <a:ext uri="{FF2B5EF4-FFF2-40B4-BE49-F238E27FC236}">
              <a16:creationId xmlns:a16="http://schemas.microsoft.com/office/drawing/2014/main" id="{58101A2A-8A20-8B43-AF4A-5283F2910F48}"/>
            </a:ext>
          </a:extLst>
        </xdr:cNvPr>
        <xdr:cNvSpPr txBox="1"/>
      </xdr:nvSpPr>
      <xdr:spPr>
        <a:xfrm>
          <a:off x="7558050" y="36380855"/>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_M1_19" refreshedDate="45001.623821759262"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ount="51">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m/>
      </sharedItems>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x v="0"/>
    <x v="0"/>
    <x v="0"/>
    <x v="0"/>
    <d v="2017-11-08T00:00:00"/>
    <x v="0"/>
    <n v="1254"/>
    <n v="0.12"/>
    <n v="401.28"/>
    <s v="Tamil Nadu"/>
    <x v="0"/>
    <x v="0"/>
    <s v="Harish"/>
  </r>
  <r>
    <s v="OD2"/>
    <x v="1"/>
    <x v="1"/>
    <x v="1"/>
    <x v="1"/>
    <d v="2017-11-08T00:00:00"/>
    <x v="1"/>
    <n v="749"/>
    <n v="0.18"/>
    <n v="149.80000000000001"/>
    <s v="Tamil Nadu"/>
    <x v="0"/>
    <x v="0"/>
    <s v="Sudha"/>
  </r>
  <r>
    <s v="OD3"/>
    <x v="2"/>
    <x v="2"/>
    <x v="2"/>
    <x v="2"/>
    <d v="2017-06-12T00:00:00"/>
    <x v="2"/>
    <n v="2360"/>
    <n v="0.21"/>
    <n v="165.2"/>
    <s v="Tamil Nadu"/>
    <x v="0"/>
    <x v="1"/>
    <s v="Hussain"/>
  </r>
  <r>
    <s v="OD4"/>
    <x v="3"/>
    <x v="3"/>
    <x v="3"/>
    <x v="3"/>
    <d v="2016-10-11T00:00:00"/>
    <x v="1"/>
    <n v="896"/>
    <n v="0.25"/>
    <n v="89.6"/>
    <s v="Tamil Nadu"/>
    <x v="1"/>
    <x v="2"/>
    <s v="Jackson"/>
  </r>
  <r>
    <s v="OD5"/>
    <x v="4"/>
    <x v="2"/>
    <x v="4"/>
    <x v="4"/>
    <d v="2016-10-11T00:00:00"/>
    <x v="1"/>
    <n v="2355"/>
    <n v="0.26"/>
    <n v="918.45"/>
    <s v="Tamil Nadu"/>
    <x v="1"/>
    <x v="2"/>
    <s v="Ridhesh"/>
  </r>
  <r>
    <s v="OD6"/>
    <x v="5"/>
    <x v="2"/>
    <x v="4"/>
    <x v="3"/>
    <d v="2015-06-09T00:00:00"/>
    <x v="2"/>
    <n v="2305"/>
    <n v="0.26"/>
    <n v="322.7"/>
    <s v="Tamil Nadu"/>
    <x v="2"/>
    <x v="1"/>
    <s v="Adavan"/>
  </r>
  <r>
    <s v="OD7"/>
    <x v="6"/>
    <x v="3"/>
    <x v="3"/>
    <x v="5"/>
    <d v="2015-06-09T00:00:00"/>
    <x v="2"/>
    <n v="826"/>
    <n v="0.33"/>
    <n v="346.92"/>
    <s v="Tamil Nadu"/>
    <x v="2"/>
    <x v="1"/>
    <s v="Jonas"/>
  </r>
  <r>
    <s v="OD8"/>
    <x v="7"/>
    <x v="3"/>
    <x v="5"/>
    <x v="6"/>
    <d v="2015-06-09T00:00:00"/>
    <x v="2"/>
    <n v="1847"/>
    <n v="0.32"/>
    <n v="147.76"/>
    <s v="Tamil Nadu"/>
    <x v="2"/>
    <x v="1"/>
    <s v="Hafiz"/>
  </r>
  <r>
    <s v="OD9"/>
    <x v="7"/>
    <x v="4"/>
    <x v="6"/>
    <x v="7"/>
    <d v="2015-06-09T00:00:00"/>
    <x v="2"/>
    <n v="791"/>
    <n v="0.23"/>
    <n v="181.93"/>
    <s v="Tamil Nadu"/>
    <x v="2"/>
    <x v="1"/>
    <s v="Krithika"/>
  </r>
  <r>
    <s v="OD10"/>
    <x v="8"/>
    <x v="4"/>
    <x v="7"/>
    <x v="8"/>
    <d v="2015-06-09T00:00:00"/>
    <x v="2"/>
    <n v="1795"/>
    <n v="0.27"/>
    <n v="484.65"/>
    <s v="Tamil Nadu"/>
    <x v="2"/>
    <x v="1"/>
    <s v="Ganesh"/>
  </r>
  <r>
    <s v="OD11"/>
    <x v="9"/>
    <x v="5"/>
    <x v="8"/>
    <x v="9"/>
    <d v="2015-06-09T00:00:00"/>
    <x v="2"/>
    <n v="1903"/>
    <n v="0.13"/>
    <n v="437.69"/>
    <s v="Tamil Nadu"/>
    <x v="2"/>
    <x v="1"/>
    <s v="Yadav"/>
  </r>
  <r>
    <s v="OD12"/>
    <x v="10"/>
    <x v="6"/>
    <x v="9"/>
    <x v="10"/>
    <d v="2015-06-09T00:00:00"/>
    <x v="2"/>
    <n v="701"/>
    <n v="0.1"/>
    <n v="308.44"/>
    <s v="Tamil Nadu"/>
    <x v="2"/>
    <x v="1"/>
    <s v="Sharon"/>
  </r>
  <r>
    <s v="OD13"/>
    <x v="11"/>
    <x v="5"/>
    <x v="10"/>
    <x v="11"/>
    <d v="2018-04-15T00:00:00"/>
    <x v="1"/>
    <n v="1659"/>
    <n v="0.19"/>
    <n v="315.20999999999998"/>
    <s v="Tamil Nadu"/>
    <x v="3"/>
    <x v="3"/>
    <s v="Peer"/>
  </r>
  <r>
    <s v="OD14"/>
    <x v="12"/>
    <x v="3"/>
    <x v="3"/>
    <x v="12"/>
    <d v="2017-12-05T00:00:00"/>
    <x v="2"/>
    <n v="1277"/>
    <n v="0.25"/>
    <n v="63.85"/>
    <s v="Tamil Nadu"/>
    <x v="0"/>
    <x v="4"/>
    <s v="Sundar"/>
  </r>
  <r>
    <s v="OD15"/>
    <x v="13"/>
    <x v="6"/>
    <x v="11"/>
    <x v="12"/>
    <d v="2016-11-22T00:00:00"/>
    <x v="3"/>
    <n v="831"/>
    <n v="0.22"/>
    <n v="207.75"/>
    <s v="Tamil Nadu"/>
    <x v="1"/>
    <x v="0"/>
    <s v="Ramesh"/>
  </r>
  <r>
    <s v="OD16"/>
    <x v="14"/>
    <x v="0"/>
    <x v="12"/>
    <x v="1"/>
    <d v="2016-11-22T00:00:00"/>
    <x v="3"/>
    <n v="1440"/>
    <n v="0.11"/>
    <n v="100.8"/>
    <s v="Tamil Nadu"/>
    <x v="1"/>
    <x v="0"/>
    <s v="Alan"/>
  </r>
  <r>
    <s v="OD17"/>
    <x v="15"/>
    <x v="4"/>
    <x v="7"/>
    <x v="3"/>
    <d v="2015-11-11T00:00:00"/>
    <x v="3"/>
    <n v="1678"/>
    <n v="0.28000000000000003"/>
    <n v="318.82"/>
    <s v="Tamil Nadu"/>
    <x v="2"/>
    <x v="0"/>
    <s v="Arutra"/>
  </r>
  <r>
    <s v="OD18"/>
    <x v="16"/>
    <x v="1"/>
    <x v="1"/>
    <x v="13"/>
    <d v="2015-05-13T00:00:00"/>
    <x v="2"/>
    <n v="1617"/>
    <n v="0.19"/>
    <n v="113.19"/>
    <s v="Tamil Nadu"/>
    <x v="2"/>
    <x v="5"/>
    <s v="Haseena"/>
  </r>
  <r>
    <s v="OD19"/>
    <x v="17"/>
    <x v="6"/>
    <x v="13"/>
    <x v="14"/>
    <d v="2015-08-27T00:00:00"/>
    <x v="2"/>
    <n v="1757"/>
    <n v="0.35"/>
    <n v="386.54"/>
    <s v="Tamil Nadu"/>
    <x v="2"/>
    <x v="6"/>
    <s v="Verma"/>
  </r>
  <r>
    <s v="OD20"/>
    <x v="18"/>
    <x v="1"/>
    <x v="14"/>
    <x v="12"/>
    <d v="2015-08-27T00:00:00"/>
    <x v="2"/>
    <n v="692"/>
    <n v="0.28999999999999998"/>
    <n v="159.16"/>
    <s v="Tamil Nadu"/>
    <x v="2"/>
    <x v="6"/>
    <s v="Muneer"/>
  </r>
  <r>
    <s v="OD21"/>
    <x v="7"/>
    <x v="1"/>
    <x v="1"/>
    <x v="0"/>
    <d v="2015-08-27T00:00:00"/>
    <x v="2"/>
    <n v="522"/>
    <n v="0.19"/>
    <n v="208.8"/>
    <s v="Tamil Nadu"/>
    <x v="2"/>
    <x v="6"/>
    <s v="Veronica"/>
  </r>
  <r>
    <s v="OD22"/>
    <x v="15"/>
    <x v="2"/>
    <x v="15"/>
    <x v="9"/>
    <d v="2017-12-09T00:00:00"/>
    <x v="3"/>
    <n v="948"/>
    <n v="0.13"/>
    <n v="47.4"/>
    <s v="Tamil Nadu"/>
    <x v="0"/>
    <x v="4"/>
    <s v="Shah"/>
  </r>
  <r>
    <s v="OD23"/>
    <x v="17"/>
    <x v="1"/>
    <x v="14"/>
    <x v="1"/>
    <d v="2017-12-09T00:00:00"/>
    <x v="3"/>
    <n v="707"/>
    <n v="0.34"/>
    <n v="148.47"/>
    <s v="Tamil Nadu"/>
    <x v="0"/>
    <x v="4"/>
    <s v="Mathew"/>
  </r>
  <r>
    <s v="OD24"/>
    <x v="15"/>
    <x v="3"/>
    <x v="16"/>
    <x v="14"/>
    <d v="2018-07-16T00:00:00"/>
    <x v="4"/>
    <n v="969"/>
    <n v="0.28999999999999998"/>
    <n v="77.52"/>
    <s v="Tamil Nadu"/>
    <x v="3"/>
    <x v="7"/>
    <s v="Akash"/>
  </r>
  <r>
    <s v="OD25"/>
    <x v="11"/>
    <x v="6"/>
    <x v="9"/>
    <x v="4"/>
    <d v="2016-09-25T00:00:00"/>
    <x v="2"/>
    <n v="1100"/>
    <n v="0.11"/>
    <n v="495"/>
    <s v="Tamil Nadu"/>
    <x v="1"/>
    <x v="8"/>
    <s v="Anu"/>
  </r>
  <r>
    <s v="OD26"/>
    <x v="8"/>
    <x v="5"/>
    <x v="8"/>
    <x v="7"/>
    <d v="2017-01-16T00:00:00"/>
    <x v="2"/>
    <n v="2022"/>
    <n v="0.11"/>
    <n v="202.2"/>
    <s v="Tamil Nadu"/>
    <x v="0"/>
    <x v="9"/>
    <s v="Sabeela"/>
  </r>
  <r>
    <s v="OD27"/>
    <x v="19"/>
    <x v="5"/>
    <x v="10"/>
    <x v="5"/>
    <d v="2017-01-16T00:00:00"/>
    <x v="2"/>
    <n v="541"/>
    <n v="0.12"/>
    <n v="43.28"/>
    <s v="Tamil Nadu"/>
    <x v="0"/>
    <x v="9"/>
    <s v="James"/>
  </r>
  <r>
    <s v="OD28"/>
    <x v="3"/>
    <x v="4"/>
    <x v="6"/>
    <x v="15"/>
    <d v="2016-09-17T00:00:00"/>
    <x v="4"/>
    <n v="979"/>
    <n v="0.22"/>
    <n v="401.39"/>
    <s v="Tamil Nadu"/>
    <x v="1"/>
    <x v="8"/>
    <s v="Willams"/>
  </r>
  <r>
    <s v="OD29"/>
    <x v="20"/>
    <x v="1"/>
    <x v="14"/>
    <x v="1"/>
    <d v="2016-09-17T00:00:00"/>
    <x v="4"/>
    <n v="1988"/>
    <n v="0.22"/>
    <n v="874.72"/>
    <s v="Tamil Nadu"/>
    <x v="1"/>
    <x v="8"/>
    <s v="Malik"/>
  </r>
  <r>
    <s v="OD30"/>
    <x v="21"/>
    <x v="0"/>
    <x v="0"/>
    <x v="12"/>
    <d v="2016-09-17T00:00:00"/>
    <x v="4"/>
    <n v="989"/>
    <n v="0.17"/>
    <n v="69.23"/>
    <s v="Tamil Nadu"/>
    <x v="1"/>
    <x v="8"/>
    <s v="Amrish"/>
  </r>
  <r>
    <s v="OD31"/>
    <x v="14"/>
    <x v="1"/>
    <x v="14"/>
    <x v="3"/>
    <d v="2016-09-17T00:00:00"/>
    <x v="4"/>
    <n v="1845"/>
    <n v="0.24"/>
    <n v="166.05"/>
    <s v="Tamil Nadu"/>
    <x v="1"/>
    <x v="8"/>
    <s v="Vince"/>
  </r>
  <r>
    <s v="OD32"/>
    <x v="22"/>
    <x v="5"/>
    <x v="17"/>
    <x v="0"/>
    <d v="2016-09-17T00:00:00"/>
    <x v="4"/>
    <n v="1400"/>
    <n v="0.11"/>
    <n v="420"/>
    <s v="Tamil Nadu"/>
    <x v="1"/>
    <x v="8"/>
    <s v="Suresh"/>
  </r>
  <r>
    <s v="OD33"/>
    <x v="23"/>
    <x v="0"/>
    <x v="12"/>
    <x v="5"/>
    <d v="2016-09-17T00:00:00"/>
    <x v="4"/>
    <n v="2163"/>
    <n v="0.26"/>
    <n v="670.53"/>
    <s v="Tamil Nadu"/>
    <x v="1"/>
    <x v="8"/>
    <s v="Esther"/>
  </r>
  <r>
    <s v="OD34"/>
    <x v="24"/>
    <x v="0"/>
    <x v="0"/>
    <x v="16"/>
    <d v="2016-09-17T00:00:00"/>
    <x v="4"/>
    <n v="1689"/>
    <n v="0.34"/>
    <n v="337.8"/>
    <s v="Tamil Nadu"/>
    <x v="1"/>
    <x v="8"/>
    <s v="Yusuf"/>
  </r>
  <r>
    <s v="OD35"/>
    <x v="24"/>
    <x v="1"/>
    <x v="1"/>
    <x v="0"/>
    <d v="2018-10-19T00:00:00"/>
    <x v="3"/>
    <n v="809"/>
    <n v="0.32"/>
    <n v="80.900000000000006"/>
    <s v="Tamil Nadu"/>
    <x v="3"/>
    <x v="2"/>
    <s v="Komal"/>
  </r>
  <r>
    <s v="OD36"/>
    <x v="25"/>
    <x v="6"/>
    <x v="9"/>
    <x v="7"/>
    <d v="2017-12-08T00:00:00"/>
    <x v="3"/>
    <n v="1265"/>
    <n v="0.22"/>
    <n v="569.25"/>
    <s v="Tamil Nadu"/>
    <x v="0"/>
    <x v="4"/>
    <s v="Veena"/>
  </r>
  <r>
    <s v="OD37"/>
    <x v="26"/>
    <x v="1"/>
    <x v="14"/>
    <x v="17"/>
    <d v="2017-12-08T00:00:00"/>
    <x v="3"/>
    <n v="934"/>
    <n v="0.35"/>
    <n v="56.04"/>
    <s v="Tamil Nadu"/>
    <x v="0"/>
    <x v="4"/>
    <s v="Shree"/>
  </r>
  <r>
    <s v="OD38"/>
    <x v="27"/>
    <x v="3"/>
    <x v="16"/>
    <x v="6"/>
    <d v="2016-12-27T00:00:00"/>
    <x v="3"/>
    <n v="1354"/>
    <n v="0.16"/>
    <n v="446.82"/>
    <s v="Tamil Nadu"/>
    <x v="1"/>
    <x v="4"/>
    <s v="Roshan"/>
  </r>
  <r>
    <s v="OD39"/>
    <x v="6"/>
    <x v="3"/>
    <x v="5"/>
    <x v="8"/>
    <d v="2016-12-27T00:00:00"/>
    <x v="3"/>
    <n v="1751"/>
    <n v="0.19"/>
    <n v="280.16000000000003"/>
    <s v="Tamil Nadu"/>
    <x v="1"/>
    <x v="4"/>
    <s v="Sudeep"/>
  </r>
  <r>
    <s v="OD40"/>
    <x v="25"/>
    <x v="6"/>
    <x v="11"/>
    <x v="18"/>
    <d v="2016-12-27T00:00:00"/>
    <x v="3"/>
    <n v="2045"/>
    <n v="0.23"/>
    <n v="879.35"/>
    <s v="Tamil Nadu"/>
    <x v="1"/>
    <x v="4"/>
    <s v="Vinne"/>
  </r>
  <r>
    <s v="OD41"/>
    <x v="28"/>
    <x v="1"/>
    <x v="1"/>
    <x v="10"/>
    <d v="2016-12-27T00:00:00"/>
    <x v="3"/>
    <n v="660"/>
    <n v="0.19"/>
    <n v="92.4"/>
    <s v="Tamil Nadu"/>
    <x v="1"/>
    <x v="4"/>
    <s v="Vidya"/>
  </r>
  <r>
    <s v="OD42"/>
    <x v="16"/>
    <x v="1"/>
    <x v="14"/>
    <x v="17"/>
    <d v="2018-09-10T00:00:00"/>
    <x v="3"/>
    <n v="1868"/>
    <n v="0.18"/>
    <n v="616.44000000000005"/>
    <s v="Tamil Nadu"/>
    <x v="3"/>
    <x v="8"/>
    <s v="Arvind"/>
  </r>
  <r>
    <s v="OD43"/>
    <x v="11"/>
    <x v="5"/>
    <x v="10"/>
    <x v="13"/>
    <d v="2017-07-17T00:00:00"/>
    <x v="2"/>
    <n v="1017"/>
    <n v="0.25"/>
    <n v="345.78"/>
    <s v="Tamil Nadu"/>
    <x v="0"/>
    <x v="7"/>
    <s v="Kumar"/>
  </r>
  <r>
    <s v="OD44"/>
    <x v="22"/>
    <x v="5"/>
    <x v="10"/>
    <x v="3"/>
    <d v="2018-09-19T00:00:00"/>
    <x v="1"/>
    <n v="2311"/>
    <n v="0.2"/>
    <n v="1039.95"/>
    <s v="Tamil Nadu"/>
    <x v="3"/>
    <x v="8"/>
    <s v="Amy"/>
  </r>
  <r>
    <s v="OD45"/>
    <x v="29"/>
    <x v="4"/>
    <x v="6"/>
    <x v="1"/>
    <d v="2017-03-11T00:00:00"/>
    <x v="3"/>
    <n v="1663"/>
    <n v="0.17"/>
    <n v="731.72"/>
    <s v="Tamil Nadu"/>
    <x v="0"/>
    <x v="10"/>
    <s v="Ravi"/>
  </r>
  <r>
    <s v="OD46"/>
    <x v="30"/>
    <x v="6"/>
    <x v="9"/>
    <x v="16"/>
    <d v="2017-03-11T00:00:00"/>
    <x v="3"/>
    <n v="1420"/>
    <n v="0.19"/>
    <n v="355"/>
    <s v="Tamil Nadu"/>
    <x v="0"/>
    <x v="10"/>
    <s v="Sheeba"/>
  </r>
  <r>
    <s v="OD47"/>
    <x v="31"/>
    <x v="3"/>
    <x v="16"/>
    <x v="19"/>
    <d v="2015-10-20T00:00:00"/>
    <x v="3"/>
    <n v="1415"/>
    <n v="0.31"/>
    <n v="509.4"/>
    <s v="Tamil Nadu"/>
    <x v="2"/>
    <x v="2"/>
    <s v="Ram"/>
  </r>
  <r>
    <s v="OD48"/>
    <x v="22"/>
    <x v="5"/>
    <x v="17"/>
    <x v="8"/>
    <d v="2017-06-20T00:00:00"/>
    <x v="4"/>
    <n v="1488"/>
    <n v="0.3"/>
    <n v="610.08000000000004"/>
    <s v="Tamil Nadu"/>
    <x v="0"/>
    <x v="1"/>
    <s v="Rumaiza"/>
  </r>
  <r>
    <s v="OD49"/>
    <x v="4"/>
    <x v="5"/>
    <x v="17"/>
    <x v="20"/>
    <d v="2017-06-20T00:00:00"/>
    <x v="4"/>
    <n v="726"/>
    <n v="0.18"/>
    <n v="43.56"/>
    <s v="Tamil Nadu"/>
    <x v="0"/>
    <x v="1"/>
    <s v="Aditi"/>
  </r>
  <r>
    <s v="OD50"/>
    <x v="29"/>
    <x v="4"/>
    <x v="7"/>
    <x v="4"/>
    <d v="2016-04-18T00:00:00"/>
    <x v="3"/>
    <n v="1259"/>
    <n v="0.15"/>
    <n v="415.47"/>
    <s v="Tamil Nadu"/>
    <x v="1"/>
    <x v="3"/>
    <s v="Surya"/>
  </r>
  <r>
    <s v="OD51"/>
    <x v="32"/>
    <x v="1"/>
    <x v="14"/>
    <x v="17"/>
    <d v="2016-04-18T00:00:00"/>
    <x v="3"/>
    <n v="902"/>
    <n v="0.28999999999999998"/>
    <n v="153.34"/>
    <s v="Tamil Nadu"/>
    <x v="1"/>
    <x v="3"/>
    <m/>
  </r>
  <r>
    <s v="OD52"/>
    <x v="21"/>
    <x v="1"/>
    <x v="14"/>
    <x v="17"/>
    <d v="2016-04-18T00:00:00"/>
    <x v="3"/>
    <n v="2306"/>
    <n v="0.3"/>
    <n v="553.44000000000005"/>
    <s v="Tamil Nadu"/>
    <x v="1"/>
    <x v="3"/>
    <m/>
  </r>
  <r>
    <s v="OD53"/>
    <x v="1"/>
    <x v="4"/>
    <x v="7"/>
    <x v="21"/>
    <d v="2016-04-18T00:00:00"/>
    <x v="3"/>
    <n v="1417"/>
    <n v="0.19"/>
    <n v="99.19"/>
    <s v="Tamil Nadu"/>
    <x v="1"/>
    <x v="3"/>
    <m/>
  </r>
  <r>
    <s v="OD54"/>
    <x v="33"/>
    <x v="3"/>
    <x v="3"/>
    <x v="16"/>
    <d v="2017-12-11T00:00:00"/>
    <x v="4"/>
    <n v="627"/>
    <n v="0.33"/>
    <n v="181.83"/>
    <s v="Tamil Nadu"/>
    <x v="0"/>
    <x v="4"/>
    <m/>
  </r>
  <r>
    <s v="OD55"/>
    <x v="32"/>
    <x v="3"/>
    <x v="18"/>
    <x v="19"/>
    <d v="2017-12-11T00:00:00"/>
    <x v="4"/>
    <n v="760"/>
    <n v="0.28000000000000003"/>
    <n v="60.8"/>
    <s v="Tamil Nadu"/>
    <x v="0"/>
    <x v="4"/>
    <m/>
  </r>
  <r>
    <s v="OD56"/>
    <x v="19"/>
    <x v="2"/>
    <x v="2"/>
    <x v="17"/>
    <d v="2017-06-17T00:00:00"/>
    <x v="4"/>
    <n v="2350"/>
    <n v="0.15"/>
    <n v="611"/>
    <s v="Tamil Nadu"/>
    <x v="0"/>
    <x v="1"/>
    <m/>
  </r>
  <r>
    <s v="OD57"/>
    <x v="34"/>
    <x v="6"/>
    <x v="19"/>
    <x v="1"/>
    <d v="2017-06-17T00:00:00"/>
    <x v="4"/>
    <n v="1179"/>
    <n v="0.34"/>
    <n v="271.17"/>
    <s v="Tamil Nadu"/>
    <x v="0"/>
    <x v="1"/>
    <m/>
  </r>
  <r>
    <s v="OD58"/>
    <x v="35"/>
    <x v="2"/>
    <x v="15"/>
    <x v="5"/>
    <d v="2017-06-17T00:00:00"/>
    <x v="4"/>
    <n v="1624"/>
    <n v="0.35"/>
    <n v="194.88"/>
    <s v="Tamil Nadu"/>
    <x v="0"/>
    <x v="1"/>
    <m/>
  </r>
  <r>
    <s v="OD59"/>
    <x v="11"/>
    <x v="6"/>
    <x v="13"/>
    <x v="5"/>
    <d v="2017-06-17T00:00:00"/>
    <x v="4"/>
    <n v="1316"/>
    <n v="0.35"/>
    <n v="421.12"/>
    <s v="Tamil Nadu"/>
    <x v="0"/>
    <x v="1"/>
    <m/>
  </r>
  <r>
    <s v="OD60"/>
    <x v="36"/>
    <x v="1"/>
    <x v="1"/>
    <x v="22"/>
    <d v="2017-06-17T00:00:00"/>
    <x v="4"/>
    <n v="2121"/>
    <n v="0.12"/>
    <n v="678.72"/>
    <s v="Tamil Nadu"/>
    <x v="0"/>
    <x v="1"/>
    <m/>
  </r>
  <r>
    <s v="OD61"/>
    <x v="37"/>
    <x v="0"/>
    <x v="0"/>
    <x v="23"/>
    <d v="2017-06-17T00:00:00"/>
    <x v="4"/>
    <n v="1428"/>
    <n v="0.28000000000000003"/>
    <n v="271.32"/>
    <s v="Tamil Nadu"/>
    <x v="0"/>
    <x v="1"/>
    <m/>
  </r>
  <r>
    <s v="OD62"/>
    <x v="27"/>
    <x v="5"/>
    <x v="17"/>
    <x v="2"/>
    <d v="2017-06-17T00:00:00"/>
    <x v="4"/>
    <n v="706"/>
    <n v="0.33"/>
    <n v="289.45999999999998"/>
    <s v="Tamil Nadu"/>
    <x v="0"/>
    <x v="1"/>
    <m/>
  </r>
  <r>
    <s v="OD63"/>
    <x v="38"/>
    <x v="6"/>
    <x v="19"/>
    <x v="3"/>
    <d v="2016-11-24T00:00:00"/>
    <x v="2"/>
    <n v="921"/>
    <n v="0.25"/>
    <n v="184.2"/>
    <s v="Tamil Nadu"/>
    <x v="1"/>
    <x v="0"/>
    <m/>
  </r>
  <r>
    <s v="OD64"/>
    <x v="33"/>
    <x v="3"/>
    <x v="5"/>
    <x v="5"/>
    <d v="2016-11-24T00:00:00"/>
    <x v="2"/>
    <n v="1741"/>
    <n v="0.31"/>
    <n v="661.58"/>
    <s v="Tamil Nadu"/>
    <x v="1"/>
    <x v="0"/>
    <m/>
  </r>
  <r>
    <s v="OD65"/>
    <x v="27"/>
    <x v="6"/>
    <x v="9"/>
    <x v="16"/>
    <d v="2016-11-24T00:00:00"/>
    <x v="2"/>
    <n v="607"/>
    <n v="0.22"/>
    <n v="200.31"/>
    <s v="Tamil Nadu"/>
    <x v="1"/>
    <x v="0"/>
    <m/>
  </r>
  <r>
    <s v="OD66"/>
    <x v="19"/>
    <x v="6"/>
    <x v="13"/>
    <x v="7"/>
    <d v="2016-11-24T00:00:00"/>
    <x v="2"/>
    <n v="1824"/>
    <n v="0.25"/>
    <n v="766.08"/>
    <s v="Tamil Nadu"/>
    <x v="1"/>
    <x v="0"/>
    <m/>
  </r>
  <r>
    <s v="OD67"/>
    <x v="39"/>
    <x v="2"/>
    <x v="2"/>
    <x v="16"/>
    <d v="2016-04-30T00:00:00"/>
    <x v="3"/>
    <n v="1368"/>
    <n v="0.11"/>
    <n v="383.04"/>
    <s v="Tamil Nadu"/>
    <x v="1"/>
    <x v="3"/>
    <m/>
  </r>
  <r>
    <s v="OD68"/>
    <x v="37"/>
    <x v="3"/>
    <x v="3"/>
    <x v="20"/>
    <d v="2015-12-05T00:00:00"/>
    <x v="2"/>
    <n v="1160"/>
    <n v="0.16"/>
    <n v="510.4"/>
    <s v="Tamil Nadu"/>
    <x v="2"/>
    <x v="4"/>
    <m/>
  </r>
  <r>
    <s v="OD69"/>
    <x v="14"/>
    <x v="2"/>
    <x v="2"/>
    <x v="15"/>
    <d v="2015-12-05T00:00:00"/>
    <x v="2"/>
    <n v="1294"/>
    <n v="0.23"/>
    <n v="77.64"/>
    <s v="Tamil Nadu"/>
    <x v="2"/>
    <x v="4"/>
    <m/>
  </r>
  <r>
    <s v="OD70"/>
    <x v="12"/>
    <x v="0"/>
    <x v="0"/>
    <x v="4"/>
    <d v="2017-06-04T00:00:00"/>
    <x v="1"/>
    <n v="1232"/>
    <n v="0.14000000000000001"/>
    <n v="554.4"/>
    <s v="Tamil Nadu"/>
    <x v="0"/>
    <x v="1"/>
    <m/>
  </r>
  <r>
    <s v="OD71"/>
    <x v="18"/>
    <x v="6"/>
    <x v="13"/>
    <x v="12"/>
    <d v="2017-09-18T00:00:00"/>
    <x v="4"/>
    <n v="994"/>
    <n v="0.31"/>
    <n v="357.84"/>
    <s v="Tamil Nadu"/>
    <x v="0"/>
    <x v="8"/>
    <m/>
  </r>
  <r>
    <s v="OD72"/>
    <x v="33"/>
    <x v="5"/>
    <x v="17"/>
    <x v="12"/>
    <d v="2018-09-14T00:00:00"/>
    <x v="3"/>
    <n v="2468"/>
    <n v="0.18"/>
    <n v="1011.88"/>
    <s v="Tamil Nadu"/>
    <x v="3"/>
    <x v="8"/>
    <m/>
  </r>
  <r>
    <s v="OD73"/>
    <x v="15"/>
    <x v="5"/>
    <x v="10"/>
    <x v="21"/>
    <d v="2016-04-26T00:00:00"/>
    <x v="1"/>
    <n v="721"/>
    <n v="0.27"/>
    <n v="100.94"/>
    <s v="Tamil Nadu"/>
    <x v="1"/>
    <x v="3"/>
    <m/>
  </r>
  <r>
    <s v="OD74"/>
    <x v="40"/>
    <x v="3"/>
    <x v="16"/>
    <x v="0"/>
    <d v="2016-04-26T00:00:00"/>
    <x v="1"/>
    <n v="2375"/>
    <n v="0.21"/>
    <n v="475"/>
    <s v="Tamil Nadu"/>
    <x v="1"/>
    <x v="3"/>
    <m/>
  </r>
  <r>
    <s v="OD75"/>
    <x v="41"/>
    <x v="1"/>
    <x v="14"/>
    <x v="0"/>
    <d v="2016-04-26T00:00:00"/>
    <x v="1"/>
    <n v="1965"/>
    <n v="0.13"/>
    <n v="117.9"/>
    <s v="Tamil Nadu"/>
    <x v="1"/>
    <x v="3"/>
    <m/>
  </r>
  <r>
    <s v="OD76"/>
    <x v="20"/>
    <x v="1"/>
    <x v="14"/>
    <x v="13"/>
    <d v="2018-12-09T00:00:00"/>
    <x v="3"/>
    <n v="1489"/>
    <n v="0.12"/>
    <n v="193.57"/>
    <s v="Tamil Nadu"/>
    <x v="3"/>
    <x v="4"/>
    <m/>
  </r>
  <r>
    <s v="OD77"/>
    <x v="41"/>
    <x v="3"/>
    <x v="18"/>
    <x v="4"/>
    <d v="2018-12-09T00:00:00"/>
    <x v="3"/>
    <n v="1250"/>
    <n v="0.27"/>
    <n v="75"/>
    <s v="Tamil Nadu"/>
    <x v="3"/>
    <x v="4"/>
    <m/>
  </r>
  <r>
    <s v="OD78"/>
    <x v="24"/>
    <x v="5"/>
    <x v="17"/>
    <x v="22"/>
    <d v="2018-12-09T00:00:00"/>
    <x v="3"/>
    <n v="1358"/>
    <n v="0.31"/>
    <n v="488.88"/>
    <s v="Tamil Nadu"/>
    <x v="3"/>
    <x v="4"/>
    <m/>
  </r>
  <r>
    <s v="OD79"/>
    <x v="17"/>
    <x v="5"/>
    <x v="10"/>
    <x v="0"/>
    <d v="2015-11-26T00:00:00"/>
    <x v="3"/>
    <n v="719"/>
    <n v="0.2"/>
    <n v="64.709999999999994"/>
    <s v="Tamil Nadu"/>
    <x v="2"/>
    <x v="0"/>
    <m/>
  </r>
  <r>
    <s v="OD80"/>
    <x v="35"/>
    <x v="3"/>
    <x v="18"/>
    <x v="8"/>
    <d v="2017-06-12T00:00:00"/>
    <x v="1"/>
    <n v="2303"/>
    <n v="0.26"/>
    <n v="621.80999999999995"/>
    <s v="Tamil Nadu"/>
    <x v="0"/>
    <x v="1"/>
    <m/>
  </r>
  <r>
    <s v="OD81"/>
    <x v="42"/>
    <x v="1"/>
    <x v="1"/>
    <x v="12"/>
    <d v="2017-06-12T00:00:00"/>
    <x v="1"/>
    <n v="2027"/>
    <n v="0.34"/>
    <n v="912.15"/>
    <s v="Tamil Nadu"/>
    <x v="0"/>
    <x v="1"/>
    <m/>
  </r>
  <r>
    <s v="OD82"/>
    <x v="43"/>
    <x v="2"/>
    <x v="2"/>
    <x v="13"/>
    <d v="2015-10-12T00:00:00"/>
    <x v="2"/>
    <n v="1739"/>
    <n v="0.28999999999999998"/>
    <n v="765.16"/>
    <s v="Tamil Nadu"/>
    <x v="2"/>
    <x v="2"/>
    <m/>
  </r>
  <r>
    <s v="OD83"/>
    <x v="34"/>
    <x v="0"/>
    <x v="20"/>
    <x v="18"/>
    <d v="2015-10-12T00:00:00"/>
    <x v="2"/>
    <n v="990"/>
    <n v="0.26"/>
    <n v="227.7"/>
    <s v="Tamil Nadu"/>
    <x v="2"/>
    <x v="2"/>
    <m/>
  </r>
  <r>
    <s v="OD84"/>
    <x v="44"/>
    <x v="1"/>
    <x v="14"/>
    <x v="3"/>
    <d v="2016-09-03T00:00:00"/>
    <x v="1"/>
    <n v="2354"/>
    <n v="0.11"/>
    <n v="682.66"/>
    <s v="Tamil Nadu"/>
    <x v="1"/>
    <x v="8"/>
    <m/>
  </r>
  <r>
    <s v="OD85"/>
    <x v="43"/>
    <x v="3"/>
    <x v="18"/>
    <x v="13"/>
    <d v="2018-11-13T00:00:00"/>
    <x v="3"/>
    <n v="1044"/>
    <n v="0.1"/>
    <n v="344.52"/>
    <s v="Tamil Nadu"/>
    <x v="3"/>
    <x v="0"/>
    <m/>
  </r>
  <r>
    <s v="OD86"/>
    <x v="27"/>
    <x v="0"/>
    <x v="20"/>
    <x v="11"/>
    <d v="2018-05-28T00:00:00"/>
    <x v="1"/>
    <n v="2129"/>
    <n v="0.25"/>
    <n v="659.99"/>
    <s v="Tamil Nadu"/>
    <x v="3"/>
    <x v="5"/>
    <m/>
  </r>
  <r>
    <s v="OD87"/>
    <x v="11"/>
    <x v="2"/>
    <x v="21"/>
    <x v="21"/>
    <d v="2018-10-26T00:00:00"/>
    <x v="3"/>
    <n v="1759"/>
    <n v="0.1"/>
    <n v="615.65"/>
    <s v="Tamil Nadu"/>
    <x v="3"/>
    <x v="2"/>
    <m/>
  </r>
  <r>
    <s v="OD88"/>
    <x v="14"/>
    <x v="6"/>
    <x v="9"/>
    <x v="15"/>
    <d v="2018-10-26T00:00:00"/>
    <x v="3"/>
    <n v="1663"/>
    <n v="0.26"/>
    <n v="665.2"/>
    <s v="Tamil Nadu"/>
    <x v="3"/>
    <x v="2"/>
    <m/>
  </r>
  <r>
    <s v="OD89"/>
    <x v="45"/>
    <x v="4"/>
    <x v="22"/>
    <x v="2"/>
    <d v="2017-04-05T00:00:00"/>
    <x v="3"/>
    <n v="2111"/>
    <n v="0.21"/>
    <n v="189.99"/>
    <s v="Tamil Nadu"/>
    <x v="0"/>
    <x v="3"/>
    <m/>
  </r>
  <r>
    <s v="OD90"/>
    <x v="8"/>
    <x v="2"/>
    <x v="15"/>
    <x v="16"/>
    <d v="2017-09-17T00:00:00"/>
    <x v="2"/>
    <n v="1878"/>
    <n v="0.12"/>
    <n v="450.72"/>
    <s v="Tamil Nadu"/>
    <x v="0"/>
    <x v="8"/>
    <m/>
  </r>
  <r>
    <s v="OD91"/>
    <x v="27"/>
    <x v="6"/>
    <x v="11"/>
    <x v="4"/>
    <d v="2017-09-17T00:00:00"/>
    <x v="2"/>
    <n v="769"/>
    <n v="0.34"/>
    <n v="46.14"/>
    <s v="Tamil Nadu"/>
    <x v="0"/>
    <x v="8"/>
    <m/>
  </r>
  <r>
    <s v="OD92"/>
    <x v="37"/>
    <x v="1"/>
    <x v="1"/>
    <x v="23"/>
    <d v="2017-09-17T00:00:00"/>
    <x v="2"/>
    <n v="1241"/>
    <n v="0.14000000000000001"/>
    <n v="409.53"/>
    <s v="Tamil Nadu"/>
    <x v="0"/>
    <x v="8"/>
    <m/>
  </r>
  <r>
    <s v="OD93"/>
    <x v="44"/>
    <x v="2"/>
    <x v="2"/>
    <x v="16"/>
    <d v="2016-01-31T00:00:00"/>
    <x v="3"/>
    <n v="2128"/>
    <n v="0.14000000000000001"/>
    <n v="383.04"/>
    <s v="Tamil Nadu"/>
    <x v="1"/>
    <x v="9"/>
    <m/>
  </r>
  <r>
    <s v="OD94"/>
    <x v="46"/>
    <x v="3"/>
    <x v="5"/>
    <x v="10"/>
    <d v="2016-01-31T00:00:00"/>
    <x v="3"/>
    <n v="2257"/>
    <n v="0.33"/>
    <n v="270.83999999999997"/>
    <s v="Tamil Nadu"/>
    <x v="1"/>
    <x v="9"/>
    <m/>
  </r>
  <r>
    <s v="OD95"/>
    <x v="22"/>
    <x v="5"/>
    <x v="8"/>
    <x v="13"/>
    <d v="2016-01-31T00:00:00"/>
    <x v="3"/>
    <n v="1285"/>
    <n v="0.28000000000000003"/>
    <n v="218.45"/>
    <s v="Tamil Nadu"/>
    <x v="1"/>
    <x v="9"/>
    <m/>
  </r>
  <r>
    <s v="OD96"/>
    <x v="35"/>
    <x v="6"/>
    <x v="19"/>
    <x v="23"/>
    <d v="2018-11-06T00:00:00"/>
    <x v="2"/>
    <n v="1230"/>
    <n v="0.13"/>
    <n v="442.8"/>
    <s v="Tamil Nadu"/>
    <x v="3"/>
    <x v="0"/>
    <m/>
  </r>
  <r>
    <s v="OD97"/>
    <x v="1"/>
    <x v="2"/>
    <x v="2"/>
    <x v="4"/>
    <d v="2018-11-09T00:00:00"/>
    <x v="4"/>
    <n v="1856"/>
    <n v="0.21"/>
    <n v="723.84"/>
    <s v="Tamil Nadu"/>
    <x v="3"/>
    <x v="0"/>
    <m/>
  </r>
  <r>
    <s v="OD98"/>
    <x v="11"/>
    <x v="3"/>
    <x v="5"/>
    <x v="5"/>
    <d v="2018-06-17T00:00:00"/>
    <x v="2"/>
    <n v="545"/>
    <n v="0.31"/>
    <n v="125.35"/>
    <s v="Tamil Nadu"/>
    <x v="3"/>
    <x v="1"/>
    <m/>
  </r>
  <r>
    <s v="OD99"/>
    <x v="30"/>
    <x v="5"/>
    <x v="8"/>
    <x v="3"/>
    <d v="2017-09-06T00:00:00"/>
    <x v="3"/>
    <n v="2301"/>
    <n v="0.28000000000000003"/>
    <n v="391.17"/>
    <s v="Tamil Nadu"/>
    <x v="0"/>
    <x v="8"/>
    <m/>
  </r>
  <r>
    <s v="OD100"/>
    <x v="8"/>
    <x v="0"/>
    <x v="20"/>
    <x v="8"/>
    <d v="2017-08-29T00:00:00"/>
    <x v="3"/>
    <n v="1475"/>
    <n v="0.26"/>
    <n v="531"/>
    <s v="Tamil Nadu"/>
    <x v="0"/>
    <x v="6"/>
    <m/>
  </r>
  <r>
    <s v="OD101"/>
    <x v="5"/>
    <x v="4"/>
    <x v="7"/>
    <x v="22"/>
    <d v="2017-08-29T00:00:00"/>
    <x v="3"/>
    <n v="2118"/>
    <n v="0.35"/>
    <n v="910.74"/>
    <s v="Tamil Nadu"/>
    <x v="0"/>
    <x v="6"/>
    <m/>
  </r>
  <r>
    <s v="OD102"/>
    <x v="37"/>
    <x v="1"/>
    <x v="14"/>
    <x v="22"/>
    <d v="2017-08-29T00:00:00"/>
    <x v="3"/>
    <n v="1527"/>
    <n v="0.17"/>
    <n v="671.88"/>
    <s v="Tamil Nadu"/>
    <x v="0"/>
    <x v="6"/>
    <m/>
  </r>
  <r>
    <s v="OD103"/>
    <x v="39"/>
    <x v="5"/>
    <x v="8"/>
    <x v="19"/>
    <d v="2017-12-01T00:00:00"/>
    <x v="3"/>
    <n v="567"/>
    <n v="0.18"/>
    <n v="175.77"/>
    <s v="Tamil Nadu"/>
    <x v="0"/>
    <x v="4"/>
    <m/>
  </r>
  <r>
    <s v="OD104"/>
    <x v="43"/>
    <x v="3"/>
    <x v="5"/>
    <x v="6"/>
    <d v="2016-11-13T00:00:00"/>
    <x v="2"/>
    <n v="969"/>
    <n v="0.27"/>
    <n v="184.11"/>
    <s v="Tamil Nadu"/>
    <x v="1"/>
    <x v="0"/>
    <m/>
  </r>
  <r>
    <s v="OD105"/>
    <x v="31"/>
    <x v="2"/>
    <x v="15"/>
    <x v="9"/>
    <d v="2016-11-13T00:00:00"/>
    <x v="2"/>
    <n v="2300"/>
    <n v="0.14000000000000001"/>
    <n v="1035"/>
    <s v="Tamil Nadu"/>
    <x v="1"/>
    <x v="0"/>
    <m/>
  </r>
  <r>
    <s v="OD106"/>
    <x v="34"/>
    <x v="0"/>
    <x v="0"/>
    <x v="12"/>
    <d v="2016-11-13T00:00:00"/>
    <x v="2"/>
    <n v="1575"/>
    <n v="0.33"/>
    <n v="78.75"/>
    <s v="Tamil Nadu"/>
    <x v="1"/>
    <x v="0"/>
    <m/>
  </r>
  <r>
    <s v="OD107"/>
    <x v="13"/>
    <x v="1"/>
    <x v="1"/>
    <x v="18"/>
    <d v="2018-11-23T00:00:00"/>
    <x v="1"/>
    <n v="540"/>
    <n v="0.12"/>
    <n v="108"/>
    <s v="Tamil Nadu"/>
    <x v="3"/>
    <x v="0"/>
    <m/>
  </r>
  <r>
    <s v="OD108"/>
    <x v="27"/>
    <x v="5"/>
    <x v="10"/>
    <x v="7"/>
    <d v="2018-11-23T00:00:00"/>
    <x v="1"/>
    <n v="536"/>
    <n v="0.34"/>
    <n v="176.88"/>
    <s v="Tamil Nadu"/>
    <x v="3"/>
    <x v="0"/>
    <m/>
  </r>
  <r>
    <s v="OD109"/>
    <x v="40"/>
    <x v="6"/>
    <x v="9"/>
    <x v="7"/>
    <d v="2018-11-23T00:00:00"/>
    <x v="1"/>
    <n v="556"/>
    <n v="0.21"/>
    <n v="155.68"/>
    <s v="Tamil Nadu"/>
    <x v="3"/>
    <x v="0"/>
    <m/>
  </r>
  <r>
    <s v="OD110"/>
    <x v="36"/>
    <x v="3"/>
    <x v="5"/>
    <x v="22"/>
    <d v="2016-10-15T00:00:00"/>
    <x v="3"/>
    <n v="1179"/>
    <n v="0.16"/>
    <n v="271.17"/>
    <s v="Tamil Nadu"/>
    <x v="1"/>
    <x v="2"/>
    <m/>
  </r>
  <r>
    <s v="OD111"/>
    <x v="13"/>
    <x v="2"/>
    <x v="15"/>
    <x v="10"/>
    <d v="2018-12-25T00:00:00"/>
    <x v="4"/>
    <n v="1487"/>
    <n v="0.12"/>
    <n v="505.58"/>
    <s v="Tamil Nadu"/>
    <x v="3"/>
    <x v="4"/>
    <m/>
  </r>
  <r>
    <s v="OD112"/>
    <x v="41"/>
    <x v="4"/>
    <x v="22"/>
    <x v="20"/>
    <d v="2017-11-03T00:00:00"/>
    <x v="3"/>
    <n v="2220"/>
    <n v="0.1"/>
    <n v="111"/>
    <s v="Tamil Nadu"/>
    <x v="0"/>
    <x v="0"/>
    <m/>
  </r>
  <r>
    <s v="OD113"/>
    <x v="44"/>
    <x v="0"/>
    <x v="12"/>
    <x v="11"/>
    <d v="2017-11-03T00:00:00"/>
    <x v="3"/>
    <n v="2155"/>
    <n v="0.3"/>
    <n v="581.85"/>
    <s v="Tamil Nadu"/>
    <x v="0"/>
    <x v="0"/>
    <m/>
  </r>
  <r>
    <s v="OD114"/>
    <x v="39"/>
    <x v="3"/>
    <x v="3"/>
    <x v="1"/>
    <d v="2015-08-25T00:00:00"/>
    <x v="4"/>
    <n v="1154"/>
    <n v="0.1"/>
    <n v="69.239999999999995"/>
    <s v="Tamil Nadu"/>
    <x v="2"/>
    <x v="6"/>
    <m/>
  </r>
  <r>
    <s v="OD115"/>
    <x v="19"/>
    <x v="5"/>
    <x v="17"/>
    <x v="17"/>
    <d v="2015-08-25T00:00:00"/>
    <x v="4"/>
    <n v="2420"/>
    <n v="0.11"/>
    <n v="242"/>
    <s v="Tamil Nadu"/>
    <x v="2"/>
    <x v="6"/>
    <m/>
  </r>
  <r>
    <s v="OD116"/>
    <x v="47"/>
    <x v="5"/>
    <x v="8"/>
    <x v="9"/>
    <d v="2015-08-25T00:00:00"/>
    <x v="4"/>
    <n v="1305"/>
    <n v="0.24"/>
    <n v="287.10000000000002"/>
    <s v="Tamil Nadu"/>
    <x v="2"/>
    <x v="6"/>
    <m/>
  </r>
  <r>
    <s v="OD117"/>
    <x v="2"/>
    <x v="3"/>
    <x v="18"/>
    <x v="13"/>
    <d v="2015-08-25T00:00:00"/>
    <x v="4"/>
    <n v="927"/>
    <n v="0.2"/>
    <n v="157.59"/>
    <s v="Tamil Nadu"/>
    <x v="2"/>
    <x v="6"/>
    <m/>
  </r>
  <r>
    <s v="OD118"/>
    <x v="41"/>
    <x v="3"/>
    <x v="16"/>
    <x v="15"/>
    <d v="2016-03-02T00:00:00"/>
    <x v="2"/>
    <n v="983"/>
    <n v="0.11"/>
    <n v="186.77"/>
    <s v="Tamil Nadu"/>
    <x v="1"/>
    <x v="10"/>
    <m/>
  </r>
  <r>
    <s v="OD119"/>
    <x v="23"/>
    <x v="2"/>
    <x v="21"/>
    <x v="8"/>
    <d v="2016-04-05T00:00:00"/>
    <x v="1"/>
    <n v="903"/>
    <n v="0.1"/>
    <n v="90.3"/>
    <s v="Tamil Nadu"/>
    <x v="1"/>
    <x v="3"/>
    <m/>
  </r>
  <r>
    <s v="OD120"/>
    <x v="9"/>
    <x v="6"/>
    <x v="11"/>
    <x v="18"/>
    <d v="2017-06-12T00:00:00"/>
    <x v="4"/>
    <n v="1235"/>
    <n v="0.12"/>
    <n v="74.099999999999994"/>
    <s v="Tamil Nadu"/>
    <x v="0"/>
    <x v="1"/>
    <m/>
  </r>
  <r>
    <s v="OD121"/>
    <x v="15"/>
    <x v="3"/>
    <x v="16"/>
    <x v="7"/>
    <d v="2017-06-12T00:00:00"/>
    <x v="4"/>
    <n v="1243"/>
    <n v="0.24"/>
    <n v="174.02"/>
    <s v="Tamil Nadu"/>
    <x v="0"/>
    <x v="1"/>
    <m/>
  </r>
  <r>
    <s v="OD122"/>
    <x v="0"/>
    <x v="4"/>
    <x v="7"/>
    <x v="1"/>
    <d v="2017-06-12T00:00:00"/>
    <x v="4"/>
    <n v="649"/>
    <n v="0.34"/>
    <n v="201.19"/>
    <s v="Tamil Nadu"/>
    <x v="0"/>
    <x v="1"/>
    <m/>
  </r>
  <r>
    <s v="OD123"/>
    <x v="20"/>
    <x v="6"/>
    <x v="13"/>
    <x v="14"/>
    <d v="2017-06-12T00:00:00"/>
    <x v="4"/>
    <n v="2354"/>
    <n v="0.11"/>
    <n v="188.32"/>
    <s v="Tamil Nadu"/>
    <x v="0"/>
    <x v="1"/>
    <m/>
  </r>
  <r>
    <s v="OD124"/>
    <x v="24"/>
    <x v="1"/>
    <x v="14"/>
    <x v="18"/>
    <d v="2017-06-12T00:00:00"/>
    <x v="4"/>
    <n v="1443"/>
    <n v="0.27"/>
    <n v="187.59"/>
    <s v="Tamil Nadu"/>
    <x v="0"/>
    <x v="1"/>
    <m/>
  </r>
  <r>
    <s v="OD125"/>
    <x v="38"/>
    <x v="4"/>
    <x v="22"/>
    <x v="16"/>
    <d v="2015-12-26T00:00:00"/>
    <x v="3"/>
    <n v="975"/>
    <n v="0.26"/>
    <n v="390"/>
    <s v="Tamil Nadu"/>
    <x v="2"/>
    <x v="4"/>
    <m/>
  </r>
  <r>
    <s v="OD126"/>
    <x v="33"/>
    <x v="3"/>
    <x v="16"/>
    <x v="23"/>
    <d v="2015-09-20T00:00:00"/>
    <x v="3"/>
    <n v="889"/>
    <n v="0.19"/>
    <n v="71.12"/>
    <s v="Tamil Nadu"/>
    <x v="2"/>
    <x v="8"/>
    <m/>
  </r>
  <r>
    <s v="OD127"/>
    <x v="21"/>
    <x v="6"/>
    <x v="13"/>
    <x v="9"/>
    <d v="2018-11-05T00:00:00"/>
    <x v="2"/>
    <n v="2352"/>
    <n v="0.17"/>
    <n v="870.24"/>
    <s v="Tamil Nadu"/>
    <x v="3"/>
    <x v="0"/>
    <m/>
  </r>
  <r>
    <s v="OD128"/>
    <x v="0"/>
    <x v="0"/>
    <x v="20"/>
    <x v="7"/>
    <d v="2018-11-05T00:00:00"/>
    <x v="2"/>
    <n v="1293"/>
    <n v="0.23"/>
    <n v="336.18"/>
    <s v="Tamil Nadu"/>
    <x v="3"/>
    <x v="0"/>
    <m/>
  </r>
  <r>
    <s v="OD129"/>
    <x v="11"/>
    <x v="2"/>
    <x v="21"/>
    <x v="13"/>
    <d v="2017-11-06T00:00:00"/>
    <x v="2"/>
    <n v="1458"/>
    <n v="0.28999999999999998"/>
    <n v="597.78"/>
    <s v="Tamil Nadu"/>
    <x v="0"/>
    <x v="0"/>
    <m/>
  </r>
  <r>
    <s v="OD130"/>
    <x v="12"/>
    <x v="2"/>
    <x v="2"/>
    <x v="22"/>
    <d v="2017-11-06T00:00:00"/>
    <x v="2"/>
    <n v="1801"/>
    <n v="0.22"/>
    <n v="126.07"/>
    <s v="Tamil Nadu"/>
    <x v="0"/>
    <x v="0"/>
    <m/>
  </r>
  <r>
    <s v="OD131"/>
    <x v="17"/>
    <x v="5"/>
    <x v="8"/>
    <x v="14"/>
    <d v="2018-02-02T00:00:00"/>
    <x v="4"/>
    <n v="1261"/>
    <n v="0.28999999999999998"/>
    <n v="416.13"/>
    <s v="Tamil Nadu"/>
    <x v="3"/>
    <x v="11"/>
    <m/>
  </r>
  <r>
    <s v="OD132"/>
    <x v="13"/>
    <x v="1"/>
    <x v="14"/>
    <x v="19"/>
    <d v="2018-02-02T00:00:00"/>
    <x v="4"/>
    <n v="2112"/>
    <n v="0.28000000000000003"/>
    <n v="105.6"/>
    <s v="Tamil Nadu"/>
    <x v="3"/>
    <x v="11"/>
    <m/>
  </r>
  <r>
    <s v="OD133"/>
    <x v="46"/>
    <x v="6"/>
    <x v="19"/>
    <x v="6"/>
    <d v="2018-02-02T00:00:00"/>
    <x v="4"/>
    <n v="640"/>
    <n v="0.24"/>
    <n v="140.80000000000001"/>
    <s v="Tamil Nadu"/>
    <x v="3"/>
    <x v="11"/>
    <m/>
  </r>
  <r>
    <s v="OD134"/>
    <x v="21"/>
    <x v="4"/>
    <x v="7"/>
    <x v="14"/>
    <d v="2017-10-13T00:00:00"/>
    <x v="2"/>
    <n v="1658"/>
    <n v="0.12"/>
    <n v="315.02"/>
    <s v="Tamil Nadu"/>
    <x v="0"/>
    <x v="2"/>
    <m/>
  </r>
  <r>
    <s v="OD135"/>
    <x v="0"/>
    <x v="1"/>
    <x v="1"/>
    <x v="6"/>
    <d v="2017-10-13T00:00:00"/>
    <x v="2"/>
    <n v="2373"/>
    <n v="0.18"/>
    <n v="664.44"/>
    <s v="Tamil Nadu"/>
    <x v="0"/>
    <x v="2"/>
    <m/>
  </r>
  <r>
    <s v="OD136"/>
    <x v="35"/>
    <x v="3"/>
    <x v="18"/>
    <x v="18"/>
    <d v="2017-10-13T00:00:00"/>
    <x v="2"/>
    <n v="1430"/>
    <n v="0.19"/>
    <n v="514.79999999999995"/>
    <s v="Tamil Nadu"/>
    <x v="0"/>
    <x v="2"/>
    <m/>
  </r>
  <r>
    <s v="OD137"/>
    <x v="13"/>
    <x v="0"/>
    <x v="20"/>
    <x v="15"/>
    <d v="2017-10-13T00:00:00"/>
    <x v="2"/>
    <n v="1873"/>
    <n v="0.3"/>
    <n v="674.28"/>
    <s v="Tamil Nadu"/>
    <x v="0"/>
    <x v="2"/>
    <m/>
  </r>
  <r>
    <s v="OD138"/>
    <x v="3"/>
    <x v="6"/>
    <x v="9"/>
    <x v="21"/>
    <d v="2017-10-13T00:00:00"/>
    <x v="2"/>
    <n v="867"/>
    <n v="0.14000000000000001"/>
    <n v="329.46"/>
    <s v="Tamil Nadu"/>
    <x v="0"/>
    <x v="2"/>
    <m/>
  </r>
  <r>
    <s v="OD139"/>
    <x v="28"/>
    <x v="5"/>
    <x v="17"/>
    <x v="21"/>
    <d v="2017-10-13T00:00:00"/>
    <x v="2"/>
    <n v="1101"/>
    <n v="0.19"/>
    <n v="484.44"/>
    <s v="Tamil Nadu"/>
    <x v="0"/>
    <x v="2"/>
    <m/>
  </r>
  <r>
    <s v="OD140"/>
    <x v="2"/>
    <x v="6"/>
    <x v="13"/>
    <x v="4"/>
    <d v="2017-10-13T00:00:00"/>
    <x v="2"/>
    <n v="1088"/>
    <n v="0.28000000000000003"/>
    <n v="424.32"/>
    <s v="Tamil Nadu"/>
    <x v="0"/>
    <x v="2"/>
    <m/>
  </r>
  <r>
    <s v="OD141"/>
    <x v="35"/>
    <x v="4"/>
    <x v="6"/>
    <x v="2"/>
    <d v="2017-09-05T00:00:00"/>
    <x v="4"/>
    <n v="866"/>
    <n v="0.32"/>
    <n v="381.04"/>
    <s v="Tamil Nadu"/>
    <x v="0"/>
    <x v="8"/>
    <m/>
  </r>
  <r>
    <s v="OD142"/>
    <x v="48"/>
    <x v="0"/>
    <x v="0"/>
    <x v="7"/>
    <d v="2018-09-18T00:00:00"/>
    <x v="2"/>
    <n v="2483"/>
    <n v="0.14000000000000001"/>
    <n v="223.47"/>
    <s v="Tamil Nadu"/>
    <x v="3"/>
    <x v="8"/>
    <m/>
  </r>
  <r>
    <s v="OD143"/>
    <x v="49"/>
    <x v="2"/>
    <x v="2"/>
    <x v="12"/>
    <d v="2018-09-18T00:00:00"/>
    <x v="2"/>
    <n v="1335"/>
    <n v="0.11"/>
    <n v="293.7"/>
    <s v="Tamil Nadu"/>
    <x v="3"/>
    <x v="8"/>
    <m/>
  </r>
  <r>
    <s v="OD144"/>
    <x v="11"/>
    <x v="6"/>
    <x v="19"/>
    <x v="14"/>
    <d v="2018-09-18T00:00:00"/>
    <x v="2"/>
    <n v="765"/>
    <n v="0.24"/>
    <n v="252.45"/>
    <s v="Tamil Nadu"/>
    <x v="3"/>
    <x v="8"/>
    <m/>
  </r>
  <r>
    <s v="OD145"/>
    <x v="39"/>
    <x v="6"/>
    <x v="13"/>
    <x v="14"/>
    <d v="2018-12-22T00:00:00"/>
    <x v="3"/>
    <n v="2403"/>
    <n v="0.2"/>
    <n v="624.78"/>
    <s v="Tamil Nadu"/>
    <x v="3"/>
    <x v="4"/>
    <m/>
  </r>
  <r>
    <s v="OD146"/>
    <x v="28"/>
    <x v="0"/>
    <x v="12"/>
    <x v="22"/>
    <d v="2016-09-07T00:00:00"/>
    <x v="2"/>
    <n v="1551"/>
    <n v="0.13"/>
    <n v="573.87"/>
    <s v="Tamil Nadu"/>
    <x v="1"/>
    <x v="8"/>
    <m/>
  </r>
  <r>
    <s v="OD147"/>
    <x v="4"/>
    <x v="2"/>
    <x v="4"/>
    <x v="21"/>
    <d v="2015-10-22T00:00:00"/>
    <x v="4"/>
    <n v="1564"/>
    <n v="0.27"/>
    <n v="187.68"/>
    <s v="Tamil Nadu"/>
    <x v="2"/>
    <x v="2"/>
    <m/>
  </r>
  <r>
    <s v="OD148"/>
    <x v="0"/>
    <x v="3"/>
    <x v="3"/>
    <x v="7"/>
    <d v="2017-12-05T00:00:00"/>
    <x v="3"/>
    <n v="1125"/>
    <n v="0.33"/>
    <n v="292.5"/>
    <s v="Tamil Nadu"/>
    <x v="0"/>
    <x v="4"/>
    <m/>
  </r>
  <r>
    <s v="OD149"/>
    <x v="20"/>
    <x v="1"/>
    <x v="1"/>
    <x v="14"/>
    <d v="2017-12-05T00:00:00"/>
    <x v="3"/>
    <n v="768"/>
    <n v="0.1"/>
    <n v="184.32"/>
    <s v="Tamil Nadu"/>
    <x v="0"/>
    <x v="4"/>
    <m/>
  </r>
  <r>
    <s v="OD150"/>
    <x v="44"/>
    <x v="6"/>
    <x v="19"/>
    <x v="0"/>
    <d v="2017-12-05T00:00:00"/>
    <x v="3"/>
    <n v="1985"/>
    <n v="0.26"/>
    <n v="734.45"/>
    <s v="Tamil Nadu"/>
    <x v="0"/>
    <x v="4"/>
    <m/>
  </r>
  <r>
    <s v="OD151"/>
    <x v="19"/>
    <x v="2"/>
    <x v="21"/>
    <x v="13"/>
    <d v="2017-12-05T00:00:00"/>
    <x v="3"/>
    <n v="2287"/>
    <n v="0.13"/>
    <n v="1029.1500000000001"/>
    <s v="Tamil Nadu"/>
    <x v="0"/>
    <x v="4"/>
    <m/>
  </r>
  <r>
    <s v="OD152"/>
    <x v="3"/>
    <x v="5"/>
    <x v="8"/>
    <x v="20"/>
    <d v="2017-03-13T00:00:00"/>
    <x v="2"/>
    <n v="1016"/>
    <n v="0.34"/>
    <n v="335.28"/>
    <s v="Tamil Nadu"/>
    <x v="0"/>
    <x v="10"/>
    <m/>
  </r>
  <r>
    <s v="OD153"/>
    <x v="43"/>
    <x v="5"/>
    <x v="10"/>
    <x v="10"/>
    <d v="2017-03-13T00:00:00"/>
    <x v="2"/>
    <n v="852"/>
    <n v="0.26"/>
    <n v="76.680000000000007"/>
    <s v="Tamil Nadu"/>
    <x v="0"/>
    <x v="10"/>
    <m/>
  </r>
  <r>
    <s v="OD154"/>
    <x v="46"/>
    <x v="2"/>
    <x v="4"/>
    <x v="6"/>
    <d v="2016-05-31T00:00:00"/>
    <x v="2"/>
    <n v="1233"/>
    <n v="0.28000000000000003"/>
    <n v="234.27"/>
    <s v="Tamil Nadu"/>
    <x v="1"/>
    <x v="5"/>
    <m/>
  </r>
  <r>
    <s v="OD155"/>
    <x v="6"/>
    <x v="5"/>
    <x v="17"/>
    <x v="20"/>
    <d v="2016-05-31T00:00:00"/>
    <x v="2"/>
    <n v="2236"/>
    <n v="0.14000000000000001"/>
    <n v="626.08000000000004"/>
    <s v="Tamil Nadu"/>
    <x v="1"/>
    <x v="5"/>
    <m/>
  </r>
  <r>
    <s v="OD156"/>
    <x v="14"/>
    <x v="3"/>
    <x v="3"/>
    <x v="15"/>
    <d v="2016-05-31T00:00:00"/>
    <x v="2"/>
    <n v="2188"/>
    <n v="0.32"/>
    <n v="809.56"/>
    <s v="Tamil Nadu"/>
    <x v="1"/>
    <x v="5"/>
    <m/>
  </r>
  <r>
    <s v="OD157"/>
    <x v="12"/>
    <x v="5"/>
    <x v="10"/>
    <x v="22"/>
    <d v="2016-05-28T00:00:00"/>
    <x v="2"/>
    <n v="1114"/>
    <n v="0.2"/>
    <n v="456.74"/>
    <s v="Tamil Nadu"/>
    <x v="1"/>
    <x v="5"/>
    <m/>
  </r>
  <r>
    <s v="OD158"/>
    <x v="34"/>
    <x v="0"/>
    <x v="12"/>
    <x v="17"/>
    <d v="2015-03-01T00:00:00"/>
    <x v="2"/>
    <n v="1774"/>
    <n v="0.15"/>
    <n v="620.9"/>
    <s v="Tamil Nadu"/>
    <x v="2"/>
    <x v="10"/>
    <m/>
  </r>
  <r>
    <s v="OD159"/>
    <x v="43"/>
    <x v="1"/>
    <x v="14"/>
    <x v="9"/>
    <d v="2017-11-20T00:00:00"/>
    <x v="3"/>
    <n v="2364"/>
    <n v="0.21"/>
    <n v="1040.1600000000001"/>
    <s v="Tamil Nadu"/>
    <x v="0"/>
    <x v="0"/>
    <m/>
  </r>
  <r>
    <s v="OD160"/>
    <x v="29"/>
    <x v="2"/>
    <x v="15"/>
    <x v="16"/>
    <d v="2017-11-20T00:00:00"/>
    <x v="3"/>
    <n v="1487"/>
    <n v="0.11"/>
    <n v="148.69999999999999"/>
    <s v="Tamil Nadu"/>
    <x v="0"/>
    <x v="0"/>
    <m/>
  </r>
  <r>
    <s v="OD161"/>
    <x v="10"/>
    <x v="1"/>
    <x v="14"/>
    <x v="4"/>
    <d v="2017-05-11T00:00:00"/>
    <x v="2"/>
    <n v="713"/>
    <n v="0.3"/>
    <n v="192.51"/>
    <s v="Tamil Nadu"/>
    <x v="0"/>
    <x v="5"/>
    <m/>
  </r>
  <r>
    <s v="OD162"/>
    <x v="39"/>
    <x v="6"/>
    <x v="19"/>
    <x v="12"/>
    <d v="2016-12-28T00:00:00"/>
    <x v="4"/>
    <n v="737"/>
    <n v="0.2"/>
    <n v="280.06"/>
    <s v="Tamil Nadu"/>
    <x v="1"/>
    <x v="4"/>
    <m/>
  </r>
  <r>
    <s v="OD163"/>
    <x v="29"/>
    <x v="5"/>
    <x v="8"/>
    <x v="5"/>
    <d v="2017-11-16T00:00:00"/>
    <x v="2"/>
    <n v="1004"/>
    <n v="0.26"/>
    <n v="341.36"/>
    <s v="Tamil Nadu"/>
    <x v="0"/>
    <x v="0"/>
    <m/>
  </r>
  <r>
    <s v="OD164"/>
    <x v="2"/>
    <x v="5"/>
    <x v="10"/>
    <x v="21"/>
    <d v="2017-11-07T00:00:00"/>
    <x v="2"/>
    <n v="1516"/>
    <n v="0.32"/>
    <n v="121.28"/>
    <s v="Tamil Nadu"/>
    <x v="0"/>
    <x v="0"/>
    <m/>
  </r>
  <r>
    <s v="OD165"/>
    <x v="17"/>
    <x v="2"/>
    <x v="2"/>
    <x v="6"/>
    <d v="2015-09-08T00:00:00"/>
    <x v="3"/>
    <n v="1442"/>
    <n v="0.28000000000000003"/>
    <n v="605.64"/>
    <s v="Tamil Nadu"/>
    <x v="2"/>
    <x v="8"/>
    <m/>
  </r>
  <r>
    <s v="OD166"/>
    <x v="1"/>
    <x v="1"/>
    <x v="1"/>
    <x v="16"/>
    <d v="2015-09-08T00:00:00"/>
    <x v="3"/>
    <n v="1690"/>
    <n v="0.33"/>
    <n v="422.5"/>
    <s v="Tamil Nadu"/>
    <x v="2"/>
    <x v="8"/>
    <m/>
  </r>
  <r>
    <s v="OD167"/>
    <x v="5"/>
    <x v="5"/>
    <x v="8"/>
    <x v="13"/>
    <d v="2015-09-08T00:00:00"/>
    <x v="3"/>
    <n v="2021"/>
    <n v="0.13"/>
    <n v="343.57"/>
    <s v="Tamil Nadu"/>
    <x v="2"/>
    <x v="8"/>
    <m/>
  </r>
  <r>
    <s v="OD168"/>
    <x v="48"/>
    <x v="6"/>
    <x v="13"/>
    <x v="4"/>
    <d v="2015-09-08T00:00:00"/>
    <x v="3"/>
    <n v="2340"/>
    <n v="0.25"/>
    <n v="491.4"/>
    <s v="Tamil Nadu"/>
    <x v="2"/>
    <x v="8"/>
    <m/>
  </r>
  <r>
    <s v="OD169"/>
    <x v="8"/>
    <x v="0"/>
    <x v="20"/>
    <x v="15"/>
    <d v="2015-09-08T00:00:00"/>
    <x v="3"/>
    <n v="705"/>
    <n v="0.15"/>
    <n v="176.25"/>
    <s v="Tamil Nadu"/>
    <x v="2"/>
    <x v="8"/>
    <m/>
  </r>
  <r>
    <s v="OD170"/>
    <x v="11"/>
    <x v="6"/>
    <x v="11"/>
    <x v="5"/>
    <d v="2015-09-08T00:00:00"/>
    <x v="3"/>
    <n v="1215"/>
    <n v="0.2"/>
    <n v="60.75"/>
    <s v="Tamil Nadu"/>
    <x v="2"/>
    <x v="8"/>
    <m/>
  </r>
  <r>
    <s v="OD171"/>
    <x v="23"/>
    <x v="2"/>
    <x v="15"/>
    <x v="1"/>
    <d v="2015-09-08T00:00:00"/>
    <x v="3"/>
    <n v="552"/>
    <n v="0.25"/>
    <n v="237.36"/>
    <s v="Tamil Nadu"/>
    <x v="2"/>
    <x v="8"/>
    <m/>
  </r>
  <r>
    <s v="OD172"/>
    <x v="25"/>
    <x v="1"/>
    <x v="1"/>
    <x v="7"/>
    <d v="2015-08-05T00:00:00"/>
    <x v="2"/>
    <n v="1412"/>
    <n v="0.11"/>
    <n v="564.79999999999995"/>
    <s v="Tamil Nadu"/>
    <x v="2"/>
    <x v="6"/>
    <m/>
  </r>
  <r>
    <s v="OD173"/>
    <x v="49"/>
    <x v="2"/>
    <x v="15"/>
    <x v="7"/>
    <d v="2015-08-05T00:00:00"/>
    <x v="2"/>
    <n v="791"/>
    <n v="0.32"/>
    <n v="150.29"/>
    <s v="Tamil Nadu"/>
    <x v="2"/>
    <x v="6"/>
    <m/>
  </r>
  <r>
    <s v="OD174"/>
    <x v="15"/>
    <x v="3"/>
    <x v="16"/>
    <x v="15"/>
    <d v="2015-08-05T00:00:00"/>
    <x v="2"/>
    <n v="2476"/>
    <n v="0.33"/>
    <n v="420.92"/>
    <s v="Tamil Nadu"/>
    <x v="2"/>
    <x v="6"/>
    <m/>
  </r>
  <r>
    <s v="OD175"/>
    <x v="48"/>
    <x v="3"/>
    <x v="3"/>
    <x v="9"/>
    <d v="2015-09-14T00:00:00"/>
    <x v="3"/>
    <n v="1747"/>
    <n v="0.27"/>
    <n v="471.69"/>
    <s v="Tamil Nadu"/>
    <x v="2"/>
    <x v="8"/>
    <m/>
  </r>
  <r>
    <s v="OD176"/>
    <x v="21"/>
    <x v="3"/>
    <x v="18"/>
    <x v="20"/>
    <d v="2015-09-14T00:00:00"/>
    <x v="3"/>
    <n v="1973"/>
    <n v="0.15"/>
    <n v="848.39"/>
    <s v="Tamil Nadu"/>
    <x v="2"/>
    <x v="8"/>
    <m/>
  </r>
  <r>
    <s v="OD177"/>
    <x v="22"/>
    <x v="0"/>
    <x v="20"/>
    <x v="1"/>
    <d v="2018-04-21T00:00:00"/>
    <x v="3"/>
    <n v="2025"/>
    <n v="0.24"/>
    <n v="546.75"/>
    <s v="Tamil Nadu"/>
    <x v="3"/>
    <x v="3"/>
    <m/>
  </r>
  <r>
    <s v="OD178"/>
    <x v="47"/>
    <x v="5"/>
    <x v="17"/>
    <x v="0"/>
    <d v="2016-11-21T00:00:00"/>
    <x v="4"/>
    <n v="1016"/>
    <n v="0.28999999999999998"/>
    <n v="223.52"/>
    <s v="Tamil Nadu"/>
    <x v="1"/>
    <x v="0"/>
    <m/>
  </r>
  <r>
    <s v="OD179"/>
    <x v="41"/>
    <x v="3"/>
    <x v="18"/>
    <x v="5"/>
    <d v="2016-11-21T00:00:00"/>
    <x v="4"/>
    <n v="689"/>
    <n v="0.3"/>
    <n v="55.12"/>
    <s v="Tamil Nadu"/>
    <x v="1"/>
    <x v="0"/>
    <m/>
  </r>
  <r>
    <s v="OD180"/>
    <x v="8"/>
    <x v="2"/>
    <x v="2"/>
    <x v="9"/>
    <d v="2016-12-15T00:00:00"/>
    <x v="4"/>
    <n v="1322"/>
    <n v="0.16"/>
    <n v="343.72"/>
    <s v="Tamil Nadu"/>
    <x v="1"/>
    <x v="4"/>
    <m/>
  </r>
  <r>
    <s v="OD181"/>
    <x v="41"/>
    <x v="5"/>
    <x v="10"/>
    <x v="13"/>
    <d v="2015-12-05T00:00:00"/>
    <x v="3"/>
    <n v="1605"/>
    <n v="0.25"/>
    <n v="433.35"/>
    <s v="Tamil Nadu"/>
    <x v="2"/>
    <x v="4"/>
    <m/>
  </r>
  <r>
    <s v="OD182"/>
    <x v="44"/>
    <x v="1"/>
    <x v="1"/>
    <x v="10"/>
    <d v="2015-12-05T00:00:00"/>
    <x v="3"/>
    <n v="1718"/>
    <n v="0.2"/>
    <n v="171.8"/>
    <s v="Tamil Nadu"/>
    <x v="2"/>
    <x v="4"/>
    <m/>
  </r>
  <r>
    <s v="OD183"/>
    <x v="6"/>
    <x v="0"/>
    <x v="12"/>
    <x v="16"/>
    <d v="2015-11-19T00:00:00"/>
    <x v="1"/>
    <n v="2177"/>
    <n v="0.35"/>
    <n v="783.72"/>
    <s v="Tamil Nadu"/>
    <x v="2"/>
    <x v="0"/>
    <m/>
  </r>
  <r>
    <s v="OD184"/>
    <x v="49"/>
    <x v="2"/>
    <x v="4"/>
    <x v="18"/>
    <d v="2015-11-19T00:00:00"/>
    <x v="1"/>
    <n v="578"/>
    <n v="0.19"/>
    <n v="236.98"/>
    <s v="Tamil Nadu"/>
    <x v="2"/>
    <x v="0"/>
    <m/>
  </r>
  <r>
    <s v="OD185"/>
    <x v="29"/>
    <x v="2"/>
    <x v="15"/>
    <x v="11"/>
    <d v="2015-11-19T00:00:00"/>
    <x v="1"/>
    <n v="782"/>
    <n v="0.28000000000000003"/>
    <n v="195.5"/>
    <s v="Tamil Nadu"/>
    <x v="2"/>
    <x v="0"/>
    <m/>
  </r>
  <r>
    <s v="OD186"/>
    <x v="21"/>
    <x v="5"/>
    <x v="17"/>
    <x v="8"/>
    <d v="2017-11-28T00:00:00"/>
    <x v="4"/>
    <n v="1388"/>
    <n v="0.35"/>
    <n v="97.16"/>
    <s v="Tamil Nadu"/>
    <x v="0"/>
    <x v="0"/>
    <m/>
  </r>
  <r>
    <s v="OD187"/>
    <x v="8"/>
    <x v="4"/>
    <x v="7"/>
    <x v="18"/>
    <d v="2015-08-26T00:00:00"/>
    <x v="2"/>
    <n v="2264"/>
    <n v="0.21"/>
    <n v="792.4"/>
    <s v="Tamil Nadu"/>
    <x v="2"/>
    <x v="6"/>
    <m/>
  </r>
  <r>
    <s v="OD188"/>
    <x v="24"/>
    <x v="1"/>
    <x v="14"/>
    <x v="20"/>
    <d v="2017-07-16T00:00:00"/>
    <x v="3"/>
    <n v="813"/>
    <n v="0.16"/>
    <n v="138.21"/>
    <s v="Tamil Nadu"/>
    <x v="0"/>
    <x v="7"/>
    <m/>
  </r>
  <r>
    <s v="OD189"/>
    <x v="33"/>
    <x v="3"/>
    <x v="18"/>
    <x v="16"/>
    <d v="2017-07-16T00:00:00"/>
    <x v="3"/>
    <n v="2015"/>
    <n v="0.24"/>
    <n v="564.20000000000005"/>
    <s v="Tamil Nadu"/>
    <x v="0"/>
    <x v="7"/>
    <m/>
  </r>
  <r>
    <s v="OD190"/>
    <x v="47"/>
    <x v="1"/>
    <x v="14"/>
    <x v="0"/>
    <d v="2016-10-12T00:00:00"/>
    <x v="4"/>
    <n v="1433"/>
    <n v="0.3"/>
    <n v="472.89"/>
    <s v="Tamil Nadu"/>
    <x v="1"/>
    <x v="2"/>
    <m/>
  </r>
  <r>
    <s v="OD191"/>
    <x v="29"/>
    <x v="3"/>
    <x v="18"/>
    <x v="8"/>
    <d v="2016-10-12T00:00:00"/>
    <x v="4"/>
    <n v="2093"/>
    <n v="0.11"/>
    <n v="334.88"/>
    <s v="Tamil Nadu"/>
    <x v="1"/>
    <x v="2"/>
    <m/>
  </r>
  <r>
    <s v="OD192"/>
    <x v="19"/>
    <x v="3"/>
    <x v="3"/>
    <x v="8"/>
    <d v="2016-10-12T00:00:00"/>
    <x v="4"/>
    <n v="2149"/>
    <n v="0.17"/>
    <n v="623.21"/>
    <s v="Tamil Nadu"/>
    <x v="1"/>
    <x v="2"/>
    <m/>
  </r>
  <r>
    <s v="OD193"/>
    <x v="24"/>
    <x v="1"/>
    <x v="1"/>
    <x v="3"/>
    <d v="2016-10-12T00:00:00"/>
    <x v="4"/>
    <n v="1972"/>
    <n v="0.32"/>
    <n v="414.12"/>
    <s v="Tamil Nadu"/>
    <x v="1"/>
    <x v="2"/>
    <m/>
  </r>
  <r>
    <s v="OD194"/>
    <x v="31"/>
    <x v="0"/>
    <x v="0"/>
    <x v="3"/>
    <d v="2016-10-12T00:00:00"/>
    <x v="4"/>
    <n v="2060"/>
    <n v="0.25"/>
    <n v="432.6"/>
    <s v="Tamil Nadu"/>
    <x v="1"/>
    <x v="2"/>
    <m/>
  </r>
  <r>
    <s v="OD195"/>
    <x v="12"/>
    <x v="6"/>
    <x v="9"/>
    <x v="7"/>
    <d v="2016-10-31T00:00:00"/>
    <x v="2"/>
    <n v="1175"/>
    <n v="0.12"/>
    <n v="340.75"/>
    <s v="Tamil Nadu"/>
    <x v="1"/>
    <x v="2"/>
    <m/>
  </r>
  <r>
    <s v="OD196"/>
    <x v="13"/>
    <x v="0"/>
    <x v="12"/>
    <x v="21"/>
    <d v="2015-03-21T00:00:00"/>
    <x v="4"/>
    <n v="1006"/>
    <n v="0.25"/>
    <n v="191.14"/>
    <s v="Tamil Nadu"/>
    <x v="2"/>
    <x v="10"/>
    <m/>
  </r>
  <r>
    <s v="OD197"/>
    <x v="38"/>
    <x v="4"/>
    <x v="22"/>
    <x v="9"/>
    <d v="2015-03-21T00:00:00"/>
    <x v="4"/>
    <n v="1409"/>
    <n v="0.16"/>
    <n v="380.43"/>
    <s v="Tamil Nadu"/>
    <x v="2"/>
    <x v="10"/>
    <m/>
  </r>
  <r>
    <s v="OD198"/>
    <x v="18"/>
    <x v="2"/>
    <x v="4"/>
    <x v="20"/>
    <d v="2018-11-06T00:00:00"/>
    <x v="4"/>
    <n v="914"/>
    <n v="0.34"/>
    <n v="338.18"/>
    <s v="Tamil Nadu"/>
    <x v="3"/>
    <x v="0"/>
    <m/>
  </r>
  <r>
    <s v="OD199"/>
    <x v="49"/>
    <x v="6"/>
    <x v="13"/>
    <x v="7"/>
    <d v="2018-07-06T00:00:00"/>
    <x v="4"/>
    <n v="1352"/>
    <n v="0.3"/>
    <n v="527.28"/>
    <s v="Tamil Nadu"/>
    <x v="3"/>
    <x v="7"/>
    <m/>
  </r>
  <r>
    <s v="OD200"/>
    <x v="1"/>
    <x v="6"/>
    <x v="9"/>
    <x v="5"/>
    <d v="2018-07-06T00:00:00"/>
    <x v="4"/>
    <n v="682"/>
    <n v="0.25"/>
    <n v="170.5"/>
    <s v="Tamil Nadu"/>
    <x v="3"/>
    <x v="7"/>
    <m/>
  </r>
  <r>
    <s v="OD201"/>
    <x v="26"/>
    <x v="2"/>
    <x v="4"/>
    <x v="7"/>
    <d v="2018-06-24T00:00:00"/>
    <x v="4"/>
    <n v="1738"/>
    <n v="0.22"/>
    <n v="243.32"/>
    <s v="Tamil Nadu"/>
    <x v="3"/>
    <x v="1"/>
    <m/>
  </r>
  <r>
    <s v="OD202"/>
    <x v="40"/>
    <x v="4"/>
    <x v="7"/>
    <x v="17"/>
    <d v="2015-08-03T00:00:00"/>
    <x v="2"/>
    <n v="2421"/>
    <n v="0.25"/>
    <n v="484.2"/>
    <s v="Tamil Nadu"/>
    <x v="2"/>
    <x v="6"/>
    <m/>
  </r>
  <r>
    <s v="OD203"/>
    <x v="3"/>
    <x v="2"/>
    <x v="4"/>
    <x v="6"/>
    <d v="2015-08-03T00:00:00"/>
    <x v="2"/>
    <n v="2245"/>
    <n v="0.24"/>
    <n v="404.1"/>
    <s v="Tamil Nadu"/>
    <x v="2"/>
    <x v="6"/>
    <m/>
  </r>
  <r>
    <s v="OD204"/>
    <x v="23"/>
    <x v="0"/>
    <x v="0"/>
    <x v="0"/>
    <d v="2018-12-17T00:00:00"/>
    <x v="3"/>
    <n v="896"/>
    <n v="0.12"/>
    <n v="295.68"/>
    <s v="Tamil Nadu"/>
    <x v="3"/>
    <x v="4"/>
    <m/>
  </r>
  <r>
    <s v="OD205"/>
    <x v="46"/>
    <x v="0"/>
    <x v="20"/>
    <x v="23"/>
    <d v="2018-06-03T00:00:00"/>
    <x v="1"/>
    <n v="1033"/>
    <n v="0.3"/>
    <n v="185.94"/>
    <s v="Tamil Nadu"/>
    <x v="3"/>
    <x v="1"/>
    <m/>
  </r>
  <r>
    <s v="OD206"/>
    <x v="39"/>
    <x v="6"/>
    <x v="13"/>
    <x v="16"/>
    <d v="2018-12-09T00:00:00"/>
    <x v="2"/>
    <n v="1998"/>
    <n v="0.28999999999999998"/>
    <n v="139.86000000000001"/>
    <s v="Tamil Nadu"/>
    <x v="3"/>
    <x v="4"/>
    <m/>
  </r>
  <r>
    <s v="OD207"/>
    <x v="18"/>
    <x v="6"/>
    <x v="11"/>
    <x v="2"/>
    <d v="2018-12-01T00:00:00"/>
    <x v="3"/>
    <n v="1469"/>
    <n v="0.15"/>
    <n v="646.36"/>
    <s v="Tamil Nadu"/>
    <x v="3"/>
    <x v="4"/>
    <m/>
  </r>
  <r>
    <s v="OD208"/>
    <x v="17"/>
    <x v="6"/>
    <x v="9"/>
    <x v="6"/>
    <d v="2018-12-01T00:00:00"/>
    <x v="3"/>
    <n v="1899"/>
    <n v="0.25"/>
    <n v="360.81"/>
    <s v="Tamil Nadu"/>
    <x v="3"/>
    <x v="4"/>
    <m/>
  </r>
  <r>
    <s v="OD209"/>
    <x v="32"/>
    <x v="6"/>
    <x v="13"/>
    <x v="20"/>
    <d v="2018-12-01T00:00:00"/>
    <x v="3"/>
    <n v="2194"/>
    <n v="0.2"/>
    <n v="153.58000000000001"/>
    <s v="Tamil Nadu"/>
    <x v="3"/>
    <x v="4"/>
    <m/>
  </r>
  <r>
    <s v="OD210"/>
    <x v="29"/>
    <x v="1"/>
    <x v="14"/>
    <x v="0"/>
    <d v="2018-12-01T00:00:00"/>
    <x v="3"/>
    <n v="1942"/>
    <n v="0.28999999999999998"/>
    <n v="504.92"/>
    <s v="Tamil Nadu"/>
    <x v="3"/>
    <x v="4"/>
    <m/>
  </r>
  <r>
    <s v="OD211"/>
    <x v="7"/>
    <x v="3"/>
    <x v="16"/>
    <x v="12"/>
    <d v="2018-12-01T00:00:00"/>
    <x v="3"/>
    <n v="609"/>
    <n v="0.3"/>
    <n v="207.06"/>
    <s v="Tamil Nadu"/>
    <x v="3"/>
    <x v="4"/>
    <m/>
  </r>
  <r>
    <s v="OD212"/>
    <x v="18"/>
    <x v="6"/>
    <x v="11"/>
    <x v="5"/>
    <d v="2016-02-09T00:00:00"/>
    <x v="3"/>
    <n v="2353"/>
    <n v="0.26"/>
    <n v="423.54"/>
    <s v="Tamil Nadu"/>
    <x v="1"/>
    <x v="11"/>
    <m/>
  </r>
  <r>
    <s v="OD213"/>
    <x v="12"/>
    <x v="1"/>
    <x v="14"/>
    <x v="17"/>
    <d v="2016-01-02T00:00:00"/>
    <x v="4"/>
    <n v="1591"/>
    <n v="0.15"/>
    <n v="270.47000000000003"/>
    <s v="Tamil Nadu"/>
    <x v="1"/>
    <x v="9"/>
    <m/>
  </r>
  <r>
    <s v="OD214"/>
    <x v="16"/>
    <x v="2"/>
    <x v="21"/>
    <x v="1"/>
    <d v="2016-01-02T00:00:00"/>
    <x v="4"/>
    <n v="1353"/>
    <n v="0.11"/>
    <n v="527.66999999999996"/>
    <s v="Tamil Nadu"/>
    <x v="1"/>
    <x v="9"/>
    <m/>
  </r>
  <r>
    <s v="OD215"/>
    <x v="6"/>
    <x v="1"/>
    <x v="1"/>
    <x v="10"/>
    <d v="2016-01-02T00:00:00"/>
    <x v="4"/>
    <n v="1020"/>
    <n v="0.21"/>
    <n v="81.599999999999994"/>
    <s v="Tamil Nadu"/>
    <x v="1"/>
    <x v="9"/>
    <m/>
  </r>
  <r>
    <s v="OD216"/>
    <x v="0"/>
    <x v="5"/>
    <x v="17"/>
    <x v="6"/>
    <d v="2016-01-02T00:00:00"/>
    <x v="4"/>
    <n v="1362"/>
    <n v="0.31"/>
    <n v="177.06"/>
    <s v="Tamil Nadu"/>
    <x v="1"/>
    <x v="9"/>
    <m/>
  </r>
  <r>
    <s v="OD217"/>
    <x v="13"/>
    <x v="2"/>
    <x v="21"/>
    <x v="1"/>
    <d v="2016-01-02T00:00:00"/>
    <x v="4"/>
    <n v="1733"/>
    <n v="0.31"/>
    <n v="433.25"/>
    <s v="Tamil Nadu"/>
    <x v="1"/>
    <x v="9"/>
    <m/>
  </r>
  <r>
    <s v="OD218"/>
    <x v="31"/>
    <x v="0"/>
    <x v="0"/>
    <x v="7"/>
    <d v="2017-10-28T00:00:00"/>
    <x v="2"/>
    <n v="1949"/>
    <n v="0.17"/>
    <n v="97.45"/>
    <s v="Tamil Nadu"/>
    <x v="0"/>
    <x v="2"/>
    <m/>
  </r>
  <r>
    <s v="OD219"/>
    <x v="25"/>
    <x v="3"/>
    <x v="18"/>
    <x v="23"/>
    <d v="2017-10-28T00:00:00"/>
    <x v="2"/>
    <n v="2368"/>
    <n v="0.34"/>
    <n v="876.16"/>
    <s v="Tamil Nadu"/>
    <x v="0"/>
    <x v="2"/>
    <m/>
  </r>
  <r>
    <s v="OD220"/>
    <x v="41"/>
    <x v="3"/>
    <x v="3"/>
    <x v="20"/>
    <d v="2016-12-24T00:00:00"/>
    <x v="4"/>
    <n v="2110"/>
    <n v="0.25"/>
    <n v="485.3"/>
    <s v="Tamil Nadu"/>
    <x v="1"/>
    <x v="4"/>
    <m/>
  </r>
  <r>
    <s v="OD221"/>
    <x v="14"/>
    <x v="2"/>
    <x v="15"/>
    <x v="16"/>
    <d v="2016-12-24T00:00:00"/>
    <x v="4"/>
    <n v="1940"/>
    <n v="0.2"/>
    <n v="795.4"/>
    <s v="Tamil Nadu"/>
    <x v="1"/>
    <x v="4"/>
    <m/>
  </r>
  <r>
    <s v="OD222"/>
    <x v="27"/>
    <x v="6"/>
    <x v="19"/>
    <x v="0"/>
    <d v="2016-12-24T00:00:00"/>
    <x v="4"/>
    <n v="1557"/>
    <n v="0.2"/>
    <n v="638.37"/>
    <s v="Tamil Nadu"/>
    <x v="1"/>
    <x v="4"/>
    <m/>
  </r>
  <r>
    <s v="OD223"/>
    <x v="14"/>
    <x v="6"/>
    <x v="19"/>
    <x v="16"/>
    <d v="2016-12-24T00:00:00"/>
    <x v="4"/>
    <n v="1443"/>
    <n v="0.19"/>
    <n v="274.17"/>
    <s v="Tamil Nadu"/>
    <x v="1"/>
    <x v="4"/>
    <m/>
  </r>
  <r>
    <s v="OD224"/>
    <x v="10"/>
    <x v="1"/>
    <x v="14"/>
    <x v="2"/>
    <d v="2016-12-24T00:00:00"/>
    <x v="4"/>
    <n v="2024"/>
    <n v="0.11"/>
    <n v="910.8"/>
    <s v="Tamil Nadu"/>
    <x v="1"/>
    <x v="4"/>
    <m/>
  </r>
  <r>
    <s v="OD225"/>
    <x v="8"/>
    <x v="6"/>
    <x v="11"/>
    <x v="15"/>
    <d v="2016-12-24T00:00:00"/>
    <x v="4"/>
    <n v="2168"/>
    <n v="0.16"/>
    <n v="563.67999999999995"/>
    <s v="Tamil Nadu"/>
    <x v="1"/>
    <x v="4"/>
    <m/>
  </r>
  <r>
    <s v="OD226"/>
    <x v="18"/>
    <x v="6"/>
    <x v="11"/>
    <x v="7"/>
    <d v="2016-08-09T00:00:00"/>
    <x v="3"/>
    <n v="621"/>
    <n v="0.24"/>
    <n v="173.88"/>
    <s v="Tamil Nadu"/>
    <x v="1"/>
    <x v="6"/>
    <m/>
  </r>
  <r>
    <s v="OD227"/>
    <x v="34"/>
    <x v="2"/>
    <x v="4"/>
    <x v="16"/>
    <d v="2016-08-09T00:00:00"/>
    <x v="3"/>
    <n v="1230"/>
    <n v="0.17"/>
    <n v="295.2"/>
    <s v="Tamil Nadu"/>
    <x v="1"/>
    <x v="6"/>
    <m/>
  </r>
  <r>
    <s v="OD228"/>
    <x v="0"/>
    <x v="5"/>
    <x v="10"/>
    <x v="17"/>
    <d v="2016-08-09T00:00:00"/>
    <x v="3"/>
    <n v="560"/>
    <n v="0.34"/>
    <n v="240.8"/>
    <s v="Tamil Nadu"/>
    <x v="1"/>
    <x v="6"/>
    <m/>
  </r>
  <r>
    <s v="OD229"/>
    <x v="1"/>
    <x v="0"/>
    <x v="12"/>
    <x v="14"/>
    <d v="2016-02-28T00:00:00"/>
    <x v="1"/>
    <n v="1286"/>
    <n v="0.22"/>
    <n v="282.92"/>
    <s v="Tamil Nadu"/>
    <x v="1"/>
    <x v="11"/>
    <m/>
  </r>
  <r>
    <s v="OD230"/>
    <x v="14"/>
    <x v="1"/>
    <x v="1"/>
    <x v="14"/>
    <d v="2016-02-28T00:00:00"/>
    <x v="1"/>
    <n v="1242"/>
    <n v="0.34"/>
    <n v="149.04"/>
    <s v="Tamil Nadu"/>
    <x v="1"/>
    <x v="11"/>
    <m/>
  </r>
  <r>
    <s v="OD231"/>
    <x v="41"/>
    <x v="4"/>
    <x v="22"/>
    <x v="1"/>
    <d v="2015-09-13T00:00:00"/>
    <x v="1"/>
    <n v="717"/>
    <n v="0.21"/>
    <n v="43.02"/>
    <s v="Tamil Nadu"/>
    <x v="2"/>
    <x v="8"/>
    <m/>
  </r>
  <r>
    <s v="OD232"/>
    <x v="34"/>
    <x v="1"/>
    <x v="14"/>
    <x v="10"/>
    <d v="2018-04-07T00:00:00"/>
    <x v="1"/>
    <n v="1480"/>
    <n v="0.22"/>
    <n v="444"/>
    <s v="Tamil Nadu"/>
    <x v="3"/>
    <x v="3"/>
    <m/>
  </r>
  <r>
    <s v="OD233"/>
    <x v="34"/>
    <x v="2"/>
    <x v="15"/>
    <x v="17"/>
    <d v="2018-04-07T00:00:00"/>
    <x v="1"/>
    <n v="826"/>
    <n v="0.18"/>
    <n v="247.8"/>
    <s v="Tamil Nadu"/>
    <x v="3"/>
    <x v="3"/>
    <m/>
  </r>
  <r>
    <s v="OD234"/>
    <x v="14"/>
    <x v="5"/>
    <x v="10"/>
    <x v="4"/>
    <d v="2018-04-07T00:00:00"/>
    <x v="1"/>
    <n v="1846"/>
    <n v="0.22"/>
    <n v="276.89999999999998"/>
    <s v="Tamil Nadu"/>
    <x v="3"/>
    <x v="3"/>
    <m/>
  </r>
  <r>
    <s v="OD235"/>
    <x v="22"/>
    <x v="1"/>
    <x v="14"/>
    <x v="15"/>
    <d v="2018-04-07T00:00:00"/>
    <x v="1"/>
    <n v="2045"/>
    <n v="0.12"/>
    <n v="552.15"/>
    <s v="Tamil Nadu"/>
    <x v="3"/>
    <x v="3"/>
    <m/>
  </r>
  <r>
    <s v="OD236"/>
    <x v="30"/>
    <x v="3"/>
    <x v="18"/>
    <x v="19"/>
    <d v="2018-04-07T00:00:00"/>
    <x v="1"/>
    <n v="1983"/>
    <n v="0.17"/>
    <n v="773.37"/>
    <s v="Tamil Nadu"/>
    <x v="3"/>
    <x v="3"/>
    <m/>
  </r>
  <r>
    <s v="OD237"/>
    <x v="21"/>
    <x v="4"/>
    <x v="7"/>
    <x v="13"/>
    <d v="2018-11-12T00:00:00"/>
    <x v="2"/>
    <n v="650"/>
    <n v="0.16"/>
    <n v="247"/>
    <s v="Tamil Nadu"/>
    <x v="3"/>
    <x v="0"/>
    <m/>
  </r>
  <r>
    <s v="OD238"/>
    <x v="44"/>
    <x v="4"/>
    <x v="22"/>
    <x v="6"/>
    <d v="2017-06-04T00:00:00"/>
    <x v="3"/>
    <n v="2163"/>
    <n v="0.31"/>
    <n v="216.3"/>
    <s v="Tamil Nadu"/>
    <x v="0"/>
    <x v="1"/>
    <m/>
  </r>
  <r>
    <s v="OD239"/>
    <x v="5"/>
    <x v="3"/>
    <x v="16"/>
    <x v="13"/>
    <d v="2017-06-04T00:00:00"/>
    <x v="3"/>
    <n v="1481"/>
    <n v="0.15"/>
    <n v="518.35"/>
    <s v="Tamil Nadu"/>
    <x v="0"/>
    <x v="1"/>
    <m/>
  </r>
  <r>
    <s v="OD240"/>
    <x v="41"/>
    <x v="5"/>
    <x v="10"/>
    <x v="5"/>
    <d v="2017-06-04T00:00:00"/>
    <x v="3"/>
    <n v="2492"/>
    <n v="0.14000000000000001"/>
    <n v="124.6"/>
    <s v="Tamil Nadu"/>
    <x v="0"/>
    <x v="1"/>
    <m/>
  </r>
  <r>
    <s v="OD241"/>
    <x v="14"/>
    <x v="4"/>
    <x v="7"/>
    <x v="19"/>
    <d v="2017-06-04T00:00:00"/>
    <x v="3"/>
    <n v="962"/>
    <n v="0.33"/>
    <n v="423.28"/>
    <s v="Tamil Nadu"/>
    <x v="0"/>
    <x v="1"/>
    <m/>
  </r>
  <r>
    <s v="OD242"/>
    <x v="28"/>
    <x v="1"/>
    <x v="1"/>
    <x v="22"/>
    <d v="2017-06-04T00:00:00"/>
    <x v="3"/>
    <n v="1432"/>
    <n v="0.3"/>
    <n v="214.8"/>
    <s v="Tamil Nadu"/>
    <x v="0"/>
    <x v="1"/>
    <m/>
  </r>
  <r>
    <s v="OD243"/>
    <x v="19"/>
    <x v="0"/>
    <x v="12"/>
    <x v="23"/>
    <d v="2017-06-04T00:00:00"/>
    <x v="3"/>
    <n v="523"/>
    <n v="0.12"/>
    <n v="78.45"/>
    <s v="Tamil Nadu"/>
    <x v="0"/>
    <x v="1"/>
    <m/>
  </r>
  <r>
    <s v="OD244"/>
    <x v="43"/>
    <x v="0"/>
    <x v="0"/>
    <x v="8"/>
    <d v="2017-06-04T00:00:00"/>
    <x v="3"/>
    <n v="1540"/>
    <n v="0.11"/>
    <n v="646.79999999999995"/>
    <s v="Tamil Nadu"/>
    <x v="0"/>
    <x v="1"/>
    <m/>
  </r>
  <r>
    <s v="OD245"/>
    <x v="37"/>
    <x v="4"/>
    <x v="6"/>
    <x v="22"/>
    <d v="2015-06-01T00:00:00"/>
    <x v="3"/>
    <n v="817"/>
    <n v="0.15"/>
    <n v="326.8"/>
    <s v="Tamil Nadu"/>
    <x v="2"/>
    <x v="1"/>
    <m/>
  </r>
  <r>
    <s v="OD246"/>
    <x v="39"/>
    <x v="6"/>
    <x v="19"/>
    <x v="12"/>
    <d v="2015-06-01T00:00:00"/>
    <x v="3"/>
    <n v="2462"/>
    <n v="0.31"/>
    <n v="369.3"/>
    <s v="Tamil Nadu"/>
    <x v="2"/>
    <x v="1"/>
    <m/>
  </r>
  <r>
    <s v="OD247"/>
    <x v="38"/>
    <x v="3"/>
    <x v="18"/>
    <x v="2"/>
    <d v="2015-06-01T00:00:00"/>
    <x v="3"/>
    <n v="962"/>
    <n v="0.21"/>
    <n v="288.60000000000002"/>
    <s v="Tamil Nadu"/>
    <x v="2"/>
    <x v="1"/>
    <m/>
  </r>
  <r>
    <s v="OD248"/>
    <x v="4"/>
    <x v="1"/>
    <x v="1"/>
    <x v="18"/>
    <d v="2015-06-01T00:00:00"/>
    <x v="3"/>
    <n v="538"/>
    <n v="0.19"/>
    <n v="59.18"/>
    <s v="Tamil Nadu"/>
    <x v="2"/>
    <x v="1"/>
    <m/>
  </r>
  <r>
    <s v="OD249"/>
    <x v="44"/>
    <x v="5"/>
    <x v="10"/>
    <x v="4"/>
    <d v="2015-06-01T00:00:00"/>
    <x v="3"/>
    <n v="1556"/>
    <n v="0.17"/>
    <n v="482.36"/>
    <s v="Tamil Nadu"/>
    <x v="2"/>
    <x v="1"/>
    <m/>
  </r>
  <r>
    <s v="OD250"/>
    <x v="26"/>
    <x v="1"/>
    <x v="1"/>
    <x v="0"/>
    <d v="2017-12-10T00:00:00"/>
    <x v="2"/>
    <n v="2133"/>
    <n v="0.26"/>
    <n v="959.85"/>
    <s v="Tamil Nadu"/>
    <x v="0"/>
    <x v="4"/>
    <m/>
  </r>
  <r>
    <s v="OD251"/>
    <x v="22"/>
    <x v="1"/>
    <x v="1"/>
    <x v="7"/>
    <d v="2017-09-11T00:00:00"/>
    <x v="2"/>
    <n v="1474"/>
    <n v="0.14000000000000001"/>
    <n v="235.84"/>
    <s v="Tamil Nadu"/>
    <x v="0"/>
    <x v="8"/>
    <m/>
  </r>
  <r>
    <s v="OD252"/>
    <x v="29"/>
    <x v="1"/>
    <x v="1"/>
    <x v="11"/>
    <d v="2017-09-11T00:00:00"/>
    <x v="2"/>
    <n v="531"/>
    <n v="0.14000000000000001"/>
    <n v="127.44"/>
    <s v="Tamil Nadu"/>
    <x v="0"/>
    <x v="8"/>
    <m/>
  </r>
  <r>
    <s v="OD253"/>
    <x v="14"/>
    <x v="2"/>
    <x v="21"/>
    <x v="20"/>
    <d v="2017-12-10T00:00:00"/>
    <x v="4"/>
    <n v="1769"/>
    <n v="0.19"/>
    <n v="636.84"/>
    <s v="Tamil Nadu"/>
    <x v="0"/>
    <x v="4"/>
    <m/>
  </r>
  <r>
    <s v="OD254"/>
    <x v="49"/>
    <x v="3"/>
    <x v="16"/>
    <x v="20"/>
    <d v="2017-12-10T00:00:00"/>
    <x v="4"/>
    <n v="1257"/>
    <n v="0.34"/>
    <n v="62.85"/>
    <s v="Tamil Nadu"/>
    <x v="0"/>
    <x v="4"/>
    <m/>
  </r>
  <r>
    <s v="OD255"/>
    <x v="20"/>
    <x v="2"/>
    <x v="21"/>
    <x v="6"/>
    <d v="2016-11-28T00:00:00"/>
    <x v="3"/>
    <n v="1899"/>
    <n v="0.27"/>
    <n v="170.91"/>
    <s v="Tamil Nadu"/>
    <x v="1"/>
    <x v="0"/>
    <m/>
  </r>
  <r>
    <s v="OD256"/>
    <x v="0"/>
    <x v="3"/>
    <x v="5"/>
    <x v="7"/>
    <d v="2016-11-28T00:00:00"/>
    <x v="3"/>
    <n v="1929"/>
    <n v="0.3"/>
    <n v="617.28"/>
    <s v="Tamil Nadu"/>
    <x v="1"/>
    <x v="0"/>
    <m/>
  </r>
  <r>
    <s v="OD257"/>
    <x v="44"/>
    <x v="1"/>
    <x v="14"/>
    <x v="4"/>
    <d v="2016-11-28T00:00:00"/>
    <x v="3"/>
    <n v="2417"/>
    <n v="0.1"/>
    <n v="990.97"/>
    <s v="Tamil Nadu"/>
    <x v="1"/>
    <x v="0"/>
    <m/>
  </r>
  <r>
    <s v="OD258"/>
    <x v="13"/>
    <x v="6"/>
    <x v="13"/>
    <x v="8"/>
    <d v="2016-11-28T00:00:00"/>
    <x v="3"/>
    <n v="1443"/>
    <n v="0.25"/>
    <n v="476.19"/>
    <s v="Tamil Nadu"/>
    <x v="1"/>
    <x v="0"/>
    <m/>
  </r>
  <r>
    <s v="OD259"/>
    <x v="32"/>
    <x v="1"/>
    <x v="14"/>
    <x v="3"/>
    <d v="2018-12-01T00:00:00"/>
    <x v="4"/>
    <n v="660"/>
    <n v="0.28999999999999998"/>
    <n v="290.39999999999998"/>
    <s v="Tamil Nadu"/>
    <x v="3"/>
    <x v="4"/>
    <m/>
  </r>
  <r>
    <s v="OD260"/>
    <x v="36"/>
    <x v="4"/>
    <x v="22"/>
    <x v="17"/>
    <d v="2018-12-01T00:00:00"/>
    <x v="4"/>
    <n v="2114"/>
    <n v="0.32"/>
    <n v="359.38"/>
    <s v="Tamil Nadu"/>
    <x v="3"/>
    <x v="4"/>
    <m/>
  </r>
  <r>
    <s v="OD261"/>
    <x v="25"/>
    <x v="0"/>
    <x v="0"/>
    <x v="14"/>
    <d v="2018-12-01T00:00:00"/>
    <x v="4"/>
    <n v="1278"/>
    <n v="0.14000000000000001"/>
    <n v="63.9"/>
    <s v="Tamil Nadu"/>
    <x v="3"/>
    <x v="4"/>
    <m/>
  </r>
  <r>
    <s v="OD262"/>
    <x v="44"/>
    <x v="2"/>
    <x v="4"/>
    <x v="1"/>
    <d v="2018-06-08T00:00:00"/>
    <x v="3"/>
    <n v="867"/>
    <n v="0.18"/>
    <n v="216.75"/>
    <s v="Tamil Nadu"/>
    <x v="3"/>
    <x v="1"/>
    <m/>
  </r>
  <r>
    <s v="OD263"/>
    <x v="37"/>
    <x v="2"/>
    <x v="4"/>
    <x v="12"/>
    <d v="2015-09-19T00:00:00"/>
    <x v="3"/>
    <n v="943"/>
    <n v="0.33"/>
    <n v="150.88"/>
    <s v="Tamil Nadu"/>
    <x v="2"/>
    <x v="8"/>
    <m/>
  </r>
  <r>
    <s v="OD264"/>
    <x v="30"/>
    <x v="1"/>
    <x v="14"/>
    <x v="21"/>
    <d v="2015-09-19T00:00:00"/>
    <x v="3"/>
    <n v="1836"/>
    <n v="0.17"/>
    <n v="275.39999999999998"/>
    <s v="Tamil Nadu"/>
    <x v="2"/>
    <x v="8"/>
    <m/>
  </r>
  <r>
    <s v="OD265"/>
    <x v="6"/>
    <x v="6"/>
    <x v="19"/>
    <x v="18"/>
    <d v="2017-06-06T00:00:00"/>
    <x v="3"/>
    <n v="1200"/>
    <n v="0.19"/>
    <n v="420"/>
    <s v="Tamil Nadu"/>
    <x v="0"/>
    <x v="1"/>
    <m/>
  </r>
  <r>
    <s v="OD266"/>
    <x v="0"/>
    <x v="3"/>
    <x v="16"/>
    <x v="7"/>
    <d v="2016-11-10T00:00:00"/>
    <x v="2"/>
    <n v="1167"/>
    <n v="0.18"/>
    <n v="256.74"/>
    <s v="Tamil Nadu"/>
    <x v="1"/>
    <x v="0"/>
    <m/>
  </r>
  <r>
    <s v="OD267"/>
    <x v="21"/>
    <x v="6"/>
    <x v="11"/>
    <x v="2"/>
    <d v="2018-06-16T00:00:00"/>
    <x v="1"/>
    <n v="696"/>
    <n v="0.34"/>
    <n v="139.19999999999999"/>
    <s v="Tamil Nadu"/>
    <x v="3"/>
    <x v="1"/>
    <m/>
  </r>
  <r>
    <s v="OD268"/>
    <x v="41"/>
    <x v="0"/>
    <x v="0"/>
    <x v="23"/>
    <d v="2017-01-22T00:00:00"/>
    <x v="4"/>
    <n v="2500"/>
    <n v="0.33"/>
    <n v="425"/>
    <s v="Tamil Nadu"/>
    <x v="0"/>
    <x v="9"/>
    <m/>
  </r>
  <r>
    <s v="OD269"/>
    <x v="5"/>
    <x v="4"/>
    <x v="7"/>
    <x v="3"/>
    <d v="2018-12-09T00:00:00"/>
    <x v="4"/>
    <n v="1507"/>
    <n v="0.16"/>
    <n v="180.84"/>
    <s v="Tamil Nadu"/>
    <x v="3"/>
    <x v="4"/>
    <m/>
  </r>
  <r>
    <s v="OD270"/>
    <x v="31"/>
    <x v="1"/>
    <x v="14"/>
    <x v="10"/>
    <d v="2018-12-09T00:00:00"/>
    <x v="4"/>
    <n v="1612"/>
    <n v="0.11"/>
    <n v="612.55999999999995"/>
    <s v="Tamil Nadu"/>
    <x v="3"/>
    <x v="4"/>
    <m/>
  </r>
  <r>
    <s v="OD271"/>
    <x v="32"/>
    <x v="5"/>
    <x v="17"/>
    <x v="21"/>
    <d v="2018-12-28T00:00:00"/>
    <x v="2"/>
    <n v="764"/>
    <n v="0.11"/>
    <n v="160.44"/>
    <s v="Tamil Nadu"/>
    <x v="3"/>
    <x v="4"/>
    <m/>
  </r>
  <r>
    <s v="OD272"/>
    <x v="8"/>
    <x v="5"/>
    <x v="17"/>
    <x v="14"/>
    <d v="2016-07-30T00:00:00"/>
    <x v="2"/>
    <n v="884"/>
    <n v="0.31"/>
    <n v="282.88"/>
    <s v="Tamil Nadu"/>
    <x v="1"/>
    <x v="7"/>
    <m/>
  </r>
  <r>
    <s v="OD273"/>
    <x v="19"/>
    <x v="3"/>
    <x v="18"/>
    <x v="15"/>
    <d v="2016-07-30T00:00:00"/>
    <x v="2"/>
    <n v="2443"/>
    <n v="0.23"/>
    <n v="781.76"/>
    <s v="Tamil Nadu"/>
    <x v="1"/>
    <x v="7"/>
    <m/>
  </r>
  <r>
    <s v="OD274"/>
    <x v="7"/>
    <x v="4"/>
    <x v="7"/>
    <x v="0"/>
    <d v="2016-07-30T00:00:00"/>
    <x v="2"/>
    <n v="1147"/>
    <n v="0.27"/>
    <n v="137.63999999999999"/>
    <s v="Tamil Nadu"/>
    <x v="1"/>
    <x v="7"/>
    <m/>
  </r>
  <r>
    <s v="OD275"/>
    <x v="8"/>
    <x v="3"/>
    <x v="16"/>
    <x v="22"/>
    <d v="2018-09-16T00:00:00"/>
    <x v="2"/>
    <n v="1899"/>
    <n v="0.21"/>
    <n v="493.74"/>
    <s v="Tamil Nadu"/>
    <x v="3"/>
    <x v="8"/>
    <m/>
  </r>
  <r>
    <s v="OD276"/>
    <x v="29"/>
    <x v="4"/>
    <x v="7"/>
    <x v="20"/>
    <d v="2018-09-16T00:00:00"/>
    <x v="2"/>
    <n v="744"/>
    <n v="0.11"/>
    <n v="66.959999999999994"/>
    <s v="Tamil Nadu"/>
    <x v="3"/>
    <x v="8"/>
    <m/>
  </r>
  <r>
    <s v="OD277"/>
    <x v="21"/>
    <x v="6"/>
    <x v="19"/>
    <x v="6"/>
    <d v="2018-10-13T00:00:00"/>
    <x v="4"/>
    <n v="812"/>
    <n v="0.17"/>
    <n v="284.2"/>
    <s v="Tamil Nadu"/>
    <x v="3"/>
    <x v="2"/>
    <m/>
  </r>
  <r>
    <s v="OD278"/>
    <x v="46"/>
    <x v="0"/>
    <x v="0"/>
    <x v="23"/>
    <d v="2018-10-13T00:00:00"/>
    <x v="4"/>
    <n v="862"/>
    <n v="0.2"/>
    <n v="137.91999999999999"/>
    <s v="Tamil Nadu"/>
    <x v="3"/>
    <x v="2"/>
    <m/>
  </r>
  <r>
    <s v="OD279"/>
    <x v="16"/>
    <x v="5"/>
    <x v="8"/>
    <x v="23"/>
    <d v="2018-10-13T00:00:00"/>
    <x v="4"/>
    <n v="1061"/>
    <n v="0.13"/>
    <n v="286.47000000000003"/>
    <s v="Tamil Nadu"/>
    <x v="3"/>
    <x v="2"/>
    <m/>
  </r>
  <r>
    <s v="OD280"/>
    <x v="25"/>
    <x v="3"/>
    <x v="3"/>
    <x v="20"/>
    <d v="2018-10-13T00:00:00"/>
    <x v="4"/>
    <n v="2365"/>
    <n v="0.31"/>
    <n v="520.29999999999995"/>
    <s v="Tamil Nadu"/>
    <x v="3"/>
    <x v="2"/>
    <m/>
  </r>
  <r>
    <s v="OD281"/>
    <x v="40"/>
    <x v="5"/>
    <x v="8"/>
    <x v="9"/>
    <d v="2016-09-26T00:00:00"/>
    <x v="3"/>
    <n v="1421"/>
    <n v="0.14000000000000001"/>
    <n v="454.72"/>
    <s v="Tamil Nadu"/>
    <x v="1"/>
    <x v="8"/>
    <m/>
  </r>
  <r>
    <s v="OD282"/>
    <x v="37"/>
    <x v="3"/>
    <x v="16"/>
    <x v="2"/>
    <d v="2016-09-26T00:00:00"/>
    <x v="3"/>
    <n v="1357"/>
    <n v="0.24"/>
    <n v="203.55"/>
    <s v="Tamil Nadu"/>
    <x v="1"/>
    <x v="8"/>
    <m/>
  </r>
  <r>
    <s v="OD283"/>
    <x v="45"/>
    <x v="1"/>
    <x v="14"/>
    <x v="8"/>
    <d v="2016-11-02T00:00:00"/>
    <x v="2"/>
    <n v="1007"/>
    <n v="0.24"/>
    <n v="433.01"/>
    <s v="Tamil Nadu"/>
    <x v="1"/>
    <x v="0"/>
    <m/>
  </r>
  <r>
    <s v="OD284"/>
    <x v="29"/>
    <x v="4"/>
    <x v="6"/>
    <x v="12"/>
    <d v="2016-09-26T00:00:00"/>
    <x v="2"/>
    <n v="1544"/>
    <n v="0.26"/>
    <n v="138.96"/>
    <s v="Tamil Nadu"/>
    <x v="1"/>
    <x v="8"/>
    <m/>
  </r>
  <r>
    <s v="OD285"/>
    <x v="42"/>
    <x v="3"/>
    <x v="16"/>
    <x v="17"/>
    <d v="2016-09-26T00:00:00"/>
    <x v="2"/>
    <n v="1537"/>
    <n v="0.18"/>
    <n v="599.42999999999995"/>
    <s v="Tamil Nadu"/>
    <x v="1"/>
    <x v="8"/>
    <m/>
  </r>
  <r>
    <s v="OD286"/>
    <x v="4"/>
    <x v="4"/>
    <x v="22"/>
    <x v="4"/>
    <d v="2016-09-26T00:00:00"/>
    <x v="2"/>
    <n v="1530"/>
    <n v="0.18"/>
    <n v="168.3"/>
    <s v="Tamil Nadu"/>
    <x v="1"/>
    <x v="8"/>
    <m/>
  </r>
  <r>
    <s v="OD287"/>
    <x v="7"/>
    <x v="0"/>
    <x v="20"/>
    <x v="7"/>
    <d v="2017-12-18T00:00:00"/>
    <x v="1"/>
    <n v="2460"/>
    <n v="0.15"/>
    <n v="738"/>
    <s v="Tamil Nadu"/>
    <x v="0"/>
    <x v="4"/>
    <m/>
  </r>
  <r>
    <s v="OD288"/>
    <x v="1"/>
    <x v="5"/>
    <x v="17"/>
    <x v="18"/>
    <d v="2017-12-18T00:00:00"/>
    <x v="1"/>
    <n v="976"/>
    <n v="0.35"/>
    <n v="429.44"/>
    <s v="Tamil Nadu"/>
    <x v="0"/>
    <x v="4"/>
    <m/>
  </r>
  <r>
    <s v="OD289"/>
    <x v="31"/>
    <x v="3"/>
    <x v="18"/>
    <x v="22"/>
    <d v="2017-12-18T00:00:00"/>
    <x v="1"/>
    <n v="1106"/>
    <n v="0.19"/>
    <n v="298.62"/>
    <s v="Tamil Nadu"/>
    <x v="0"/>
    <x v="4"/>
    <m/>
  </r>
  <r>
    <s v="OD290"/>
    <x v="6"/>
    <x v="4"/>
    <x v="6"/>
    <x v="7"/>
    <d v="2017-11-20T00:00:00"/>
    <x v="4"/>
    <n v="1165"/>
    <n v="0.17"/>
    <n v="244.65"/>
    <s v="Tamil Nadu"/>
    <x v="0"/>
    <x v="0"/>
    <m/>
  </r>
  <r>
    <s v="OD291"/>
    <x v="6"/>
    <x v="2"/>
    <x v="21"/>
    <x v="8"/>
    <d v="2017-11-20T00:00:00"/>
    <x v="4"/>
    <n v="1244"/>
    <n v="0.14000000000000001"/>
    <n v="497.6"/>
    <s v="Tamil Nadu"/>
    <x v="0"/>
    <x v="0"/>
    <m/>
  </r>
  <r>
    <s v="OD292"/>
    <x v="29"/>
    <x v="3"/>
    <x v="18"/>
    <x v="16"/>
    <d v="2017-11-20T00:00:00"/>
    <x v="4"/>
    <n v="1992"/>
    <n v="0.34"/>
    <n v="418.32"/>
    <s v="Tamil Nadu"/>
    <x v="0"/>
    <x v="0"/>
    <m/>
  </r>
  <r>
    <s v="OD293"/>
    <x v="45"/>
    <x v="6"/>
    <x v="9"/>
    <x v="4"/>
    <d v="2017-11-20T00:00:00"/>
    <x v="4"/>
    <n v="1396"/>
    <n v="0.16"/>
    <n v="237.32"/>
    <s v="Tamil Nadu"/>
    <x v="0"/>
    <x v="0"/>
    <m/>
  </r>
  <r>
    <s v="OD294"/>
    <x v="46"/>
    <x v="5"/>
    <x v="8"/>
    <x v="6"/>
    <d v="2015-12-26T00:00:00"/>
    <x v="2"/>
    <n v="849"/>
    <n v="0.19"/>
    <n v="263.19"/>
    <s v="Tamil Nadu"/>
    <x v="2"/>
    <x v="4"/>
    <m/>
  </r>
  <r>
    <s v="OD295"/>
    <x v="45"/>
    <x v="0"/>
    <x v="0"/>
    <x v="3"/>
    <d v="2015-12-26T00:00:00"/>
    <x v="2"/>
    <n v="2488"/>
    <n v="0.14000000000000001"/>
    <n v="547.36"/>
    <s v="Tamil Nadu"/>
    <x v="2"/>
    <x v="4"/>
    <m/>
  </r>
  <r>
    <s v="OD296"/>
    <x v="19"/>
    <x v="2"/>
    <x v="21"/>
    <x v="3"/>
    <d v="2015-12-26T00:00:00"/>
    <x v="2"/>
    <n v="840"/>
    <n v="0.25"/>
    <n v="184.8"/>
    <s v="Tamil Nadu"/>
    <x v="2"/>
    <x v="4"/>
    <m/>
  </r>
  <r>
    <s v="OD297"/>
    <x v="48"/>
    <x v="0"/>
    <x v="12"/>
    <x v="1"/>
    <d v="2015-12-26T00:00:00"/>
    <x v="2"/>
    <n v="1820"/>
    <n v="0.21"/>
    <n v="527.79999999999995"/>
    <s v="Tamil Nadu"/>
    <x v="2"/>
    <x v="4"/>
    <m/>
  </r>
  <r>
    <s v="OD298"/>
    <x v="37"/>
    <x v="0"/>
    <x v="0"/>
    <x v="13"/>
    <d v="2015-12-26T00:00:00"/>
    <x v="2"/>
    <n v="1969"/>
    <n v="0.15"/>
    <n v="630.08000000000004"/>
    <s v="Tamil Nadu"/>
    <x v="2"/>
    <x v="4"/>
    <m/>
  </r>
  <r>
    <s v="OD299"/>
    <x v="13"/>
    <x v="2"/>
    <x v="4"/>
    <x v="23"/>
    <d v="2017-10-28T00:00:00"/>
    <x v="4"/>
    <n v="2261"/>
    <n v="0.23"/>
    <n v="994.84"/>
    <s v="Tamil Nadu"/>
    <x v="0"/>
    <x v="2"/>
    <m/>
  </r>
  <r>
    <s v="OD300"/>
    <x v="1"/>
    <x v="6"/>
    <x v="13"/>
    <x v="10"/>
    <d v="2017-10-28T00:00:00"/>
    <x v="4"/>
    <n v="1793"/>
    <n v="0.21"/>
    <n v="304.81"/>
    <s v="Tamil Nadu"/>
    <x v="0"/>
    <x v="2"/>
    <m/>
  </r>
  <r>
    <s v="OD301"/>
    <x v="17"/>
    <x v="4"/>
    <x v="22"/>
    <x v="4"/>
    <d v="2017-10-28T00:00:00"/>
    <x v="4"/>
    <n v="644"/>
    <n v="0.33"/>
    <n v="96.6"/>
    <s v="Tamil Nadu"/>
    <x v="0"/>
    <x v="2"/>
    <m/>
  </r>
  <r>
    <s v="OD302"/>
    <x v="27"/>
    <x v="0"/>
    <x v="12"/>
    <x v="15"/>
    <d v="2017-10-28T00:00:00"/>
    <x v="4"/>
    <n v="1359"/>
    <n v="0.17"/>
    <n v="421.29"/>
    <s v="Tamil Nadu"/>
    <x v="0"/>
    <x v="2"/>
    <m/>
  </r>
  <r>
    <s v="OD303"/>
    <x v="20"/>
    <x v="4"/>
    <x v="22"/>
    <x v="3"/>
    <d v="2017-10-28T00:00:00"/>
    <x v="4"/>
    <n v="1554"/>
    <n v="0.23"/>
    <n v="683.76"/>
    <s v="Tamil Nadu"/>
    <x v="0"/>
    <x v="2"/>
    <m/>
  </r>
  <r>
    <s v="OD304"/>
    <x v="19"/>
    <x v="5"/>
    <x v="10"/>
    <x v="14"/>
    <d v="2018-11-19T00:00:00"/>
    <x v="3"/>
    <n v="2090"/>
    <n v="0.25"/>
    <n v="292.60000000000002"/>
    <s v="Tamil Nadu"/>
    <x v="3"/>
    <x v="0"/>
    <m/>
  </r>
  <r>
    <s v="OD305"/>
    <x v="24"/>
    <x v="0"/>
    <x v="12"/>
    <x v="12"/>
    <d v="2016-05-04T00:00:00"/>
    <x v="4"/>
    <n v="931"/>
    <n v="0.14000000000000001"/>
    <n v="297.92"/>
    <s v="Tamil Nadu"/>
    <x v="1"/>
    <x v="5"/>
    <m/>
  </r>
  <r>
    <s v="OD306"/>
    <x v="20"/>
    <x v="4"/>
    <x v="22"/>
    <x v="17"/>
    <d v="2015-12-30T00:00:00"/>
    <x v="3"/>
    <n v="1157"/>
    <n v="0.2"/>
    <n v="404.95"/>
    <s v="Tamil Nadu"/>
    <x v="2"/>
    <x v="4"/>
    <m/>
  </r>
  <r>
    <s v="OD307"/>
    <x v="18"/>
    <x v="3"/>
    <x v="5"/>
    <x v="4"/>
    <d v="2015-06-01T00:00:00"/>
    <x v="4"/>
    <n v="2396"/>
    <n v="0.35"/>
    <n v="383.36"/>
    <s v="Tamil Nadu"/>
    <x v="2"/>
    <x v="1"/>
    <m/>
  </r>
  <r>
    <s v="OD308"/>
    <x v="13"/>
    <x v="0"/>
    <x v="20"/>
    <x v="20"/>
    <d v="2015-06-01T00:00:00"/>
    <x v="4"/>
    <n v="1677"/>
    <n v="0.18"/>
    <n v="586.95000000000005"/>
    <s v="Tamil Nadu"/>
    <x v="2"/>
    <x v="1"/>
    <m/>
  </r>
  <r>
    <s v="OD309"/>
    <x v="32"/>
    <x v="5"/>
    <x v="10"/>
    <x v="14"/>
    <d v="2018-04-15T00:00:00"/>
    <x v="1"/>
    <n v="590"/>
    <n v="0.27"/>
    <n v="200.6"/>
    <s v="Tamil Nadu"/>
    <x v="3"/>
    <x v="3"/>
    <m/>
  </r>
  <r>
    <s v="OD310"/>
    <x v="39"/>
    <x v="5"/>
    <x v="17"/>
    <x v="10"/>
    <d v="2017-09-12T00:00:00"/>
    <x v="2"/>
    <n v="1401"/>
    <n v="0.26"/>
    <n v="196.14"/>
    <s v="Tamil Nadu"/>
    <x v="0"/>
    <x v="8"/>
    <m/>
  </r>
  <r>
    <s v="OD311"/>
    <x v="12"/>
    <x v="0"/>
    <x v="12"/>
    <x v="15"/>
    <d v="2017-09-12T00:00:00"/>
    <x v="2"/>
    <n v="678"/>
    <n v="0.28999999999999998"/>
    <n v="189.84"/>
    <s v="Tamil Nadu"/>
    <x v="0"/>
    <x v="8"/>
    <m/>
  </r>
  <r>
    <s v="OD312"/>
    <x v="0"/>
    <x v="5"/>
    <x v="8"/>
    <x v="0"/>
    <d v="2017-09-12T00:00:00"/>
    <x v="2"/>
    <n v="2417"/>
    <n v="0.28000000000000003"/>
    <n v="797.61"/>
    <s v="Tamil Nadu"/>
    <x v="0"/>
    <x v="8"/>
    <m/>
  </r>
  <r>
    <s v="OD313"/>
    <x v="27"/>
    <x v="1"/>
    <x v="14"/>
    <x v="21"/>
    <d v="2017-09-12T00:00:00"/>
    <x v="2"/>
    <n v="2211"/>
    <n v="0.18"/>
    <n v="641.19000000000005"/>
    <s v="Tamil Nadu"/>
    <x v="0"/>
    <x v="8"/>
    <m/>
  </r>
  <r>
    <s v="OD314"/>
    <x v="40"/>
    <x v="3"/>
    <x v="5"/>
    <x v="2"/>
    <d v="2015-09-27T00:00:00"/>
    <x v="4"/>
    <n v="2392"/>
    <n v="0.15"/>
    <n v="406.64"/>
    <s v="Tamil Nadu"/>
    <x v="2"/>
    <x v="8"/>
    <m/>
  </r>
  <r>
    <s v="OD315"/>
    <x v="16"/>
    <x v="6"/>
    <x v="13"/>
    <x v="1"/>
    <d v="2015-08-09T00:00:00"/>
    <x v="1"/>
    <n v="1835"/>
    <n v="0.28999999999999998"/>
    <n v="660.6"/>
    <s v="Tamil Nadu"/>
    <x v="2"/>
    <x v="6"/>
    <m/>
  </r>
  <r>
    <s v="OD316"/>
    <x v="28"/>
    <x v="5"/>
    <x v="17"/>
    <x v="8"/>
    <d v="2015-08-09T00:00:00"/>
    <x v="1"/>
    <n v="2281"/>
    <n v="0.22"/>
    <n v="775.54"/>
    <s v="Tamil Nadu"/>
    <x v="2"/>
    <x v="6"/>
    <m/>
  </r>
  <r>
    <s v="OD317"/>
    <x v="12"/>
    <x v="3"/>
    <x v="3"/>
    <x v="18"/>
    <d v="2015-12-28T00:00:00"/>
    <x v="4"/>
    <n v="1583"/>
    <n v="0.21"/>
    <n v="174.13"/>
    <s v="Tamil Nadu"/>
    <x v="2"/>
    <x v="4"/>
    <m/>
  </r>
  <r>
    <s v="OD318"/>
    <x v="41"/>
    <x v="4"/>
    <x v="7"/>
    <x v="0"/>
    <d v="2015-11-04T00:00:00"/>
    <x v="4"/>
    <n v="1123"/>
    <n v="0.23"/>
    <n v="89.84"/>
    <s v="Tamil Nadu"/>
    <x v="2"/>
    <x v="0"/>
    <m/>
  </r>
  <r>
    <s v="OD319"/>
    <x v="38"/>
    <x v="5"/>
    <x v="10"/>
    <x v="15"/>
    <d v="2015-11-04T00:00:00"/>
    <x v="4"/>
    <n v="1079"/>
    <n v="0.24"/>
    <n v="410.02"/>
    <s v="Tamil Nadu"/>
    <x v="2"/>
    <x v="0"/>
    <m/>
  </r>
  <r>
    <s v="OD320"/>
    <x v="41"/>
    <x v="2"/>
    <x v="4"/>
    <x v="1"/>
    <d v="2015-11-04T00:00:00"/>
    <x v="4"/>
    <n v="1027"/>
    <n v="0.16"/>
    <n v="328.64"/>
    <s v="Tamil Nadu"/>
    <x v="2"/>
    <x v="0"/>
    <m/>
  </r>
  <r>
    <s v="OD321"/>
    <x v="15"/>
    <x v="3"/>
    <x v="3"/>
    <x v="3"/>
    <d v="2015-11-04T00:00:00"/>
    <x v="4"/>
    <n v="1771"/>
    <n v="0.28000000000000003"/>
    <n v="602.14"/>
    <s v="Tamil Nadu"/>
    <x v="2"/>
    <x v="0"/>
    <m/>
  </r>
  <r>
    <s v="OD322"/>
    <x v="45"/>
    <x v="0"/>
    <x v="20"/>
    <x v="9"/>
    <d v="2015-11-04T00:00:00"/>
    <x v="4"/>
    <n v="1171"/>
    <n v="0.16"/>
    <n v="363.01"/>
    <s v="Tamil Nadu"/>
    <x v="2"/>
    <x v="0"/>
    <m/>
  </r>
  <r>
    <s v="OD323"/>
    <x v="41"/>
    <x v="4"/>
    <x v="7"/>
    <x v="20"/>
    <d v="2015-09-19T00:00:00"/>
    <x v="2"/>
    <n v="672"/>
    <n v="0.16"/>
    <n v="141.12"/>
    <s v="Tamil Nadu"/>
    <x v="2"/>
    <x v="8"/>
    <m/>
  </r>
  <r>
    <s v="OD324"/>
    <x v="24"/>
    <x v="1"/>
    <x v="1"/>
    <x v="11"/>
    <d v="2017-04-23T00:00:00"/>
    <x v="2"/>
    <n v="848"/>
    <n v="0.21"/>
    <n v="228.96"/>
    <s v="Tamil Nadu"/>
    <x v="0"/>
    <x v="3"/>
    <m/>
  </r>
  <r>
    <s v="OD325"/>
    <x v="29"/>
    <x v="3"/>
    <x v="3"/>
    <x v="20"/>
    <d v="2017-04-23T00:00:00"/>
    <x v="2"/>
    <n v="2078"/>
    <n v="0.21"/>
    <n v="914.32"/>
    <s v="Tamil Nadu"/>
    <x v="0"/>
    <x v="3"/>
    <m/>
  </r>
  <r>
    <s v="OD326"/>
    <x v="44"/>
    <x v="2"/>
    <x v="21"/>
    <x v="1"/>
    <d v="2018-11-03T00:00:00"/>
    <x v="1"/>
    <n v="1400"/>
    <n v="0.17"/>
    <n v="406"/>
    <s v="Tamil Nadu"/>
    <x v="3"/>
    <x v="0"/>
    <m/>
  </r>
  <r>
    <s v="OD327"/>
    <x v="18"/>
    <x v="3"/>
    <x v="3"/>
    <x v="18"/>
    <d v="2017-08-30T00:00:00"/>
    <x v="4"/>
    <n v="945"/>
    <n v="0.22"/>
    <n v="226.8"/>
    <s v="Tamil Nadu"/>
    <x v="0"/>
    <x v="6"/>
    <m/>
  </r>
  <r>
    <s v="OD328"/>
    <x v="16"/>
    <x v="1"/>
    <x v="1"/>
    <x v="0"/>
    <d v="2017-08-30T00:00:00"/>
    <x v="4"/>
    <n v="590"/>
    <n v="0.22"/>
    <n v="82.6"/>
    <s v="Tamil Nadu"/>
    <x v="0"/>
    <x v="6"/>
    <m/>
  </r>
  <r>
    <s v="OD329"/>
    <x v="28"/>
    <x v="1"/>
    <x v="1"/>
    <x v="3"/>
    <d v="2017-08-30T00:00:00"/>
    <x v="4"/>
    <n v="1583"/>
    <n v="0.3"/>
    <n v="316.60000000000002"/>
    <s v="Tamil Nadu"/>
    <x v="0"/>
    <x v="6"/>
    <m/>
  </r>
  <r>
    <s v="OD330"/>
    <x v="40"/>
    <x v="1"/>
    <x v="1"/>
    <x v="20"/>
    <d v="2017-08-30T00:00:00"/>
    <x v="4"/>
    <n v="1534"/>
    <n v="0.15"/>
    <n v="245.44"/>
    <s v="Tamil Nadu"/>
    <x v="0"/>
    <x v="6"/>
    <m/>
  </r>
  <r>
    <s v="OD331"/>
    <x v="8"/>
    <x v="5"/>
    <x v="17"/>
    <x v="9"/>
    <d v="2017-08-30T00:00:00"/>
    <x v="4"/>
    <n v="2133"/>
    <n v="0.12"/>
    <n v="490.59"/>
    <s v="Tamil Nadu"/>
    <x v="0"/>
    <x v="6"/>
    <m/>
  </r>
  <r>
    <s v="OD332"/>
    <x v="36"/>
    <x v="3"/>
    <x v="18"/>
    <x v="5"/>
    <d v="2017-04-25T00:00:00"/>
    <x v="4"/>
    <n v="2021"/>
    <n v="0.19"/>
    <n v="747.77"/>
    <s v="Tamil Nadu"/>
    <x v="0"/>
    <x v="3"/>
    <m/>
  </r>
  <r>
    <s v="OD333"/>
    <x v="36"/>
    <x v="1"/>
    <x v="1"/>
    <x v="17"/>
    <d v="2017-04-25T00:00:00"/>
    <x v="4"/>
    <n v="1825"/>
    <n v="0.17"/>
    <n v="164.25"/>
    <s v="Tamil Nadu"/>
    <x v="0"/>
    <x v="3"/>
    <m/>
  </r>
  <r>
    <s v="OD334"/>
    <x v="23"/>
    <x v="4"/>
    <x v="22"/>
    <x v="19"/>
    <d v="2017-04-25T00:00:00"/>
    <x v="4"/>
    <n v="2029"/>
    <n v="0.35"/>
    <n v="608.70000000000005"/>
    <s v="Tamil Nadu"/>
    <x v="0"/>
    <x v="3"/>
    <m/>
  </r>
  <r>
    <s v="OD335"/>
    <x v="18"/>
    <x v="0"/>
    <x v="20"/>
    <x v="2"/>
    <d v="2016-09-01T00:00:00"/>
    <x v="2"/>
    <n v="1228"/>
    <n v="0.25"/>
    <n v="442.08"/>
    <s v="Tamil Nadu"/>
    <x v="1"/>
    <x v="8"/>
    <m/>
  </r>
  <r>
    <s v="OD336"/>
    <x v="10"/>
    <x v="2"/>
    <x v="21"/>
    <x v="2"/>
    <d v="2016-09-01T00:00:00"/>
    <x v="2"/>
    <n v="1501"/>
    <n v="0.24"/>
    <n v="210.14"/>
    <s v="Tamil Nadu"/>
    <x v="1"/>
    <x v="8"/>
    <m/>
  </r>
  <r>
    <s v="OD337"/>
    <x v="15"/>
    <x v="3"/>
    <x v="16"/>
    <x v="19"/>
    <d v="2016-09-01T00:00:00"/>
    <x v="2"/>
    <n v="1094"/>
    <n v="0.26"/>
    <n v="415.72"/>
    <s v="Tamil Nadu"/>
    <x v="1"/>
    <x v="8"/>
    <m/>
  </r>
  <r>
    <s v="OD338"/>
    <x v="2"/>
    <x v="4"/>
    <x v="7"/>
    <x v="3"/>
    <d v="2015-07-12T00:00:00"/>
    <x v="2"/>
    <n v="1179"/>
    <n v="0.2"/>
    <n v="106.11"/>
    <s v="Tamil Nadu"/>
    <x v="2"/>
    <x v="7"/>
    <m/>
  </r>
  <r>
    <s v="OD339"/>
    <x v="31"/>
    <x v="2"/>
    <x v="2"/>
    <x v="15"/>
    <d v="2015-07-12T00:00:00"/>
    <x v="2"/>
    <n v="1127"/>
    <n v="0.28999999999999998"/>
    <n v="416.99"/>
    <s v="Tamil Nadu"/>
    <x v="2"/>
    <x v="7"/>
    <m/>
  </r>
  <r>
    <s v="OD340"/>
    <x v="27"/>
    <x v="4"/>
    <x v="6"/>
    <x v="10"/>
    <d v="2016-06-22T00:00:00"/>
    <x v="2"/>
    <n v="601"/>
    <n v="0.26"/>
    <n v="234.39"/>
    <s v="Tamil Nadu"/>
    <x v="1"/>
    <x v="1"/>
    <m/>
  </r>
  <r>
    <s v="OD341"/>
    <x v="2"/>
    <x v="0"/>
    <x v="12"/>
    <x v="8"/>
    <d v="2015-04-13T00:00:00"/>
    <x v="4"/>
    <n v="1697"/>
    <n v="0.21"/>
    <n v="560.01"/>
    <s v="Tamil Nadu"/>
    <x v="2"/>
    <x v="3"/>
    <m/>
  </r>
  <r>
    <s v="OD342"/>
    <x v="13"/>
    <x v="1"/>
    <x v="14"/>
    <x v="4"/>
    <d v="2015-04-13T00:00:00"/>
    <x v="4"/>
    <n v="2095"/>
    <n v="0.35"/>
    <n v="502.8"/>
    <s v="Tamil Nadu"/>
    <x v="2"/>
    <x v="3"/>
    <m/>
  </r>
  <r>
    <s v="OD343"/>
    <x v="0"/>
    <x v="6"/>
    <x v="11"/>
    <x v="17"/>
    <d v="2015-04-13T00:00:00"/>
    <x v="4"/>
    <n v="1132"/>
    <n v="0.24"/>
    <n v="215.08"/>
    <s v="Tamil Nadu"/>
    <x v="2"/>
    <x v="3"/>
    <m/>
  </r>
  <r>
    <s v="OD344"/>
    <x v="31"/>
    <x v="3"/>
    <x v="16"/>
    <x v="19"/>
    <d v="2015-04-13T00:00:00"/>
    <x v="4"/>
    <n v="1561"/>
    <n v="0.35"/>
    <n v="640.01"/>
    <s v="Tamil Nadu"/>
    <x v="2"/>
    <x v="3"/>
    <m/>
  </r>
  <r>
    <s v="OD345"/>
    <x v="39"/>
    <x v="6"/>
    <x v="11"/>
    <x v="22"/>
    <d v="2016-12-20T00:00:00"/>
    <x v="3"/>
    <n v="1238"/>
    <n v="0.1"/>
    <n v="297.12"/>
    <s v="Tamil Nadu"/>
    <x v="1"/>
    <x v="4"/>
    <m/>
  </r>
  <r>
    <s v="OD346"/>
    <x v="27"/>
    <x v="4"/>
    <x v="22"/>
    <x v="14"/>
    <d v="2018-06-15T00:00:00"/>
    <x v="2"/>
    <n v="2068"/>
    <n v="0.32"/>
    <n v="165.44"/>
    <s v="Tamil Nadu"/>
    <x v="3"/>
    <x v="1"/>
    <m/>
  </r>
  <r>
    <s v="OD347"/>
    <x v="31"/>
    <x v="3"/>
    <x v="16"/>
    <x v="20"/>
    <d v="2018-07-08T00:00:00"/>
    <x v="4"/>
    <n v="1113"/>
    <n v="0.21"/>
    <n v="356.16"/>
    <s v="Tamil Nadu"/>
    <x v="3"/>
    <x v="7"/>
    <m/>
  </r>
  <r>
    <s v="OD348"/>
    <x v="37"/>
    <x v="2"/>
    <x v="21"/>
    <x v="21"/>
    <d v="2018-07-08T00:00:00"/>
    <x v="4"/>
    <n v="1966"/>
    <n v="0.1"/>
    <n v="629.12"/>
    <s v="Tamil Nadu"/>
    <x v="3"/>
    <x v="7"/>
    <m/>
  </r>
  <r>
    <s v="OD349"/>
    <x v="17"/>
    <x v="6"/>
    <x v="11"/>
    <x v="16"/>
    <d v="2018-07-08T00:00:00"/>
    <x v="4"/>
    <n v="2138"/>
    <n v="0.13"/>
    <n v="684.16"/>
    <s v="Tamil Nadu"/>
    <x v="3"/>
    <x v="7"/>
    <m/>
  </r>
  <r>
    <s v="OD350"/>
    <x v="25"/>
    <x v="2"/>
    <x v="2"/>
    <x v="13"/>
    <d v="2017-09-01T00:00:00"/>
    <x v="4"/>
    <n v="978"/>
    <n v="0.17"/>
    <n v="68.459999999999994"/>
    <s v="Tamil Nadu"/>
    <x v="0"/>
    <x v="8"/>
    <m/>
  </r>
  <r>
    <s v="OD351"/>
    <x v="27"/>
    <x v="3"/>
    <x v="3"/>
    <x v="9"/>
    <d v="2017-09-01T00:00:00"/>
    <x v="4"/>
    <n v="2014"/>
    <n v="0.26"/>
    <n v="684.76"/>
    <s v="Tamil Nadu"/>
    <x v="0"/>
    <x v="8"/>
    <m/>
  </r>
  <r>
    <s v="OD352"/>
    <x v="21"/>
    <x v="4"/>
    <x v="22"/>
    <x v="15"/>
    <d v="2017-09-01T00:00:00"/>
    <x v="4"/>
    <n v="645"/>
    <n v="0.21"/>
    <n v="187.05"/>
    <s v="Tamil Nadu"/>
    <x v="0"/>
    <x v="8"/>
    <m/>
  </r>
  <r>
    <s v="OD353"/>
    <x v="8"/>
    <x v="2"/>
    <x v="21"/>
    <x v="9"/>
    <d v="2017-09-01T00:00:00"/>
    <x v="4"/>
    <n v="2194"/>
    <n v="0.12"/>
    <n v="680.14"/>
    <s v="Tamil Nadu"/>
    <x v="0"/>
    <x v="8"/>
    <m/>
  </r>
  <r>
    <s v="OD354"/>
    <x v="40"/>
    <x v="1"/>
    <x v="1"/>
    <x v="4"/>
    <d v="2017-09-01T00:00:00"/>
    <x v="4"/>
    <n v="1244"/>
    <n v="0.17"/>
    <n v="62.2"/>
    <s v="Tamil Nadu"/>
    <x v="0"/>
    <x v="8"/>
    <m/>
  </r>
  <r>
    <s v="OD355"/>
    <x v="49"/>
    <x v="4"/>
    <x v="6"/>
    <x v="12"/>
    <d v="2017-04-08T00:00:00"/>
    <x v="4"/>
    <n v="743"/>
    <n v="0.35"/>
    <n v="289.77"/>
    <s v="Tamil Nadu"/>
    <x v="0"/>
    <x v="3"/>
    <m/>
  </r>
  <r>
    <s v="OD356"/>
    <x v="10"/>
    <x v="3"/>
    <x v="3"/>
    <x v="6"/>
    <d v="2017-04-08T00:00:00"/>
    <x v="4"/>
    <n v="2474"/>
    <n v="0.21"/>
    <n v="593.76"/>
    <s v="Tamil Nadu"/>
    <x v="0"/>
    <x v="3"/>
    <m/>
  </r>
  <r>
    <s v="OD357"/>
    <x v="28"/>
    <x v="5"/>
    <x v="10"/>
    <x v="5"/>
    <d v="2017-04-08T00:00:00"/>
    <x v="4"/>
    <n v="1494"/>
    <n v="0.2"/>
    <n v="74.7"/>
    <s v="Tamil Nadu"/>
    <x v="0"/>
    <x v="3"/>
    <m/>
  </r>
  <r>
    <s v="OD358"/>
    <x v="40"/>
    <x v="0"/>
    <x v="20"/>
    <x v="22"/>
    <d v="2017-04-08T00:00:00"/>
    <x v="4"/>
    <n v="1174"/>
    <n v="0.19"/>
    <n v="328.72"/>
    <s v="Tamil Nadu"/>
    <x v="0"/>
    <x v="3"/>
    <m/>
  </r>
  <r>
    <s v="OD359"/>
    <x v="25"/>
    <x v="3"/>
    <x v="16"/>
    <x v="23"/>
    <d v="2017-04-23T00:00:00"/>
    <x v="1"/>
    <n v="1062"/>
    <n v="0.35"/>
    <n v="435.42"/>
    <s v="Tamil Nadu"/>
    <x v="0"/>
    <x v="3"/>
    <m/>
  </r>
  <r>
    <s v="OD360"/>
    <x v="4"/>
    <x v="3"/>
    <x v="16"/>
    <x v="20"/>
    <d v="2018-03-08T00:00:00"/>
    <x v="1"/>
    <n v="2297"/>
    <n v="0.13"/>
    <n v="528.30999999999995"/>
    <s v="Tamil Nadu"/>
    <x v="3"/>
    <x v="10"/>
    <m/>
  </r>
  <r>
    <s v="OD361"/>
    <x v="29"/>
    <x v="5"/>
    <x v="17"/>
    <x v="10"/>
    <d v="2018-03-08T00:00:00"/>
    <x v="1"/>
    <n v="562"/>
    <n v="0.13"/>
    <n v="56.2"/>
    <s v="Tamil Nadu"/>
    <x v="3"/>
    <x v="10"/>
    <m/>
  </r>
  <r>
    <s v="OD362"/>
    <x v="35"/>
    <x v="6"/>
    <x v="9"/>
    <x v="2"/>
    <d v="2018-09-25T00:00:00"/>
    <x v="4"/>
    <n v="2049"/>
    <n v="0.13"/>
    <n v="655.68"/>
    <s v="Tamil Nadu"/>
    <x v="3"/>
    <x v="8"/>
    <m/>
  </r>
  <r>
    <s v="OD363"/>
    <x v="20"/>
    <x v="6"/>
    <x v="9"/>
    <x v="12"/>
    <d v="2018-09-25T00:00:00"/>
    <x v="4"/>
    <n v="570"/>
    <n v="0.22"/>
    <n v="125.4"/>
    <s v="Tamil Nadu"/>
    <x v="3"/>
    <x v="8"/>
    <m/>
  </r>
  <r>
    <s v="OD364"/>
    <x v="8"/>
    <x v="6"/>
    <x v="13"/>
    <x v="9"/>
    <d v="2018-09-25T00:00:00"/>
    <x v="4"/>
    <n v="1236"/>
    <n v="0.35"/>
    <n v="333.72"/>
    <s v="Tamil Nadu"/>
    <x v="3"/>
    <x v="8"/>
    <m/>
  </r>
  <r>
    <s v="OD365"/>
    <x v="17"/>
    <x v="1"/>
    <x v="1"/>
    <x v="13"/>
    <d v="2018-09-25T00:00:00"/>
    <x v="4"/>
    <n v="1069"/>
    <n v="0.32"/>
    <n v="459.67"/>
    <s v="Tamil Nadu"/>
    <x v="3"/>
    <x v="8"/>
    <m/>
  </r>
  <r>
    <s v="OD366"/>
    <x v="37"/>
    <x v="4"/>
    <x v="7"/>
    <x v="10"/>
    <d v="2015-09-24T00:00:00"/>
    <x v="2"/>
    <n v="1946"/>
    <n v="0.27"/>
    <n v="622.72"/>
    <s v="Tamil Nadu"/>
    <x v="2"/>
    <x v="8"/>
    <m/>
  </r>
  <r>
    <s v="OD367"/>
    <x v="33"/>
    <x v="5"/>
    <x v="17"/>
    <x v="11"/>
    <d v="2017-10-21T00:00:00"/>
    <x v="4"/>
    <n v="595"/>
    <n v="0.11"/>
    <n v="196.35"/>
    <s v="Tamil Nadu"/>
    <x v="0"/>
    <x v="2"/>
    <m/>
  </r>
  <r>
    <s v="OD368"/>
    <x v="29"/>
    <x v="6"/>
    <x v="13"/>
    <x v="6"/>
    <d v="2017-10-21T00:00:00"/>
    <x v="4"/>
    <n v="2439"/>
    <n v="0.21"/>
    <n v="658.53"/>
    <s v="Tamil Nadu"/>
    <x v="0"/>
    <x v="2"/>
    <m/>
  </r>
  <r>
    <s v="OD369"/>
    <x v="30"/>
    <x v="4"/>
    <x v="6"/>
    <x v="9"/>
    <d v="2017-10-21T00:00:00"/>
    <x v="4"/>
    <n v="2415"/>
    <n v="0.24"/>
    <n v="555.45000000000005"/>
    <s v="Tamil Nadu"/>
    <x v="0"/>
    <x v="2"/>
    <m/>
  </r>
  <r>
    <s v="OD370"/>
    <x v="22"/>
    <x v="0"/>
    <x v="20"/>
    <x v="7"/>
    <d v="2017-10-21T00:00:00"/>
    <x v="4"/>
    <n v="1725"/>
    <n v="0.27"/>
    <n v="362.25"/>
    <s v="Tamil Nadu"/>
    <x v="0"/>
    <x v="2"/>
    <m/>
  </r>
  <r>
    <s v="OD371"/>
    <x v="28"/>
    <x v="3"/>
    <x v="3"/>
    <x v="14"/>
    <d v="2018-05-29T00:00:00"/>
    <x v="3"/>
    <n v="688"/>
    <n v="0.21"/>
    <n v="116.96"/>
    <s v="Tamil Nadu"/>
    <x v="3"/>
    <x v="5"/>
    <m/>
  </r>
  <r>
    <s v="OD372"/>
    <x v="38"/>
    <x v="2"/>
    <x v="21"/>
    <x v="9"/>
    <d v="2018-05-29T00:00:00"/>
    <x v="3"/>
    <n v="1698"/>
    <n v="0.16"/>
    <n v="339.6"/>
    <s v="Tamil Nadu"/>
    <x v="3"/>
    <x v="5"/>
    <m/>
  </r>
  <r>
    <s v="OD373"/>
    <x v="41"/>
    <x v="4"/>
    <x v="22"/>
    <x v="20"/>
    <d v="2015-07-23T00:00:00"/>
    <x v="2"/>
    <n v="1665"/>
    <n v="0.33"/>
    <n v="216.45"/>
    <s v="Tamil Nadu"/>
    <x v="2"/>
    <x v="7"/>
    <m/>
  </r>
  <r>
    <s v="OD374"/>
    <x v="21"/>
    <x v="1"/>
    <x v="1"/>
    <x v="4"/>
    <d v="2015-07-23T00:00:00"/>
    <x v="2"/>
    <n v="1309"/>
    <n v="0.13"/>
    <n v="78.540000000000006"/>
    <s v="Tamil Nadu"/>
    <x v="2"/>
    <x v="7"/>
    <m/>
  </r>
  <r>
    <s v="OD375"/>
    <x v="11"/>
    <x v="0"/>
    <x v="20"/>
    <x v="0"/>
    <d v="2015-07-23T00:00:00"/>
    <x v="2"/>
    <n v="905"/>
    <n v="0.32"/>
    <n v="72.400000000000006"/>
    <s v="Tamil Nadu"/>
    <x v="2"/>
    <x v="7"/>
    <m/>
  </r>
  <r>
    <s v="OD376"/>
    <x v="2"/>
    <x v="6"/>
    <x v="13"/>
    <x v="21"/>
    <d v="2015-07-23T00:00:00"/>
    <x v="2"/>
    <n v="2271"/>
    <n v="0.35"/>
    <n v="295.23"/>
    <s v="Tamil Nadu"/>
    <x v="2"/>
    <x v="7"/>
    <m/>
  </r>
  <r>
    <s v="OD377"/>
    <x v="9"/>
    <x v="5"/>
    <x v="8"/>
    <x v="20"/>
    <d v="2017-09-28T00:00:00"/>
    <x v="3"/>
    <n v="2091"/>
    <n v="0.27"/>
    <n v="522.75"/>
    <s v="Tamil Nadu"/>
    <x v="0"/>
    <x v="8"/>
    <m/>
  </r>
  <r>
    <s v="OD378"/>
    <x v="9"/>
    <x v="2"/>
    <x v="2"/>
    <x v="17"/>
    <d v="2018-08-27T00:00:00"/>
    <x v="4"/>
    <n v="1917"/>
    <n v="0.28000000000000003"/>
    <n v="172.53"/>
    <s v="Tamil Nadu"/>
    <x v="3"/>
    <x v="6"/>
    <m/>
  </r>
  <r>
    <s v="OD379"/>
    <x v="38"/>
    <x v="2"/>
    <x v="21"/>
    <x v="18"/>
    <d v="2016-04-28T00:00:00"/>
    <x v="3"/>
    <n v="641"/>
    <n v="0.17"/>
    <n v="179.48"/>
    <s v="Tamil Nadu"/>
    <x v="1"/>
    <x v="3"/>
    <m/>
  </r>
  <r>
    <s v="OD380"/>
    <x v="2"/>
    <x v="0"/>
    <x v="20"/>
    <x v="17"/>
    <d v="2016-04-28T00:00:00"/>
    <x v="3"/>
    <n v="1192"/>
    <n v="0.26"/>
    <n v="417.2"/>
    <s v="Tamil Nadu"/>
    <x v="1"/>
    <x v="3"/>
    <m/>
  </r>
  <r>
    <s v="OD381"/>
    <x v="8"/>
    <x v="2"/>
    <x v="21"/>
    <x v="4"/>
    <d v="2016-04-28T00:00:00"/>
    <x v="3"/>
    <n v="1132"/>
    <n v="0.21"/>
    <n v="464.12"/>
    <s v="Tamil Nadu"/>
    <x v="1"/>
    <x v="3"/>
    <m/>
  </r>
  <r>
    <s v="OD382"/>
    <x v="46"/>
    <x v="0"/>
    <x v="0"/>
    <x v="10"/>
    <d v="2017-10-28T00:00:00"/>
    <x v="2"/>
    <n v="1727"/>
    <n v="0.27"/>
    <n v="224.51"/>
    <s v="Tamil Nadu"/>
    <x v="0"/>
    <x v="2"/>
    <m/>
  </r>
  <r>
    <s v="OD383"/>
    <x v="22"/>
    <x v="6"/>
    <x v="13"/>
    <x v="20"/>
    <d v="2017-10-28T00:00:00"/>
    <x v="2"/>
    <n v="1051"/>
    <n v="0.34"/>
    <n v="378.36"/>
    <s v="Tamil Nadu"/>
    <x v="0"/>
    <x v="2"/>
    <m/>
  </r>
  <r>
    <s v="OD384"/>
    <x v="3"/>
    <x v="1"/>
    <x v="1"/>
    <x v="5"/>
    <d v="2016-06-26T00:00:00"/>
    <x v="3"/>
    <n v="2109"/>
    <n v="0.19"/>
    <n v="337.44"/>
    <s v="Tamil Nadu"/>
    <x v="1"/>
    <x v="1"/>
    <m/>
  </r>
  <r>
    <s v="OD385"/>
    <x v="49"/>
    <x v="6"/>
    <x v="13"/>
    <x v="23"/>
    <d v="2016-11-27T00:00:00"/>
    <x v="1"/>
    <n v="1311"/>
    <n v="0.14000000000000001"/>
    <n v="314.64"/>
    <s v="Tamil Nadu"/>
    <x v="1"/>
    <x v="0"/>
    <m/>
  </r>
  <r>
    <s v="OD386"/>
    <x v="25"/>
    <x v="3"/>
    <x v="18"/>
    <x v="4"/>
    <d v="2016-11-27T00:00:00"/>
    <x v="1"/>
    <n v="759"/>
    <n v="0.1"/>
    <n v="265.64999999999998"/>
    <s v="Tamil Nadu"/>
    <x v="1"/>
    <x v="0"/>
    <m/>
  </r>
  <r>
    <s v="OD387"/>
    <x v="32"/>
    <x v="4"/>
    <x v="6"/>
    <x v="23"/>
    <d v="2016-12-03T00:00:00"/>
    <x v="4"/>
    <n v="2201"/>
    <n v="0.21"/>
    <n v="462.21"/>
    <s v="Tamil Nadu"/>
    <x v="1"/>
    <x v="4"/>
    <m/>
  </r>
  <r>
    <s v="OD388"/>
    <x v="0"/>
    <x v="5"/>
    <x v="10"/>
    <x v="20"/>
    <d v="2016-12-03T00:00:00"/>
    <x v="4"/>
    <n v="1964"/>
    <n v="0.22"/>
    <n v="314.24"/>
    <s v="Tamil Nadu"/>
    <x v="1"/>
    <x v="4"/>
    <m/>
  </r>
  <r>
    <s v="OD389"/>
    <x v="28"/>
    <x v="5"/>
    <x v="8"/>
    <x v="8"/>
    <d v="2015-11-24T00:00:00"/>
    <x v="4"/>
    <n v="1898"/>
    <n v="0.19"/>
    <n v="702.26"/>
    <s v="Tamil Nadu"/>
    <x v="2"/>
    <x v="0"/>
    <m/>
  </r>
  <r>
    <s v="OD390"/>
    <x v="36"/>
    <x v="4"/>
    <x v="6"/>
    <x v="22"/>
    <d v="2018-12-11T00:00:00"/>
    <x v="4"/>
    <n v="2282"/>
    <n v="0.19"/>
    <n v="114.1"/>
    <s v="Tamil Nadu"/>
    <x v="3"/>
    <x v="4"/>
    <m/>
  </r>
  <r>
    <s v="OD391"/>
    <x v="6"/>
    <x v="4"/>
    <x v="22"/>
    <x v="9"/>
    <d v="2018-12-11T00:00:00"/>
    <x v="4"/>
    <n v="2294"/>
    <n v="0.18"/>
    <n v="596.44000000000005"/>
    <s v="Tamil Nadu"/>
    <x v="3"/>
    <x v="4"/>
    <m/>
  </r>
  <r>
    <s v="OD392"/>
    <x v="7"/>
    <x v="0"/>
    <x v="20"/>
    <x v="22"/>
    <d v="2015-09-21T00:00:00"/>
    <x v="2"/>
    <n v="2213"/>
    <n v="0.34"/>
    <n v="995.85"/>
    <s v="Tamil Nadu"/>
    <x v="2"/>
    <x v="8"/>
    <m/>
  </r>
  <r>
    <s v="OD393"/>
    <x v="2"/>
    <x v="2"/>
    <x v="2"/>
    <x v="3"/>
    <d v="2015-09-21T00:00:00"/>
    <x v="2"/>
    <n v="1797"/>
    <n v="0.3"/>
    <n v="269.55"/>
    <s v="Tamil Nadu"/>
    <x v="2"/>
    <x v="8"/>
    <m/>
  </r>
  <r>
    <s v="OD394"/>
    <x v="4"/>
    <x v="0"/>
    <x v="12"/>
    <x v="20"/>
    <d v="2015-06-07T00:00:00"/>
    <x v="3"/>
    <n v="1912"/>
    <n v="0.28999999999999998"/>
    <n v="382.4"/>
    <s v="Tamil Nadu"/>
    <x v="2"/>
    <x v="1"/>
    <m/>
  </r>
  <r>
    <s v="OD395"/>
    <x v="31"/>
    <x v="2"/>
    <x v="21"/>
    <x v="13"/>
    <d v="2018-06-30T00:00:00"/>
    <x v="2"/>
    <n v="1865"/>
    <n v="0.11"/>
    <n v="354.35"/>
    <s v="Tamil Nadu"/>
    <x v="3"/>
    <x v="1"/>
    <m/>
  </r>
  <r>
    <s v="OD396"/>
    <x v="45"/>
    <x v="4"/>
    <x v="7"/>
    <x v="12"/>
    <d v="2018-10-17T00:00:00"/>
    <x v="4"/>
    <n v="1838"/>
    <n v="0.24"/>
    <n v="753.58"/>
    <s v="Tamil Nadu"/>
    <x v="3"/>
    <x v="2"/>
    <m/>
  </r>
  <r>
    <s v="OD397"/>
    <x v="46"/>
    <x v="1"/>
    <x v="14"/>
    <x v="9"/>
    <d v="2018-10-17T00:00:00"/>
    <x v="4"/>
    <n v="1626"/>
    <n v="0.23"/>
    <n v="195.12"/>
    <s v="Tamil Nadu"/>
    <x v="3"/>
    <x v="2"/>
    <m/>
  </r>
  <r>
    <s v="OD398"/>
    <x v="47"/>
    <x v="5"/>
    <x v="17"/>
    <x v="12"/>
    <d v="2016-10-31T00:00:00"/>
    <x v="3"/>
    <n v="647"/>
    <n v="0.33"/>
    <n v="71.17"/>
    <s v="Tamil Nadu"/>
    <x v="1"/>
    <x v="2"/>
    <m/>
  </r>
  <r>
    <s v="OD399"/>
    <x v="22"/>
    <x v="4"/>
    <x v="22"/>
    <x v="5"/>
    <d v="2017-09-08T00:00:00"/>
    <x v="3"/>
    <n v="1042"/>
    <n v="0.2"/>
    <n v="177.14"/>
    <s v="Tamil Nadu"/>
    <x v="0"/>
    <x v="8"/>
    <m/>
  </r>
  <r>
    <s v="OD400"/>
    <x v="20"/>
    <x v="1"/>
    <x v="1"/>
    <x v="23"/>
    <d v="2017-09-08T00:00:00"/>
    <x v="3"/>
    <n v="1519"/>
    <n v="0.23"/>
    <n v="318.99"/>
    <s v="Tamil Nadu"/>
    <x v="0"/>
    <x v="8"/>
    <m/>
  </r>
  <r>
    <s v="OD401"/>
    <x v="10"/>
    <x v="1"/>
    <x v="1"/>
    <x v="2"/>
    <d v="2017-09-08T00:00:00"/>
    <x v="3"/>
    <n v="532"/>
    <n v="0.26"/>
    <n v="148.96"/>
    <s v="Tamil Nadu"/>
    <x v="0"/>
    <x v="8"/>
    <m/>
  </r>
  <r>
    <s v="OD402"/>
    <x v="5"/>
    <x v="6"/>
    <x v="11"/>
    <x v="4"/>
    <d v="2017-09-08T00:00:00"/>
    <x v="3"/>
    <n v="1477"/>
    <n v="0.23"/>
    <n v="73.849999999999994"/>
    <s v="Tamil Nadu"/>
    <x v="0"/>
    <x v="8"/>
    <m/>
  </r>
  <r>
    <s v="OD403"/>
    <x v="27"/>
    <x v="4"/>
    <x v="7"/>
    <x v="14"/>
    <d v="2015-12-24T00:00:00"/>
    <x v="1"/>
    <n v="707"/>
    <n v="0.14000000000000001"/>
    <n v="98.98"/>
    <s v="Tamil Nadu"/>
    <x v="2"/>
    <x v="4"/>
    <m/>
  </r>
  <r>
    <s v="OD404"/>
    <x v="36"/>
    <x v="5"/>
    <x v="10"/>
    <x v="18"/>
    <d v="2015-04-16T00:00:00"/>
    <x v="1"/>
    <n v="1748"/>
    <n v="0.24"/>
    <n v="314.64"/>
    <s v="Tamil Nadu"/>
    <x v="2"/>
    <x v="3"/>
    <m/>
  </r>
  <r>
    <s v="OD405"/>
    <x v="15"/>
    <x v="0"/>
    <x v="0"/>
    <x v="23"/>
    <d v="2018-12-24T00:00:00"/>
    <x v="4"/>
    <n v="2257"/>
    <n v="0.15"/>
    <n v="361.12"/>
    <s v="Tamil Nadu"/>
    <x v="3"/>
    <x v="4"/>
    <m/>
  </r>
  <r>
    <s v="OD406"/>
    <x v="42"/>
    <x v="2"/>
    <x v="2"/>
    <x v="2"/>
    <d v="2018-12-08T00:00:00"/>
    <x v="2"/>
    <n v="762"/>
    <n v="0.31"/>
    <n v="198.12"/>
    <s v="Tamil Nadu"/>
    <x v="3"/>
    <x v="4"/>
    <m/>
  </r>
  <r>
    <s v="OD407"/>
    <x v="11"/>
    <x v="2"/>
    <x v="21"/>
    <x v="14"/>
    <d v="2018-12-08T00:00:00"/>
    <x v="2"/>
    <n v="904"/>
    <n v="0.17"/>
    <n v="63.28"/>
    <s v="Tamil Nadu"/>
    <x v="3"/>
    <x v="4"/>
    <m/>
  </r>
  <r>
    <s v="OD408"/>
    <x v="44"/>
    <x v="3"/>
    <x v="5"/>
    <x v="1"/>
    <d v="2018-12-08T00:00:00"/>
    <x v="2"/>
    <n v="958"/>
    <n v="0.18"/>
    <n v="182.02"/>
    <s v="Tamil Nadu"/>
    <x v="3"/>
    <x v="4"/>
    <m/>
  </r>
  <r>
    <s v="OD409"/>
    <x v="49"/>
    <x v="1"/>
    <x v="14"/>
    <x v="5"/>
    <d v="2018-12-08T00:00:00"/>
    <x v="2"/>
    <n v="2193"/>
    <n v="0.33"/>
    <n v="899.13"/>
    <s v="Tamil Nadu"/>
    <x v="3"/>
    <x v="4"/>
    <m/>
  </r>
  <r>
    <s v="OD410"/>
    <x v="8"/>
    <x v="6"/>
    <x v="9"/>
    <x v="1"/>
    <d v="2018-12-08T00:00:00"/>
    <x v="2"/>
    <n v="830"/>
    <n v="0.14000000000000001"/>
    <n v="66.400000000000006"/>
    <s v="Tamil Nadu"/>
    <x v="3"/>
    <x v="4"/>
    <m/>
  </r>
  <r>
    <s v="OD411"/>
    <x v="8"/>
    <x v="4"/>
    <x v="7"/>
    <x v="19"/>
    <d v="2018-12-08T00:00:00"/>
    <x v="2"/>
    <n v="1531"/>
    <n v="0.28000000000000003"/>
    <n v="505.23"/>
    <s v="Tamil Nadu"/>
    <x v="3"/>
    <x v="4"/>
    <m/>
  </r>
  <r>
    <s v="OD412"/>
    <x v="0"/>
    <x v="5"/>
    <x v="10"/>
    <x v="22"/>
    <d v="2018-12-08T00:00:00"/>
    <x v="2"/>
    <n v="2355"/>
    <n v="0.14000000000000001"/>
    <n v="753.6"/>
    <s v="Tamil Nadu"/>
    <x v="3"/>
    <x v="4"/>
    <m/>
  </r>
  <r>
    <s v="OD413"/>
    <x v="6"/>
    <x v="0"/>
    <x v="12"/>
    <x v="2"/>
    <d v="2018-12-08T00:00:00"/>
    <x v="2"/>
    <n v="917"/>
    <n v="0.19"/>
    <n v="256.76"/>
    <s v="Tamil Nadu"/>
    <x v="3"/>
    <x v="4"/>
    <m/>
  </r>
  <r>
    <s v="OD414"/>
    <x v="4"/>
    <x v="4"/>
    <x v="22"/>
    <x v="3"/>
    <d v="2018-12-08T00:00:00"/>
    <x v="2"/>
    <n v="1433"/>
    <n v="0.25"/>
    <n v="458.56"/>
    <s v="Tamil Nadu"/>
    <x v="3"/>
    <x v="4"/>
    <m/>
  </r>
  <r>
    <s v="OD415"/>
    <x v="1"/>
    <x v="6"/>
    <x v="19"/>
    <x v="10"/>
    <d v="2018-11-03T00:00:00"/>
    <x v="2"/>
    <n v="2246"/>
    <n v="0.31"/>
    <n v="965.78"/>
    <s v="Tamil Nadu"/>
    <x v="3"/>
    <x v="0"/>
    <m/>
  </r>
  <r>
    <s v="OD416"/>
    <x v="41"/>
    <x v="2"/>
    <x v="15"/>
    <x v="17"/>
    <d v="2018-11-03T00:00:00"/>
    <x v="2"/>
    <n v="2130"/>
    <n v="0.23"/>
    <n v="937.2"/>
    <s v="Tamil Nadu"/>
    <x v="3"/>
    <x v="0"/>
    <m/>
  </r>
  <r>
    <s v="OD417"/>
    <x v="14"/>
    <x v="5"/>
    <x v="10"/>
    <x v="11"/>
    <d v="2018-06-24T00:00:00"/>
    <x v="2"/>
    <n v="2461"/>
    <n v="0.18"/>
    <n v="393.76"/>
    <s v="Tamil Nadu"/>
    <x v="3"/>
    <x v="1"/>
    <m/>
  </r>
  <r>
    <s v="OD418"/>
    <x v="29"/>
    <x v="1"/>
    <x v="14"/>
    <x v="18"/>
    <d v="2017-04-14T00:00:00"/>
    <x v="2"/>
    <n v="1863"/>
    <n v="0.1"/>
    <n v="167.67"/>
    <s v="Tamil Nadu"/>
    <x v="0"/>
    <x v="3"/>
    <m/>
  </r>
  <r>
    <s v="OD419"/>
    <x v="3"/>
    <x v="2"/>
    <x v="15"/>
    <x v="9"/>
    <d v="2018-11-06T00:00:00"/>
    <x v="1"/>
    <n v="1382"/>
    <n v="0.1"/>
    <n v="290.22000000000003"/>
    <s v="Tamil Nadu"/>
    <x v="3"/>
    <x v="0"/>
    <m/>
  </r>
  <r>
    <s v="OD420"/>
    <x v="2"/>
    <x v="1"/>
    <x v="1"/>
    <x v="7"/>
    <d v="2018-03-04T00:00:00"/>
    <x v="2"/>
    <n v="807"/>
    <n v="0.32"/>
    <n v="88.77"/>
    <s v="Tamil Nadu"/>
    <x v="3"/>
    <x v="10"/>
    <m/>
  </r>
  <r>
    <s v="OD421"/>
    <x v="36"/>
    <x v="6"/>
    <x v="19"/>
    <x v="23"/>
    <d v="2018-03-04T00:00:00"/>
    <x v="2"/>
    <n v="1272"/>
    <n v="0.24"/>
    <n v="305.27999999999997"/>
    <s v="Tamil Nadu"/>
    <x v="3"/>
    <x v="10"/>
    <m/>
  </r>
  <r>
    <s v="OD422"/>
    <x v="34"/>
    <x v="3"/>
    <x v="18"/>
    <x v="2"/>
    <d v="2015-06-22T00:00:00"/>
    <x v="2"/>
    <n v="1621"/>
    <n v="0.15"/>
    <n v="470.09"/>
    <s v="Tamil Nadu"/>
    <x v="2"/>
    <x v="1"/>
    <m/>
  </r>
  <r>
    <s v="OD423"/>
    <x v="28"/>
    <x v="4"/>
    <x v="22"/>
    <x v="10"/>
    <d v="2018-10-19T00:00:00"/>
    <x v="4"/>
    <n v="1356"/>
    <n v="0.27"/>
    <n v="501.72"/>
    <s v="Tamil Nadu"/>
    <x v="3"/>
    <x v="2"/>
    <m/>
  </r>
  <r>
    <s v="OD424"/>
    <x v="45"/>
    <x v="2"/>
    <x v="4"/>
    <x v="0"/>
    <d v="2018-10-19T00:00:00"/>
    <x v="4"/>
    <n v="684"/>
    <n v="0.21"/>
    <n v="54.72"/>
    <s v="Tamil Nadu"/>
    <x v="3"/>
    <x v="2"/>
    <m/>
  </r>
  <r>
    <s v="OD425"/>
    <x v="35"/>
    <x v="4"/>
    <x v="7"/>
    <x v="9"/>
    <d v="2018-08-21T00:00:00"/>
    <x v="1"/>
    <n v="540"/>
    <n v="0.27"/>
    <n v="162"/>
    <s v="Tamil Nadu"/>
    <x v="3"/>
    <x v="6"/>
    <m/>
  </r>
  <r>
    <s v="OD426"/>
    <x v="41"/>
    <x v="1"/>
    <x v="14"/>
    <x v="15"/>
    <d v="2018-11-23T00:00:00"/>
    <x v="3"/>
    <n v="1256"/>
    <n v="0.21"/>
    <n v="113.04"/>
    <s v="Tamil Nadu"/>
    <x v="3"/>
    <x v="0"/>
    <m/>
  </r>
  <r>
    <s v="OD427"/>
    <x v="1"/>
    <x v="1"/>
    <x v="1"/>
    <x v="14"/>
    <d v="2018-11-23T00:00:00"/>
    <x v="3"/>
    <n v="581"/>
    <n v="0.2"/>
    <n v="214.97"/>
    <s v="Tamil Nadu"/>
    <x v="3"/>
    <x v="0"/>
    <m/>
  </r>
  <r>
    <s v="OD428"/>
    <x v="29"/>
    <x v="5"/>
    <x v="17"/>
    <x v="22"/>
    <d v="2015-09-12T00:00:00"/>
    <x v="4"/>
    <n v="707"/>
    <n v="0.1"/>
    <n v="226.24"/>
    <s v="Tamil Nadu"/>
    <x v="2"/>
    <x v="8"/>
    <m/>
  </r>
  <r>
    <s v="OD429"/>
    <x v="27"/>
    <x v="3"/>
    <x v="16"/>
    <x v="19"/>
    <d v="2018-10-01T00:00:00"/>
    <x v="3"/>
    <n v="913"/>
    <n v="0.19"/>
    <n v="374.33"/>
    <s v="Tamil Nadu"/>
    <x v="3"/>
    <x v="2"/>
    <m/>
  </r>
  <r>
    <s v="OD430"/>
    <x v="38"/>
    <x v="2"/>
    <x v="21"/>
    <x v="4"/>
    <d v="2017-04-15T00:00:00"/>
    <x v="1"/>
    <n v="507"/>
    <n v="0.33"/>
    <n v="96.33"/>
    <s v="Tamil Nadu"/>
    <x v="0"/>
    <x v="3"/>
    <m/>
  </r>
  <r>
    <s v="OD431"/>
    <x v="0"/>
    <x v="3"/>
    <x v="5"/>
    <x v="1"/>
    <d v="2017-04-15T00:00:00"/>
    <x v="1"/>
    <n v="1367"/>
    <n v="0.28999999999999998"/>
    <n v="355.42"/>
    <s v="Tamil Nadu"/>
    <x v="0"/>
    <x v="3"/>
    <m/>
  </r>
  <r>
    <s v="OD432"/>
    <x v="33"/>
    <x v="2"/>
    <x v="4"/>
    <x v="22"/>
    <d v="2017-04-15T00:00:00"/>
    <x v="1"/>
    <n v="833"/>
    <n v="0.28000000000000003"/>
    <n v="233.24"/>
    <s v="Tamil Nadu"/>
    <x v="0"/>
    <x v="3"/>
    <m/>
  </r>
  <r>
    <s v="OD433"/>
    <x v="32"/>
    <x v="1"/>
    <x v="14"/>
    <x v="16"/>
    <d v="2017-04-15T00:00:00"/>
    <x v="1"/>
    <n v="1987"/>
    <n v="0.34"/>
    <n v="258.31"/>
    <s v="Tamil Nadu"/>
    <x v="0"/>
    <x v="3"/>
    <m/>
  </r>
  <r>
    <s v="OD434"/>
    <x v="37"/>
    <x v="4"/>
    <x v="22"/>
    <x v="16"/>
    <d v="2017-06-06T00:00:00"/>
    <x v="4"/>
    <n v="1152"/>
    <n v="0.11"/>
    <n v="264.95999999999998"/>
    <s v="Tamil Nadu"/>
    <x v="0"/>
    <x v="1"/>
    <m/>
  </r>
  <r>
    <s v="OD435"/>
    <x v="47"/>
    <x v="5"/>
    <x v="17"/>
    <x v="8"/>
    <d v="2015-12-19T00:00:00"/>
    <x v="1"/>
    <n v="1362"/>
    <n v="0.12"/>
    <n v="517.55999999999995"/>
    <s v="Tamil Nadu"/>
    <x v="2"/>
    <x v="4"/>
    <m/>
  </r>
  <r>
    <s v="OD436"/>
    <x v="17"/>
    <x v="5"/>
    <x v="10"/>
    <x v="12"/>
    <d v="2015-12-19T00:00:00"/>
    <x v="1"/>
    <n v="942"/>
    <n v="0.15"/>
    <n v="122.46"/>
    <s v="Tamil Nadu"/>
    <x v="2"/>
    <x v="4"/>
    <m/>
  </r>
  <r>
    <s v="OD437"/>
    <x v="46"/>
    <x v="6"/>
    <x v="9"/>
    <x v="3"/>
    <d v="2017-06-12T00:00:00"/>
    <x v="3"/>
    <n v="2200"/>
    <n v="0.1"/>
    <n v="792"/>
    <s v="Tamil Nadu"/>
    <x v="0"/>
    <x v="1"/>
    <m/>
  </r>
  <r>
    <s v="OD438"/>
    <x v="48"/>
    <x v="5"/>
    <x v="17"/>
    <x v="14"/>
    <d v="2017-06-12T00:00:00"/>
    <x v="3"/>
    <n v="861"/>
    <n v="0.25"/>
    <n v="258.3"/>
    <s v="Tamil Nadu"/>
    <x v="0"/>
    <x v="1"/>
    <m/>
  </r>
  <r>
    <s v="OD439"/>
    <x v="25"/>
    <x v="0"/>
    <x v="0"/>
    <x v="17"/>
    <d v="2018-09-15T00:00:00"/>
    <x v="3"/>
    <n v="1648"/>
    <n v="0.33"/>
    <n v="444.96"/>
    <s v="Tamil Nadu"/>
    <x v="3"/>
    <x v="8"/>
    <m/>
  </r>
  <r>
    <s v="OD440"/>
    <x v="28"/>
    <x v="3"/>
    <x v="18"/>
    <x v="2"/>
    <d v="2018-01-20T00:00:00"/>
    <x v="4"/>
    <n v="1805"/>
    <n v="0.23"/>
    <n v="216.6"/>
    <s v="Tamil Nadu"/>
    <x v="3"/>
    <x v="9"/>
    <m/>
  </r>
  <r>
    <s v="OD441"/>
    <x v="38"/>
    <x v="3"/>
    <x v="3"/>
    <x v="22"/>
    <d v="2017-09-05T00:00:00"/>
    <x v="3"/>
    <n v="620"/>
    <n v="0.3"/>
    <n v="74.400000000000006"/>
    <s v="Tamil Nadu"/>
    <x v="0"/>
    <x v="8"/>
    <m/>
  </r>
  <r>
    <s v="OD442"/>
    <x v="26"/>
    <x v="5"/>
    <x v="17"/>
    <x v="4"/>
    <d v="2017-09-05T00:00:00"/>
    <x v="3"/>
    <n v="1216"/>
    <n v="0.27"/>
    <n v="547.20000000000005"/>
    <s v="Tamil Nadu"/>
    <x v="0"/>
    <x v="8"/>
    <m/>
  </r>
  <r>
    <s v="OD443"/>
    <x v="1"/>
    <x v="6"/>
    <x v="19"/>
    <x v="11"/>
    <d v="2017-09-05T00:00:00"/>
    <x v="3"/>
    <n v="686"/>
    <n v="0.3"/>
    <n v="34.299999999999997"/>
    <s v="Tamil Nadu"/>
    <x v="0"/>
    <x v="8"/>
    <m/>
  </r>
  <r>
    <s v="OD444"/>
    <x v="29"/>
    <x v="2"/>
    <x v="15"/>
    <x v="9"/>
    <d v="2017-09-05T00:00:00"/>
    <x v="3"/>
    <n v="1648"/>
    <n v="0.23"/>
    <n v="313.12"/>
    <s v="Tamil Nadu"/>
    <x v="0"/>
    <x v="8"/>
    <m/>
  </r>
  <r>
    <s v="OD445"/>
    <x v="38"/>
    <x v="2"/>
    <x v="15"/>
    <x v="17"/>
    <d v="2017-09-05T00:00:00"/>
    <x v="3"/>
    <n v="506"/>
    <n v="0.23"/>
    <n v="217.58"/>
    <s v="Tamil Nadu"/>
    <x v="0"/>
    <x v="8"/>
    <m/>
  </r>
  <r>
    <s v="OD446"/>
    <x v="10"/>
    <x v="5"/>
    <x v="8"/>
    <x v="7"/>
    <d v="2017-09-05T00:00:00"/>
    <x v="3"/>
    <n v="1579"/>
    <n v="0.21"/>
    <n v="347.38"/>
    <s v="Tamil Nadu"/>
    <x v="0"/>
    <x v="8"/>
    <m/>
  </r>
  <r>
    <s v="OD447"/>
    <x v="28"/>
    <x v="5"/>
    <x v="8"/>
    <x v="8"/>
    <d v="2018-03-20T00:00:00"/>
    <x v="3"/>
    <n v="550"/>
    <n v="0.28999999999999998"/>
    <n v="231"/>
    <s v="Tamil Nadu"/>
    <x v="3"/>
    <x v="10"/>
    <m/>
  </r>
  <r>
    <s v="OD448"/>
    <x v="36"/>
    <x v="1"/>
    <x v="14"/>
    <x v="10"/>
    <d v="2017-04-01T00:00:00"/>
    <x v="4"/>
    <n v="2020"/>
    <n v="0.22"/>
    <n v="848.4"/>
    <s v="Tamil Nadu"/>
    <x v="0"/>
    <x v="3"/>
    <m/>
  </r>
  <r>
    <s v="OD449"/>
    <x v="9"/>
    <x v="4"/>
    <x v="7"/>
    <x v="20"/>
    <d v="2017-04-01T00:00:00"/>
    <x v="4"/>
    <n v="695"/>
    <n v="0.24"/>
    <n v="104.25"/>
    <s v="Tamil Nadu"/>
    <x v="0"/>
    <x v="3"/>
    <m/>
  </r>
  <r>
    <s v="OD450"/>
    <x v="1"/>
    <x v="2"/>
    <x v="15"/>
    <x v="3"/>
    <d v="2017-04-01T00:00:00"/>
    <x v="4"/>
    <n v="2453"/>
    <n v="0.35"/>
    <n v="367.95"/>
    <s v="Tamil Nadu"/>
    <x v="0"/>
    <x v="3"/>
    <m/>
  </r>
  <r>
    <s v="OD451"/>
    <x v="43"/>
    <x v="0"/>
    <x v="0"/>
    <x v="20"/>
    <d v="2017-04-01T00:00:00"/>
    <x v="4"/>
    <n v="1820"/>
    <n v="0.23"/>
    <n v="637"/>
    <s v="Tamil Nadu"/>
    <x v="0"/>
    <x v="3"/>
    <m/>
  </r>
  <r>
    <s v="OD452"/>
    <x v="18"/>
    <x v="6"/>
    <x v="13"/>
    <x v="23"/>
    <d v="2017-04-01T00:00:00"/>
    <x v="4"/>
    <n v="508"/>
    <n v="0.28000000000000003"/>
    <n v="152.4"/>
    <s v="Tamil Nadu"/>
    <x v="0"/>
    <x v="3"/>
    <m/>
  </r>
  <r>
    <s v="OD453"/>
    <x v="35"/>
    <x v="0"/>
    <x v="12"/>
    <x v="23"/>
    <d v="2017-04-01T00:00:00"/>
    <x v="4"/>
    <n v="2459"/>
    <n v="0.23"/>
    <n v="860.65"/>
    <s v="Tamil Nadu"/>
    <x v="0"/>
    <x v="3"/>
    <m/>
  </r>
  <r>
    <s v="OD454"/>
    <x v="32"/>
    <x v="0"/>
    <x v="0"/>
    <x v="6"/>
    <d v="2018-10-20T00:00:00"/>
    <x v="4"/>
    <n v="850"/>
    <n v="0.11"/>
    <n v="93.5"/>
    <s v="Tamil Nadu"/>
    <x v="3"/>
    <x v="2"/>
    <m/>
  </r>
  <r>
    <s v="OD455"/>
    <x v="14"/>
    <x v="4"/>
    <x v="6"/>
    <x v="22"/>
    <d v="2018-10-20T00:00:00"/>
    <x v="4"/>
    <n v="2417"/>
    <n v="0.2"/>
    <n v="821.78"/>
    <s v="Tamil Nadu"/>
    <x v="3"/>
    <x v="2"/>
    <m/>
  </r>
  <r>
    <s v="OD456"/>
    <x v="11"/>
    <x v="5"/>
    <x v="17"/>
    <x v="4"/>
    <d v="2017-12-13T00:00:00"/>
    <x v="3"/>
    <n v="795"/>
    <n v="0.3"/>
    <n v="206.7"/>
    <s v="Tamil Nadu"/>
    <x v="0"/>
    <x v="4"/>
    <m/>
  </r>
  <r>
    <s v="OD457"/>
    <x v="4"/>
    <x v="2"/>
    <x v="15"/>
    <x v="7"/>
    <d v="2015-02-12T00:00:00"/>
    <x v="2"/>
    <n v="2142"/>
    <n v="0.26"/>
    <n v="664.02"/>
    <s v="Tamil Nadu"/>
    <x v="2"/>
    <x v="11"/>
    <m/>
  </r>
  <r>
    <s v="OD458"/>
    <x v="23"/>
    <x v="2"/>
    <x v="15"/>
    <x v="2"/>
    <d v="2017-09-26T00:00:00"/>
    <x v="3"/>
    <n v="1542"/>
    <n v="0.2"/>
    <n v="647.64"/>
    <s v="Tamil Nadu"/>
    <x v="0"/>
    <x v="8"/>
    <m/>
  </r>
  <r>
    <s v="OD459"/>
    <x v="19"/>
    <x v="6"/>
    <x v="11"/>
    <x v="11"/>
    <d v="2017-09-26T00:00:00"/>
    <x v="3"/>
    <n v="2411"/>
    <n v="0.3"/>
    <n v="699.19"/>
    <s v="Tamil Nadu"/>
    <x v="0"/>
    <x v="8"/>
    <m/>
  </r>
  <r>
    <s v="OD460"/>
    <x v="8"/>
    <x v="2"/>
    <x v="2"/>
    <x v="15"/>
    <d v="2016-12-15T00:00:00"/>
    <x v="2"/>
    <n v="1213"/>
    <n v="0.28000000000000003"/>
    <n v="206.21"/>
    <s v="Tamil Nadu"/>
    <x v="1"/>
    <x v="4"/>
    <m/>
  </r>
  <r>
    <s v="OD461"/>
    <x v="20"/>
    <x v="2"/>
    <x v="2"/>
    <x v="10"/>
    <d v="2016-12-15T00:00:00"/>
    <x v="2"/>
    <n v="507"/>
    <n v="0.1"/>
    <n v="101.4"/>
    <s v="Tamil Nadu"/>
    <x v="1"/>
    <x v="4"/>
    <m/>
  </r>
  <r>
    <s v="OD462"/>
    <x v="14"/>
    <x v="6"/>
    <x v="9"/>
    <x v="2"/>
    <d v="2016-12-15T00:00:00"/>
    <x v="2"/>
    <n v="618"/>
    <n v="0.28000000000000003"/>
    <n v="216.3"/>
    <s v="Tamil Nadu"/>
    <x v="1"/>
    <x v="4"/>
    <m/>
  </r>
  <r>
    <s v="OD463"/>
    <x v="8"/>
    <x v="1"/>
    <x v="1"/>
    <x v="0"/>
    <d v="2017-04-22T00:00:00"/>
    <x v="2"/>
    <n v="1199"/>
    <n v="0.33"/>
    <n v="167.86"/>
    <s v="Tamil Nadu"/>
    <x v="0"/>
    <x v="3"/>
    <m/>
  </r>
  <r>
    <s v="OD464"/>
    <x v="29"/>
    <x v="2"/>
    <x v="4"/>
    <x v="15"/>
    <d v="2017-04-22T00:00:00"/>
    <x v="2"/>
    <n v="2200"/>
    <n v="0.23"/>
    <n v="484"/>
    <s v="Tamil Nadu"/>
    <x v="0"/>
    <x v="3"/>
    <m/>
  </r>
  <r>
    <s v="OD465"/>
    <x v="8"/>
    <x v="3"/>
    <x v="3"/>
    <x v="20"/>
    <d v="2017-04-22T00:00:00"/>
    <x v="2"/>
    <n v="1238"/>
    <n v="0.27"/>
    <n v="519.96"/>
    <s v="Tamil Nadu"/>
    <x v="0"/>
    <x v="3"/>
    <m/>
  </r>
  <r>
    <s v="OD466"/>
    <x v="35"/>
    <x v="1"/>
    <x v="14"/>
    <x v="13"/>
    <d v="2017-04-22T00:00:00"/>
    <x v="2"/>
    <n v="1962"/>
    <n v="0.22"/>
    <n v="412.02"/>
    <s v="Tamil Nadu"/>
    <x v="0"/>
    <x v="3"/>
    <m/>
  </r>
  <r>
    <s v="OD467"/>
    <x v="15"/>
    <x v="5"/>
    <x v="8"/>
    <x v="20"/>
    <d v="2017-04-22T00:00:00"/>
    <x v="2"/>
    <n v="580"/>
    <n v="0.26"/>
    <n v="139.19999999999999"/>
    <s v="Tamil Nadu"/>
    <x v="0"/>
    <x v="3"/>
    <m/>
  </r>
  <r>
    <s v="OD468"/>
    <x v="21"/>
    <x v="0"/>
    <x v="12"/>
    <x v="19"/>
    <d v="2016-01-17T00:00:00"/>
    <x v="3"/>
    <n v="2412"/>
    <n v="0.21"/>
    <n v="168.84"/>
    <s v="Tamil Nadu"/>
    <x v="1"/>
    <x v="9"/>
    <m/>
  </r>
  <r>
    <s v="OD469"/>
    <x v="5"/>
    <x v="4"/>
    <x v="6"/>
    <x v="15"/>
    <d v="2018-03-31T00:00:00"/>
    <x v="3"/>
    <n v="1224"/>
    <n v="0.16"/>
    <n v="208.08"/>
    <s v="Tamil Nadu"/>
    <x v="3"/>
    <x v="10"/>
    <m/>
  </r>
  <r>
    <s v="OD470"/>
    <x v="2"/>
    <x v="3"/>
    <x v="18"/>
    <x v="17"/>
    <d v="2017-12-16T00:00:00"/>
    <x v="3"/>
    <n v="1356"/>
    <n v="0.31"/>
    <n v="216.96"/>
    <s v="Tamil Nadu"/>
    <x v="0"/>
    <x v="4"/>
    <m/>
  </r>
  <r>
    <s v="OD471"/>
    <x v="10"/>
    <x v="1"/>
    <x v="14"/>
    <x v="9"/>
    <d v="2016-12-20T00:00:00"/>
    <x v="4"/>
    <n v="502"/>
    <n v="0.25"/>
    <n v="80.319999999999993"/>
    <s v="Tamil Nadu"/>
    <x v="1"/>
    <x v="4"/>
    <m/>
  </r>
  <r>
    <s v="OD472"/>
    <x v="10"/>
    <x v="4"/>
    <x v="22"/>
    <x v="2"/>
    <d v="2015-11-09T00:00:00"/>
    <x v="2"/>
    <n v="2271"/>
    <n v="0.23"/>
    <n v="658.59"/>
    <s v="Tamil Nadu"/>
    <x v="2"/>
    <x v="0"/>
    <m/>
  </r>
  <r>
    <s v="OD473"/>
    <x v="29"/>
    <x v="6"/>
    <x v="11"/>
    <x v="8"/>
    <d v="2015-11-09T00:00:00"/>
    <x v="2"/>
    <n v="1977"/>
    <n v="0.33"/>
    <n v="514.02"/>
    <s v="Tamil Nadu"/>
    <x v="2"/>
    <x v="0"/>
    <m/>
  </r>
  <r>
    <s v="OD474"/>
    <x v="10"/>
    <x v="1"/>
    <x v="14"/>
    <x v="2"/>
    <d v="2015-11-09T00:00:00"/>
    <x v="2"/>
    <n v="1388"/>
    <n v="0.34"/>
    <n v="208.2"/>
    <s v="Tamil Nadu"/>
    <x v="2"/>
    <x v="0"/>
    <m/>
  </r>
  <r>
    <s v="OD475"/>
    <x v="32"/>
    <x v="6"/>
    <x v="19"/>
    <x v="10"/>
    <d v="2015-11-09T00:00:00"/>
    <x v="2"/>
    <n v="2115"/>
    <n v="0.19"/>
    <n v="359.55"/>
    <s v="Tamil Nadu"/>
    <x v="2"/>
    <x v="0"/>
    <m/>
  </r>
  <r>
    <s v="OD476"/>
    <x v="17"/>
    <x v="0"/>
    <x v="0"/>
    <x v="1"/>
    <d v="2015-11-09T00:00:00"/>
    <x v="2"/>
    <n v="1976"/>
    <n v="0.18"/>
    <n v="790.4"/>
    <s v="Tamil Nadu"/>
    <x v="2"/>
    <x v="0"/>
    <m/>
  </r>
  <r>
    <s v="OD477"/>
    <x v="2"/>
    <x v="4"/>
    <x v="22"/>
    <x v="2"/>
    <d v="2015-11-09T00:00:00"/>
    <x v="2"/>
    <n v="1323"/>
    <n v="0.22"/>
    <n v="251.37"/>
    <s v="Tamil Nadu"/>
    <x v="2"/>
    <x v="0"/>
    <m/>
  </r>
  <r>
    <s v="OD478"/>
    <x v="47"/>
    <x v="2"/>
    <x v="4"/>
    <x v="2"/>
    <d v="2017-07-12T00:00:00"/>
    <x v="2"/>
    <n v="639"/>
    <n v="0.25"/>
    <n v="255.6"/>
    <s v="Tamil Nadu"/>
    <x v="0"/>
    <x v="7"/>
    <m/>
  </r>
  <r>
    <s v="OD479"/>
    <x v="47"/>
    <x v="2"/>
    <x v="2"/>
    <x v="2"/>
    <d v="2017-10-27T00:00:00"/>
    <x v="4"/>
    <n v="1544"/>
    <n v="0.14000000000000001"/>
    <n v="633.04"/>
    <s v="Tamil Nadu"/>
    <x v="0"/>
    <x v="2"/>
    <m/>
  </r>
  <r>
    <s v="OD480"/>
    <x v="3"/>
    <x v="3"/>
    <x v="18"/>
    <x v="19"/>
    <d v="2017-06-26T00:00:00"/>
    <x v="4"/>
    <n v="1223"/>
    <n v="0.12"/>
    <n v="146.76"/>
    <s v="Tamil Nadu"/>
    <x v="0"/>
    <x v="1"/>
    <m/>
  </r>
  <r>
    <s v="OD481"/>
    <x v="44"/>
    <x v="5"/>
    <x v="8"/>
    <x v="1"/>
    <d v="2017-06-26T00:00:00"/>
    <x v="4"/>
    <n v="1224"/>
    <n v="0.22"/>
    <n v="403.92"/>
    <s v="Tamil Nadu"/>
    <x v="0"/>
    <x v="1"/>
    <m/>
  </r>
  <r>
    <s v="OD482"/>
    <x v="21"/>
    <x v="4"/>
    <x v="7"/>
    <x v="9"/>
    <d v="2015-10-06T00:00:00"/>
    <x v="2"/>
    <n v="2157"/>
    <n v="0.25"/>
    <n v="949.08"/>
    <s v="Tamil Nadu"/>
    <x v="2"/>
    <x v="2"/>
    <m/>
  </r>
  <r>
    <s v="OD483"/>
    <x v="26"/>
    <x v="4"/>
    <x v="7"/>
    <x v="3"/>
    <d v="2015-07-22T00:00:00"/>
    <x v="4"/>
    <n v="673"/>
    <n v="0.1"/>
    <n v="195.17"/>
    <s v="Tamil Nadu"/>
    <x v="2"/>
    <x v="7"/>
    <m/>
  </r>
  <r>
    <s v="OD484"/>
    <x v="1"/>
    <x v="2"/>
    <x v="2"/>
    <x v="23"/>
    <d v="2015-07-22T00:00:00"/>
    <x v="4"/>
    <n v="2092"/>
    <n v="0.23"/>
    <n v="188.28"/>
    <s v="Tamil Nadu"/>
    <x v="2"/>
    <x v="7"/>
    <m/>
  </r>
  <r>
    <s v="OD485"/>
    <x v="30"/>
    <x v="5"/>
    <x v="10"/>
    <x v="14"/>
    <d v="2018-06-10T00:00:00"/>
    <x v="2"/>
    <n v="1892"/>
    <n v="0.19"/>
    <n v="491.92"/>
    <s v="Tamil Nadu"/>
    <x v="3"/>
    <x v="1"/>
    <m/>
  </r>
  <r>
    <s v="OD486"/>
    <x v="14"/>
    <x v="5"/>
    <x v="10"/>
    <x v="22"/>
    <d v="2018-06-10T00:00:00"/>
    <x v="2"/>
    <n v="1943"/>
    <n v="0.14000000000000001"/>
    <n v="777.2"/>
    <s v="Tamil Nadu"/>
    <x v="3"/>
    <x v="1"/>
    <m/>
  </r>
  <r>
    <s v="OD487"/>
    <x v="0"/>
    <x v="3"/>
    <x v="18"/>
    <x v="22"/>
    <d v="2018-06-10T00:00:00"/>
    <x v="2"/>
    <n v="1968"/>
    <n v="0.14000000000000001"/>
    <n v="649.44000000000005"/>
    <s v="Tamil Nadu"/>
    <x v="3"/>
    <x v="1"/>
    <m/>
  </r>
  <r>
    <s v="OD488"/>
    <x v="25"/>
    <x v="6"/>
    <x v="13"/>
    <x v="10"/>
    <d v="2015-10-29T00:00:00"/>
    <x v="3"/>
    <n v="1596"/>
    <n v="0.26"/>
    <n v="478.8"/>
    <s v="Tamil Nadu"/>
    <x v="2"/>
    <x v="2"/>
    <m/>
  </r>
  <r>
    <s v="OD489"/>
    <x v="17"/>
    <x v="5"/>
    <x v="10"/>
    <x v="6"/>
    <d v="2015-06-09T00:00:00"/>
    <x v="3"/>
    <n v="1637"/>
    <n v="0.3"/>
    <n v="572.95000000000005"/>
    <s v="Tamil Nadu"/>
    <x v="2"/>
    <x v="1"/>
    <m/>
  </r>
  <r>
    <s v="OD490"/>
    <x v="40"/>
    <x v="5"/>
    <x v="8"/>
    <x v="6"/>
    <d v="2015-06-09T00:00:00"/>
    <x v="3"/>
    <n v="2232"/>
    <n v="0.1"/>
    <n v="870.48"/>
    <s v="Tamil Nadu"/>
    <x v="2"/>
    <x v="1"/>
    <m/>
  </r>
  <r>
    <s v="OD491"/>
    <x v="43"/>
    <x v="4"/>
    <x v="7"/>
    <x v="7"/>
    <d v="2015-06-09T00:00:00"/>
    <x v="3"/>
    <n v="1917"/>
    <n v="0.22"/>
    <n v="843.48"/>
    <s v="Tamil Nadu"/>
    <x v="2"/>
    <x v="1"/>
    <m/>
  </r>
  <r>
    <s v="OD492"/>
    <x v="10"/>
    <x v="1"/>
    <x v="14"/>
    <x v="14"/>
    <d v="2015-09-14T00:00:00"/>
    <x v="4"/>
    <n v="531"/>
    <n v="0.22"/>
    <n v="74.34"/>
    <s v="Tamil Nadu"/>
    <x v="2"/>
    <x v="8"/>
    <m/>
  </r>
  <r>
    <s v="OD493"/>
    <x v="24"/>
    <x v="3"/>
    <x v="5"/>
    <x v="4"/>
    <d v="2015-09-14T00:00:00"/>
    <x v="4"/>
    <n v="1283"/>
    <n v="0.24"/>
    <n v="526.03"/>
    <s v="Tamil Nadu"/>
    <x v="2"/>
    <x v="8"/>
    <m/>
  </r>
  <r>
    <s v="OD494"/>
    <x v="45"/>
    <x v="1"/>
    <x v="14"/>
    <x v="18"/>
    <d v="2017-05-09T00:00:00"/>
    <x v="2"/>
    <n v="937"/>
    <n v="0.33"/>
    <n v="327.95"/>
    <s v="Tamil Nadu"/>
    <x v="0"/>
    <x v="5"/>
    <m/>
  </r>
  <r>
    <s v="OD495"/>
    <x v="20"/>
    <x v="1"/>
    <x v="1"/>
    <x v="20"/>
    <d v="2017-03-18T00:00:00"/>
    <x v="1"/>
    <n v="1373"/>
    <n v="0.17"/>
    <n v="247.14"/>
    <s v="Tamil Nadu"/>
    <x v="0"/>
    <x v="10"/>
    <m/>
  </r>
  <r>
    <s v="OD496"/>
    <x v="4"/>
    <x v="1"/>
    <x v="14"/>
    <x v="1"/>
    <d v="2016-12-27T00:00:00"/>
    <x v="1"/>
    <n v="1598"/>
    <n v="0.33"/>
    <n v="415.48"/>
    <s v="Tamil Nadu"/>
    <x v="1"/>
    <x v="4"/>
    <m/>
  </r>
  <r>
    <s v="OD497"/>
    <x v="34"/>
    <x v="2"/>
    <x v="2"/>
    <x v="9"/>
    <d v="2017-07-25T00:00:00"/>
    <x v="2"/>
    <n v="1398"/>
    <n v="0.26"/>
    <n v="545.22"/>
    <s v="Tamil Nadu"/>
    <x v="0"/>
    <x v="7"/>
    <m/>
  </r>
  <r>
    <s v="OD498"/>
    <x v="2"/>
    <x v="1"/>
    <x v="1"/>
    <x v="18"/>
    <d v="2017-07-25T00:00:00"/>
    <x v="2"/>
    <n v="1070"/>
    <n v="0.24"/>
    <n v="53.5"/>
    <s v="Tamil Nadu"/>
    <x v="0"/>
    <x v="7"/>
    <m/>
  </r>
  <r>
    <s v="OD499"/>
    <x v="40"/>
    <x v="3"/>
    <x v="16"/>
    <x v="23"/>
    <d v="2017-07-25T00:00:00"/>
    <x v="2"/>
    <n v="1948"/>
    <n v="0.25"/>
    <n v="818.16"/>
    <s v="Tamil Nadu"/>
    <x v="0"/>
    <x v="7"/>
    <m/>
  </r>
  <r>
    <s v="OD500"/>
    <x v="34"/>
    <x v="6"/>
    <x v="13"/>
    <x v="12"/>
    <d v="2017-07-25T00:00:00"/>
    <x v="2"/>
    <n v="702"/>
    <n v="0.28000000000000003"/>
    <n v="161.46"/>
    <s v="Tamil Nadu"/>
    <x v="0"/>
    <x v="7"/>
    <m/>
  </r>
  <r>
    <s v="OD501"/>
    <x v="35"/>
    <x v="1"/>
    <x v="14"/>
    <x v="19"/>
    <d v="2017-05-30T00:00:00"/>
    <x v="2"/>
    <n v="1953"/>
    <n v="0.23"/>
    <n v="722.61"/>
    <s v="Tamil Nadu"/>
    <x v="0"/>
    <x v="5"/>
    <m/>
  </r>
  <r>
    <s v="OD502"/>
    <x v="41"/>
    <x v="6"/>
    <x v="19"/>
    <x v="6"/>
    <d v="2017-05-30T00:00:00"/>
    <x v="2"/>
    <n v="548"/>
    <n v="0.15"/>
    <n v="115.08"/>
    <s v="Tamil Nadu"/>
    <x v="0"/>
    <x v="5"/>
    <m/>
  </r>
  <r>
    <s v="OD503"/>
    <x v="12"/>
    <x v="5"/>
    <x v="10"/>
    <x v="13"/>
    <d v="2017-05-30T00:00:00"/>
    <x v="2"/>
    <n v="1952"/>
    <n v="0.17"/>
    <n v="624.64"/>
    <s v="Tamil Nadu"/>
    <x v="0"/>
    <x v="5"/>
    <m/>
  </r>
  <r>
    <s v="OD504"/>
    <x v="34"/>
    <x v="2"/>
    <x v="15"/>
    <x v="20"/>
    <d v="2017-05-30T00:00:00"/>
    <x v="2"/>
    <n v="1836"/>
    <n v="0.24"/>
    <n v="716.04"/>
    <s v="Tamil Nadu"/>
    <x v="0"/>
    <x v="5"/>
    <m/>
  </r>
  <r>
    <s v="OD505"/>
    <x v="32"/>
    <x v="4"/>
    <x v="22"/>
    <x v="2"/>
    <d v="2017-05-30T00:00:00"/>
    <x v="2"/>
    <n v="2292"/>
    <n v="0.16"/>
    <n v="114.6"/>
    <s v="Tamil Nadu"/>
    <x v="0"/>
    <x v="5"/>
    <m/>
  </r>
  <r>
    <s v="OD506"/>
    <x v="7"/>
    <x v="1"/>
    <x v="1"/>
    <x v="16"/>
    <d v="2018-11-12T00:00:00"/>
    <x v="4"/>
    <n v="2112"/>
    <n v="0.18"/>
    <n v="380.16"/>
    <s v="Tamil Nadu"/>
    <x v="3"/>
    <x v="0"/>
    <m/>
  </r>
  <r>
    <s v="OD507"/>
    <x v="48"/>
    <x v="2"/>
    <x v="21"/>
    <x v="9"/>
    <d v="2016-03-16T00:00:00"/>
    <x v="1"/>
    <n v="2354"/>
    <n v="0.18"/>
    <n v="870.98"/>
    <s v="Tamil Nadu"/>
    <x v="1"/>
    <x v="10"/>
    <m/>
  </r>
  <r>
    <s v="OD508"/>
    <x v="29"/>
    <x v="5"/>
    <x v="8"/>
    <x v="2"/>
    <d v="2016-03-16T00:00:00"/>
    <x v="1"/>
    <n v="2061"/>
    <n v="0.31"/>
    <n v="865.62"/>
    <s v="Tamil Nadu"/>
    <x v="1"/>
    <x v="10"/>
    <m/>
  </r>
  <r>
    <s v="OD509"/>
    <x v="42"/>
    <x v="5"/>
    <x v="17"/>
    <x v="9"/>
    <d v="2016-03-16T00:00:00"/>
    <x v="1"/>
    <n v="1791"/>
    <n v="0.31"/>
    <n v="519.39"/>
    <s v="Tamil Nadu"/>
    <x v="1"/>
    <x v="10"/>
    <m/>
  </r>
  <r>
    <s v="OD510"/>
    <x v="30"/>
    <x v="0"/>
    <x v="12"/>
    <x v="22"/>
    <d v="2016-03-16T00:00:00"/>
    <x v="1"/>
    <n v="2009"/>
    <n v="0.31"/>
    <n v="904.05"/>
    <s v="Tamil Nadu"/>
    <x v="1"/>
    <x v="10"/>
    <m/>
  </r>
  <r>
    <s v="OD511"/>
    <x v="17"/>
    <x v="3"/>
    <x v="18"/>
    <x v="14"/>
    <d v="2018-11-26T00:00:00"/>
    <x v="3"/>
    <n v="1850"/>
    <n v="0.28999999999999998"/>
    <n v="777"/>
    <s v="Tamil Nadu"/>
    <x v="3"/>
    <x v="0"/>
    <m/>
  </r>
  <r>
    <s v="OD512"/>
    <x v="21"/>
    <x v="4"/>
    <x v="22"/>
    <x v="6"/>
    <d v="2018-11-26T00:00:00"/>
    <x v="3"/>
    <n v="898"/>
    <n v="0.33"/>
    <n v="80.819999999999993"/>
    <s v="Tamil Nadu"/>
    <x v="3"/>
    <x v="0"/>
    <m/>
  </r>
  <r>
    <s v="OD513"/>
    <x v="48"/>
    <x v="4"/>
    <x v="22"/>
    <x v="19"/>
    <d v="2017-10-20T00:00:00"/>
    <x v="4"/>
    <n v="1070"/>
    <n v="0.28000000000000003"/>
    <n v="310.3"/>
    <s v="Tamil Nadu"/>
    <x v="0"/>
    <x v="2"/>
    <m/>
  </r>
  <r>
    <s v="OD514"/>
    <x v="16"/>
    <x v="0"/>
    <x v="0"/>
    <x v="6"/>
    <d v="2018-12-21T00:00:00"/>
    <x v="2"/>
    <n v="606"/>
    <n v="0.28999999999999998"/>
    <n v="121.2"/>
    <s v="Tamil Nadu"/>
    <x v="3"/>
    <x v="4"/>
    <m/>
  </r>
  <r>
    <s v="OD515"/>
    <x v="18"/>
    <x v="1"/>
    <x v="1"/>
    <x v="4"/>
    <d v="2018-12-21T00:00:00"/>
    <x v="2"/>
    <n v="2352"/>
    <n v="0.27"/>
    <n v="564.48"/>
    <s v="Tamil Nadu"/>
    <x v="3"/>
    <x v="4"/>
    <m/>
  </r>
  <r>
    <s v="OD516"/>
    <x v="41"/>
    <x v="6"/>
    <x v="9"/>
    <x v="13"/>
    <d v="2018-01-22T00:00:00"/>
    <x v="2"/>
    <n v="1381"/>
    <n v="0.24"/>
    <n v="151.91"/>
    <s v="Tamil Nadu"/>
    <x v="3"/>
    <x v="9"/>
    <m/>
  </r>
  <r>
    <s v="OD517"/>
    <x v="13"/>
    <x v="6"/>
    <x v="9"/>
    <x v="8"/>
    <d v="2018-01-22T00:00:00"/>
    <x v="2"/>
    <n v="1170"/>
    <n v="0.17"/>
    <n v="257.39999999999998"/>
    <s v="Tamil Nadu"/>
    <x v="3"/>
    <x v="9"/>
    <m/>
  </r>
  <r>
    <s v="OD518"/>
    <x v="14"/>
    <x v="5"/>
    <x v="17"/>
    <x v="14"/>
    <d v="2018-01-22T00:00:00"/>
    <x v="2"/>
    <n v="1815"/>
    <n v="0.12"/>
    <n v="272.25"/>
    <s v="Tamil Nadu"/>
    <x v="3"/>
    <x v="9"/>
    <m/>
  </r>
  <r>
    <s v="OD519"/>
    <x v="34"/>
    <x v="6"/>
    <x v="9"/>
    <x v="22"/>
    <d v="2018-01-22T00:00:00"/>
    <x v="2"/>
    <n v="595"/>
    <n v="0.21"/>
    <n v="89.25"/>
    <s v="Tamil Nadu"/>
    <x v="3"/>
    <x v="9"/>
    <m/>
  </r>
  <r>
    <s v="OD520"/>
    <x v="8"/>
    <x v="4"/>
    <x v="22"/>
    <x v="17"/>
    <d v="2016-03-22T00:00:00"/>
    <x v="3"/>
    <n v="640"/>
    <n v="0.27"/>
    <n v="256"/>
    <s v="Tamil Nadu"/>
    <x v="1"/>
    <x v="10"/>
    <m/>
  </r>
  <r>
    <s v="OD521"/>
    <x v="16"/>
    <x v="6"/>
    <x v="13"/>
    <x v="17"/>
    <d v="2016-03-22T00:00:00"/>
    <x v="3"/>
    <n v="1854"/>
    <n v="0.34"/>
    <n v="519.12"/>
    <s v="Tamil Nadu"/>
    <x v="1"/>
    <x v="10"/>
    <m/>
  </r>
  <r>
    <s v="OD522"/>
    <x v="34"/>
    <x v="6"/>
    <x v="11"/>
    <x v="9"/>
    <d v="2016-03-22T00:00:00"/>
    <x v="3"/>
    <n v="2088"/>
    <n v="0.33"/>
    <n v="689.04"/>
    <s v="Tamil Nadu"/>
    <x v="1"/>
    <x v="10"/>
    <m/>
  </r>
  <r>
    <s v="OD523"/>
    <x v="12"/>
    <x v="3"/>
    <x v="3"/>
    <x v="2"/>
    <d v="2018-01-23T00:00:00"/>
    <x v="3"/>
    <n v="1837"/>
    <n v="0.34"/>
    <n v="734.8"/>
    <s v="Tamil Nadu"/>
    <x v="3"/>
    <x v="9"/>
    <m/>
  </r>
  <r>
    <s v="OD524"/>
    <x v="6"/>
    <x v="0"/>
    <x v="0"/>
    <x v="13"/>
    <d v="2017-05-21T00:00:00"/>
    <x v="2"/>
    <n v="737"/>
    <n v="0.28999999999999998"/>
    <n v="221.1"/>
    <s v="Tamil Nadu"/>
    <x v="0"/>
    <x v="5"/>
    <m/>
  </r>
  <r>
    <s v="OD525"/>
    <x v="43"/>
    <x v="6"/>
    <x v="9"/>
    <x v="12"/>
    <d v="2017-05-21T00:00:00"/>
    <x v="2"/>
    <n v="2447"/>
    <n v="0.28999999999999998"/>
    <n v="978.8"/>
    <s v="Tamil Nadu"/>
    <x v="0"/>
    <x v="5"/>
    <m/>
  </r>
  <r>
    <s v="OD526"/>
    <x v="31"/>
    <x v="6"/>
    <x v="11"/>
    <x v="1"/>
    <d v="2016-12-26T00:00:00"/>
    <x v="4"/>
    <n v="1102"/>
    <n v="0.22"/>
    <n v="77.14"/>
    <s v="Tamil Nadu"/>
    <x v="1"/>
    <x v="4"/>
    <m/>
  </r>
  <r>
    <s v="OD527"/>
    <x v="45"/>
    <x v="4"/>
    <x v="7"/>
    <x v="5"/>
    <d v="2018-10-21T00:00:00"/>
    <x v="1"/>
    <n v="2236"/>
    <n v="0.27"/>
    <n v="178.88"/>
    <s v="Tamil Nadu"/>
    <x v="3"/>
    <x v="2"/>
    <m/>
  </r>
  <r>
    <s v="OD528"/>
    <x v="18"/>
    <x v="5"/>
    <x v="17"/>
    <x v="17"/>
    <d v="2018-10-21T00:00:00"/>
    <x v="1"/>
    <n v="1413"/>
    <n v="0.28000000000000003"/>
    <n v="155.43"/>
    <s v="Tamil Nadu"/>
    <x v="3"/>
    <x v="2"/>
    <m/>
  </r>
  <r>
    <s v="OD529"/>
    <x v="8"/>
    <x v="5"/>
    <x v="10"/>
    <x v="9"/>
    <d v="2016-09-03T00:00:00"/>
    <x v="4"/>
    <n v="1032"/>
    <n v="0.33"/>
    <n v="237.36"/>
    <s v="Tamil Nadu"/>
    <x v="1"/>
    <x v="8"/>
    <m/>
  </r>
  <r>
    <s v="OD530"/>
    <x v="40"/>
    <x v="4"/>
    <x v="22"/>
    <x v="0"/>
    <d v="2016-09-03T00:00:00"/>
    <x v="4"/>
    <n v="1597"/>
    <n v="0.13"/>
    <n v="367.31"/>
    <s v="Tamil Nadu"/>
    <x v="1"/>
    <x v="8"/>
    <m/>
  </r>
  <r>
    <s v="OD531"/>
    <x v="34"/>
    <x v="6"/>
    <x v="19"/>
    <x v="9"/>
    <d v="2016-09-03T00:00:00"/>
    <x v="4"/>
    <n v="1537"/>
    <n v="0.31"/>
    <n v="169.07"/>
    <s v="Tamil Nadu"/>
    <x v="1"/>
    <x v="8"/>
    <m/>
  </r>
  <r>
    <s v="OD532"/>
    <x v="37"/>
    <x v="6"/>
    <x v="11"/>
    <x v="22"/>
    <d v="2016-11-07T00:00:00"/>
    <x v="2"/>
    <n v="1245"/>
    <n v="0.2"/>
    <n v="348.6"/>
    <s v="Tamil Nadu"/>
    <x v="1"/>
    <x v="0"/>
    <m/>
  </r>
  <r>
    <s v="OD533"/>
    <x v="35"/>
    <x v="5"/>
    <x v="17"/>
    <x v="4"/>
    <d v="2018-09-07T00:00:00"/>
    <x v="2"/>
    <n v="1902"/>
    <n v="0.13"/>
    <n v="646.67999999999995"/>
    <s v="Tamil Nadu"/>
    <x v="3"/>
    <x v="8"/>
    <m/>
  </r>
  <r>
    <s v="OD534"/>
    <x v="48"/>
    <x v="2"/>
    <x v="4"/>
    <x v="19"/>
    <d v="2017-05-29T00:00:00"/>
    <x v="1"/>
    <n v="888"/>
    <n v="0.22"/>
    <n v="115.44"/>
    <s v="Tamil Nadu"/>
    <x v="0"/>
    <x v="5"/>
    <m/>
  </r>
  <r>
    <s v="OD535"/>
    <x v="26"/>
    <x v="2"/>
    <x v="15"/>
    <x v="14"/>
    <d v="2017-05-29T00:00:00"/>
    <x v="1"/>
    <n v="1416"/>
    <n v="0.25"/>
    <n v="396.48"/>
    <s v="Tamil Nadu"/>
    <x v="0"/>
    <x v="5"/>
    <m/>
  </r>
  <r>
    <s v="OD536"/>
    <x v="27"/>
    <x v="5"/>
    <x v="17"/>
    <x v="8"/>
    <d v="2017-07-10T00:00:00"/>
    <x v="2"/>
    <n v="739"/>
    <n v="0.17"/>
    <n v="310.38"/>
    <s v="Tamil Nadu"/>
    <x v="0"/>
    <x v="7"/>
    <m/>
  </r>
  <r>
    <s v="OD537"/>
    <x v="38"/>
    <x v="1"/>
    <x v="14"/>
    <x v="6"/>
    <d v="2018-09-03T00:00:00"/>
    <x v="3"/>
    <n v="1262"/>
    <n v="0.22"/>
    <n v="302.88"/>
    <s v="Tamil Nadu"/>
    <x v="3"/>
    <x v="8"/>
    <m/>
  </r>
  <r>
    <s v="OD538"/>
    <x v="45"/>
    <x v="1"/>
    <x v="14"/>
    <x v="2"/>
    <d v="2016-12-03T00:00:00"/>
    <x v="4"/>
    <n v="2241"/>
    <n v="0.22"/>
    <n v="493.02"/>
    <s v="Tamil Nadu"/>
    <x v="1"/>
    <x v="4"/>
    <m/>
  </r>
  <r>
    <s v="OD539"/>
    <x v="49"/>
    <x v="2"/>
    <x v="21"/>
    <x v="21"/>
    <d v="2016-12-07T00:00:00"/>
    <x v="1"/>
    <n v="2060"/>
    <n v="0.24"/>
    <n v="412"/>
    <s v="Tamil Nadu"/>
    <x v="1"/>
    <x v="4"/>
    <m/>
  </r>
  <r>
    <s v="OD540"/>
    <x v="49"/>
    <x v="5"/>
    <x v="8"/>
    <x v="17"/>
    <d v="2016-12-07T00:00:00"/>
    <x v="1"/>
    <n v="1633"/>
    <n v="0.35"/>
    <n v="669.53"/>
    <s v="Tamil Nadu"/>
    <x v="1"/>
    <x v="4"/>
    <m/>
  </r>
  <r>
    <s v="OD541"/>
    <x v="15"/>
    <x v="1"/>
    <x v="14"/>
    <x v="5"/>
    <d v="2015-02-01T00:00:00"/>
    <x v="3"/>
    <n v="1338"/>
    <n v="0.27"/>
    <n v="374.64"/>
    <s v="Tamil Nadu"/>
    <x v="2"/>
    <x v="11"/>
    <m/>
  </r>
  <r>
    <s v="OD542"/>
    <x v="1"/>
    <x v="3"/>
    <x v="18"/>
    <x v="3"/>
    <d v="2017-07-14T00:00:00"/>
    <x v="2"/>
    <n v="1382"/>
    <n v="0.12"/>
    <n v="179.66"/>
    <s v="Tamil Nadu"/>
    <x v="0"/>
    <x v="7"/>
    <m/>
  </r>
  <r>
    <s v="OD543"/>
    <x v="48"/>
    <x v="1"/>
    <x v="14"/>
    <x v="19"/>
    <d v="2016-12-18T00:00:00"/>
    <x v="4"/>
    <n v="1296"/>
    <n v="0.26"/>
    <n v="388.8"/>
    <s v="Tamil Nadu"/>
    <x v="1"/>
    <x v="4"/>
    <m/>
  </r>
  <r>
    <s v="OD544"/>
    <x v="13"/>
    <x v="5"/>
    <x v="8"/>
    <x v="17"/>
    <d v="2015-05-11T00:00:00"/>
    <x v="3"/>
    <n v="2289"/>
    <n v="0.16"/>
    <n v="526.47"/>
    <s v="Tamil Nadu"/>
    <x v="2"/>
    <x v="5"/>
    <m/>
  </r>
  <r>
    <s v="OD545"/>
    <x v="41"/>
    <x v="3"/>
    <x v="3"/>
    <x v="4"/>
    <d v="2015-05-11T00:00:00"/>
    <x v="3"/>
    <n v="898"/>
    <n v="0.24"/>
    <n v="44.9"/>
    <s v="Tamil Nadu"/>
    <x v="2"/>
    <x v="5"/>
    <m/>
  </r>
  <r>
    <s v="OD546"/>
    <x v="49"/>
    <x v="6"/>
    <x v="11"/>
    <x v="13"/>
    <d v="2015-05-11T00:00:00"/>
    <x v="3"/>
    <n v="2017"/>
    <n v="0.14000000000000001"/>
    <n v="665.61"/>
    <s v="Tamil Nadu"/>
    <x v="2"/>
    <x v="5"/>
    <m/>
  </r>
  <r>
    <s v="OD547"/>
    <x v="10"/>
    <x v="5"/>
    <x v="8"/>
    <x v="7"/>
    <d v="2018-11-19T00:00:00"/>
    <x v="4"/>
    <n v="1404"/>
    <n v="0.3"/>
    <n v="294.83999999999997"/>
    <s v="Tamil Nadu"/>
    <x v="3"/>
    <x v="0"/>
    <m/>
  </r>
  <r>
    <s v="OD548"/>
    <x v="34"/>
    <x v="4"/>
    <x v="7"/>
    <x v="13"/>
    <d v="2018-11-19T00:00:00"/>
    <x v="4"/>
    <n v="888"/>
    <n v="0.23"/>
    <n v="337.44"/>
    <s v="Tamil Nadu"/>
    <x v="3"/>
    <x v="0"/>
    <m/>
  </r>
  <r>
    <s v="OD549"/>
    <x v="5"/>
    <x v="6"/>
    <x v="19"/>
    <x v="18"/>
    <d v="2016-11-15T00:00:00"/>
    <x v="3"/>
    <n v="659"/>
    <n v="0.28000000000000003"/>
    <n v="204.29"/>
    <s v="Tamil Nadu"/>
    <x v="1"/>
    <x v="0"/>
    <m/>
  </r>
  <r>
    <s v="OD550"/>
    <x v="10"/>
    <x v="1"/>
    <x v="14"/>
    <x v="4"/>
    <d v="2016-11-15T00:00:00"/>
    <x v="3"/>
    <n v="1167"/>
    <n v="0.3"/>
    <n v="501.81"/>
    <s v="Tamil Nadu"/>
    <x v="1"/>
    <x v="0"/>
    <m/>
  </r>
  <r>
    <s v="OD551"/>
    <x v="44"/>
    <x v="6"/>
    <x v="11"/>
    <x v="21"/>
    <d v="2016-11-15T00:00:00"/>
    <x v="3"/>
    <n v="1471"/>
    <n v="0.1"/>
    <n v="308.91000000000003"/>
    <s v="Tamil Nadu"/>
    <x v="1"/>
    <x v="0"/>
    <m/>
  </r>
  <r>
    <s v="OD552"/>
    <x v="18"/>
    <x v="6"/>
    <x v="13"/>
    <x v="22"/>
    <d v="2017-04-15T00:00:00"/>
    <x v="2"/>
    <n v="2481"/>
    <n v="0.26"/>
    <n v="421.77"/>
    <s v="Tamil Nadu"/>
    <x v="0"/>
    <x v="3"/>
    <m/>
  </r>
  <r>
    <s v="OD553"/>
    <x v="36"/>
    <x v="1"/>
    <x v="14"/>
    <x v="7"/>
    <d v="2018-09-11T00:00:00"/>
    <x v="1"/>
    <n v="2336"/>
    <n v="0.34"/>
    <n v="607.36"/>
    <s v="Tamil Nadu"/>
    <x v="3"/>
    <x v="8"/>
    <m/>
  </r>
  <r>
    <s v="OD554"/>
    <x v="10"/>
    <x v="1"/>
    <x v="1"/>
    <x v="12"/>
    <d v="2018-11-24T00:00:00"/>
    <x v="3"/>
    <n v="1696"/>
    <n v="0.21"/>
    <n v="84.8"/>
    <s v="Tamil Nadu"/>
    <x v="3"/>
    <x v="0"/>
    <m/>
  </r>
  <r>
    <s v="OD555"/>
    <x v="16"/>
    <x v="0"/>
    <x v="20"/>
    <x v="2"/>
    <d v="2018-06-29T00:00:00"/>
    <x v="2"/>
    <n v="1904"/>
    <n v="0.26"/>
    <n v="628.32000000000005"/>
    <s v="Tamil Nadu"/>
    <x v="3"/>
    <x v="1"/>
    <m/>
  </r>
  <r>
    <s v="OD556"/>
    <x v="10"/>
    <x v="6"/>
    <x v="9"/>
    <x v="20"/>
    <d v="2015-03-03T00:00:00"/>
    <x v="1"/>
    <n v="861"/>
    <n v="0.2"/>
    <n v="163.59"/>
    <s v="Tamil Nadu"/>
    <x v="2"/>
    <x v="10"/>
    <m/>
  </r>
  <r>
    <s v="OD557"/>
    <x v="33"/>
    <x v="3"/>
    <x v="16"/>
    <x v="9"/>
    <d v="2017-06-10T00:00:00"/>
    <x v="2"/>
    <n v="1505"/>
    <n v="0.28999999999999998"/>
    <n v="376.25"/>
    <s v="Tamil Nadu"/>
    <x v="0"/>
    <x v="1"/>
    <m/>
  </r>
  <r>
    <s v="OD558"/>
    <x v="9"/>
    <x v="6"/>
    <x v="9"/>
    <x v="19"/>
    <d v="2017-06-10T00:00:00"/>
    <x v="2"/>
    <n v="1791"/>
    <n v="0.19"/>
    <n v="608.94000000000005"/>
    <s v="Tamil Nadu"/>
    <x v="0"/>
    <x v="1"/>
    <m/>
  </r>
  <r>
    <s v="OD559"/>
    <x v="32"/>
    <x v="5"/>
    <x v="17"/>
    <x v="22"/>
    <d v="2017-06-10T00:00:00"/>
    <x v="2"/>
    <n v="1826"/>
    <n v="0.22"/>
    <n v="91.3"/>
    <s v="Tamil Nadu"/>
    <x v="0"/>
    <x v="1"/>
    <m/>
  </r>
  <r>
    <s v="OD560"/>
    <x v="42"/>
    <x v="6"/>
    <x v="19"/>
    <x v="7"/>
    <d v="2018-11-20T00:00:00"/>
    <x v="2"/>
    <n v="768"/>
    <n v="0.25"/>
    <n v="268.8"/>
    <s v="Tamil Nadu"/>
    <x v="3"/>
    <x v="0"/>
    <m/>
  </r>
  <r>
    <s v="OD561"/>
    <x v="10"/>
    <x v="4"/>
    <x v="22"/>
    <x v="2"/>
    <d v="2018-11-20T00:00:00"/>
    <x v="2"/>
    <n v="1551"/>
    <n v="0.21"/>
    <n v="511.83"/>
    <s v="Tamil Nadu"/>
    <x v="3"/>
    <x v="0"/>
    <m/>
  </r>
  <r>
    <s v="OD562"/>
    <x v="32"/>
    <x v="3"/>
    <x v="18"/>
    <x v="22"/>
    <d v="2015-09-14T00:00:00"/>
    <x v="1"/>
    <n v="1313"/>
    <n v="0.31"/>
    <n v="525.20000000000005"/>
    <s v="Tamil Nadu"/>
    <x v="2"/>
    <x v="8"/>
    <m/>
  </r>
  <r>
    <s v="OD563"/>
    <x v="46"/>
    <x v="3"/>
    <x v="3"/>
    <x v="19"/>
    <d v="2015-09-14T00:00:00"/>
    <x v="1"/>
    <n v="1455"/>
    <n v="0.3"/>
    <n v="494.7"/>
    <s v="Tamil Nadu"/>
    <x v="2"/>
    <x v="8"/>
    <m/>
  </r>
  <r>
    <s v="OD564"/>
    <x v="36"/>
    <x v="3"/>
    <x v="18"/>
    <x v="0"/>
    <d v="2016-12-07T00:00:00"/>
    <x v="2"/>
    <n v="777"/>
    <n v="0.25"/>
    <n v="186.48"/>
    <s v="Tamil Nadu"/>
    <x v="1"/>
    <x v="4"/>
    <m/>
  </r>
  <r>
    <s v="OD565"/>
    <x v="23"/>
    <x v="1"/>
    <x v="1"/>
    <x v="23"/>
    <d v="2016-12-07T00:00:00"/>
    <x v="2"/>
    <n v="2179"/>
    <n v="0.31"/>
    <n v="326.85000000000002"/>
    <s v="Tamil Nadu"/>
    <x v="1"/>
    <x v="4"/>
    <m/>
  </r>
  <r>
    <s v="OD566"/>
    <x v="29"/>
    <x v="3"/>
    <x v="5"/>
    <x v="10"/>
    <d v="2018-12-07T00:00:00"/>
    <x v="2"/>
    <n v="1527"/>
    <n v="0.16"/>
    <n v="305.39999999999998"/>
    <s v="Tamil Nadu"/>
    <x v="3"/>
    <x v="4"/>
    <m/>
  </r>
  <r>
    <s v="OD567"/>
    <x v="4"/>
    <x v="4"/>
    <x v="6"/>
    <x v="23"/>
    <d v="2018-10-01T00:00:00"/>
    <x v="2"/>
    <n v="2207"/>
    <n v="0.33"/>
    <n v="132.41999999999999"/>
    <s v="Tamil Nadu"/>
    <x v="3"/>
    <x v="2"/>
    <m/>
  </r>
  <r>
    <s v="OD568"/>
    <x v="49"/>
    <x v="6"/>
    <x v="9"/>
    <x v="5"/>
    <d v="2018-10-01T00:00:00"/>
    <x v="2"/>
    <n v="1879"/>
    <n v="0.28000000000000003"/>
    <n v="563.70000000000005"/>
    <s v="Tamil Nadu"/>
    <x v="3"/>
    <x v="2"/>
    <m/>
  </r>
  <r>
    <s v="OD569"/>
    <x v="33"/>
    <x v="0"/>
    <x v="12"/>
    <x v="21"/>
    <d v="2018-10-01T00:00:00"/>
    <x v="2"/>
    <n v="1668"/>
    <n v="0.1"/>
    <n v="283.56"/>
    <s v="Tamil Nadu"/>
    <x v="3"/>
    <x v="2"/>
    <m/>
  </r>
  <r>
    <s v="OD570"/>
    <x v="28"/>
    <x v="2"/>
    <x v="21"/>
    <x v="7"/>
    <d v="2018-10-01T00:00:00"/>
    <x v="2"/>
    <n v="727"/>
    <n v="0.23"/>
    <n v="247.18"/>
    <s v="Tamil Nadu"/>
    <x v="3"/>
    <x v="2"/>
    <m/>
  </r>
  <r>
    <s v="OD571"/>
    <x v="19"/>
    <x v="4"/>
    <x v="7"/>
    <x v="12"/>
    <d v="2018-12-28T00:00:00"/>
    <x v="4"/>
    <n v="979"/>
    <n v="0.1"/>
    <n v="430.76"/>
    <s v="Tamil Nadu"/>
    <x v="3"/>
    <x v="4"/>
    <m/>
  </r>
  <r>
    <s v="OD572"/>
    <x v="2"/>
    <x v="4"/>
    <x v="22"/>
    <x v="7"/>
    <d v="2018-12-28T00:00:00"/>
    <x v="4"/>
    <n v="1362"/>
    <n v="0.18"/>
    <n v="381.36"/>
    <s v="Tamil Nadu"/>
    <x v="3"/>
    <x v="4"/>
    <m/>
  </r>
  <r>
    <s v="OD573"/>
    <x v="26"/>
    <x v="4"/>
    <x v="6"/>
    <x v="13"/>
    <d v="2018-12-28T00:00:00"/>
    <x v="4"/>
    <n v="1626"/>
    <n v="0.24"/>
    <n v="650.4"/>
    <s v="Tamil Nadu"/>
    <x v="3"/>
    <x v="4"/>
    <m/>
  </r>
  <r>
    <s v="OD574"/>
    <x v="4"/>
    <x v="3"/>
    <x v="3"/>
    <x v="13"/>
    <d v="2018-12-28T00:00:00"/>
    <x v="4"/>
    <n v="681"/>
    <n v="0.23"/>
    <n v="286.02"/>
    <s v="Tamil Nadu"/>
    <x v="3"/>
    <x v="4"/>
    <m/>
  </r>
  <r>
    <s v="OD575"/>
    <x v="26"/>
    <x v="6"/>
    <x v="9"/>
    <x v="16"/>
    <d v="2017-11-03T00:00:00"/>
    <x v="2"/>
    <n v="2017"/>
    <n v="0.21"/>
    <n v="322.72000000000003"/>
    <s v="Tamil Nadu"/>
    <x v="0"/>
    <x v="0"/>
    <m/>
  </r>
  <r>
    <s v="OD576"/>
    <x v="34"/>
    <x v="1"/>
    <x v="1"/>
    <x v="1"/>
    <d v="2016-09-18T00:00:00"/>
    <x v="2"/>
    <n v="980"/>
    <n v="0.16"/>
    <n v="205.8"/>
    <s v="Tamil Nadu"/>
    <x v="1"/>
    <x v="8"/>
    <m/>
  </r>
  <r>
    <s v="OD577"/>
    <x v="12"/>
    <x v="4"/>
    <x v="6"/>
    <x v="1"/>
    <d v="2016-09-18T00:00:00"/>
    <x v="2"/>
    <n v="931"/>
    <n v="0.31"/>
    <n v="418.95"/>
    <s v="Tamil Nadu"/>
    <x v="1"/>
    <x v="8"/>
    <m/>
  </r>
  <r>
    <s v="OD578"/>
    <x v="39"/>
    <x v="2"/>
    <x v="4"/>
    <x v="0"/>
    <d v="2016-09-18T00:00:00"/>
    <x v="2"/>
    <n v="1454"/>
    <n v="0.31"/>
    <n v="276.26"/>
    <s v="Tamil Nadu"/>
    <x v="1"/>
    <x v="8"/>
    <m/>
  </r>
  <r>
    <s v="OD579"/>
    <x v="34"/>
    <x v="3"/>
    <x v="16"/>
    <x v="1"/>
    <d v="2018-07-20T00:00:00"/>
    <x v="3"/>
    <n v="2139"/>
    <n v="0.14000000000000001"/>
    <n v="192.51"/>
    <s v="Tamil Nadu"/>
    <x v="3"/>
    <x v="7"/>
    <m/>
  </r>
  <r>
    <s v="OD580"/>
    <x v="23"/>
    <x v="2"/>
    <x v="4"/>
    <x v="11"/>
    <d v="2018-07-20T00:00:00"/>
    <x v="3"/>
    <n v="1456"/>
    <n v="0.14000000000000001"/>
    <n v="567.84"/>
    <s v="Tamil Nadu"/>
    <x v="3"/>
    <x v="7"/>
    <m/>
  </r>
  <r>
    <s v="OD581"/>
    <x v="4"/>
    <x v="3"/>
    <x v="18"/>
    <x v="3"/>
    <d v="2016-09-10T00:00:00"/>
    <x v="2"/>
    <n v="2403"/>
    <n v="0.14000000000000001"/>
    <n v="480.6"/>
    <s v="Tamil Nadu"/>
    <x v="1"/>
    <x v="8"/>
    <m/>
  </r>
  <r>
    <s v="OD582"/>
    <x v="31"/>
    <x v="1"/>
    <x v="14"/>
    <x v="15"/>
    <d v="2018-12-01T00:00:00"/>
    <x v="2"/>
    <n v="822"/>
    <n v="0.13"/>
    <n v="98.64"/>
    <s v="Tamil Nadu"/>
    <x v="3"/>
    <x v="4"/>
    <m/>
  </r>
  <r>
    <s v="OD583"/>
    <x v="14"/>
    <x v="2"/>
    <x v="2"/>
    <x v="13"/>
    <d v="2018-12-01T00:00:00"/>
    <x v="2"/>
    <n v="750"/>
    <n v="0.16"/>
    <n v="165"/>
    <s v="Tamil Nadu"/>
    <x v="3"/>
    <x v="4"/>
    <m/>
  </r>
  <r>
    <s v="OD584"/>
    <x v="2"/>
    <x v="3"/>
    <x v="5"/>
    <x v="4"/>
    <d v="2018-12-01T00:00:00"/>
    <x v="2"/>
    <n v="1483"/>
    <n v="0.28999999999999998"/>
    <n v="281.77"/>
    <s v="Tamil Nadu"/>
    <x v="3"/>
    <x v="4"/>
    <m/>
  </r>
  <r>
    <s v="OD585"/>
    <x v="14"/>
    <x v="6"/>
    <x v="19"/>
    <x v="0"/>
    <d v="2018-12-01T00:00:00"/>
    <x v="2"/>
    <n v="1072"/>
    <n v="0.3"/>
    <n v="310.88"/>
    <s v="Tamil Nadu"/>
    <x v="3"/>
    <x v="4"/>
    <m/>
  </r>
  <r>
    <s v="OD586"/>
    <x v="20"/>
    <x v="5"/>
    <x v="10"/>
    <x v="3"/>
    <d v="2018-12-01T00:00:00"/>
    <x v="2"/>
    <n v="842"/>
    <n v="0.22"/>
    <n v="176.82"/>
    <s v="Tamil Nadu"/>
    <x v="3"/>
    <x v="4"/>
    <m/>
  </r>
  <r>
    <s v="OD587"/>
    <x v="48"/>
    <x v="5"/>
    <x v="8"/>
    <x v="6"/>
    <d v="2016-07-03T00:00:00"/>
    <x v="1"/>
    <n v="1479"/>
    <n v="0.28999999999999998"/>
    <n v="73.95"/>
    <s v="Tamil Nadu"/>
    <x v="1"/>
    <x v="7"/>
    <m/>
  </r>
  <r>
    <s v="OD588"/>
    <x v="43"/>
    <x v="0"/>
    <x v="20"/>
    <x v="10"/>
    <d v="2016-07-03T00:00:00"/>
    <x v="1"/>
    <n v="619"/>
    <n v="0.12"/>
    <n v="229.03"/>
    <s v="Tamil Nadu"/>
    <x v="1"/>
    <x v="7"/>
    <m/>
  </r>
  <r>
    <s v="OD589"/>
    <x v="43"/>
    <x v="2"/>
    <x v="21"/>
    <x v="5"/>
    <d v="2017-03-20T00:00:00"/>
    <x v="2"/>
    <n v="1784"/>
    <n v="0.28999999999999998"/>
    <n v="428.16"/>
    <s v="Tamil Nadu"/>
    <x v="0"/>
    <x v="10"/>
    <m/>
  </r>
  <r>
    <s v="OD590"/>
    <x v="20"/>
    <x v="4"/>
    <x v="7"/>
    <x v="22"/>
    <d v="2017-03-20T00:00:00"/>
    <x v="2"/>
    <n v="1586"/>
    <n v="0.31"/>
    <n v="650.26"/>
    <s v="Tamil Nadu"/>
    <x v="0"/>
    <x v="10"/>
    <m/>
  </r>
  <r>
    <s v="OD591"/>
    <x v="47"/>
    <x v="0"/>
    <x v="0"/>
    <x v="14"/>
    <d v="2017-03-20T00:00:00"/>
    <x v="2"/>
    <n v="1354"/>
    <n v="0.24"/>
    <n v="324.95999999999998"/>
    <s v="Tamil Nadu"/>
    <x v="0"/>
    <x v="10"/>
    <m/>
  </r>
  <r>
    <s v="OD592"/>
    <x v="19"/>
    <x v="3"/>
    <x v="16"/>
    <x v="17"/>
    <d v="2017-03-20T00:00:00"/>
    <x v="2"/>
    <n v="1545"/>
    <n v="0.34"/>
    <n v="432.6"/>
    <s v="Tamil Nadu"/>
    <x v="0"/>
    <x v="10"/>
    <m/>
  </r>
  <r>
    <s v="OD593"/>
    <x v="37"/>
    <x v="2"/>
    <x v="15"/>
    <x v="17"/>
    <d v="2015-01-09T00:00:00"/>
    <x v="3"/>
    <n v="2409"/>
    <n v="0.27"/>
    <n v="867.24"/>
    <s v="Tamil Nadu"/>
    <x v="2"/>
    <x v="9"/>
    <m/>
  </r>
  <r>
    <s v="OD594"/>
    <x v="1"/>
    <x v="0"/>
    <x v="20"/>
    <x v="4"/>
    <d v="2015-01-09T00:00:00"/>
    <x v="3"/>
    <n v="1432"/>
    <n v="0.15"/>
    <n v="300.72000000000003"/>
    <s v="Tamil Nadu"/>
    <x v="2"/>
    <x v="9"/>
    <m/>
  </r>
  <r>
    <s v="OD595"/>
    <x v="42"/>
    <x v="5"/>
    <x v="17"/>
    <x v="17"/>
    <d v="2015-08-08T00:00:00"/>
    <x v="2"/>
    <n v="1443"/>
    <n v="0.25"/>
    <n v="533.91"/>
    <s v="Tamil Nadu"/>
    <x v="2"/>
    <x v="6"/>
    <m/>
  </r>
  <r>
    <s v="OD596"/>
    <x v="1"/>
    <x v="2"/>
    <x v="21"/>
    <x v="17"/>
    <d v="2015-08-08T00:00:00"/>
    <x v="2"/>
    <n v="1770"/>
    <n v="0.19"/>
    <n v="177"/>
    <s v="Tamil Nadu"/>
    <x v="2"/>
    <x v="6"/>
    <m/>
  </r>
  <r>
    <s v="OD597"/>
    <x v="33"/>
    <x v="1"/>
    <x v="1"/>
    <x v="0"/>
    <d v="2015-08-08T00:00:00"/>
    <x v="2"/>
    <n v="1298"/>
    <n v="0.3"/>
    <n v="272.58"/>
    <s v="Tamil Nadu"/>
    <x v="2"/>
    <x v="6"/>
    <m/>
  </r>
  <r>
    <s v="OD598"/>
    <x v="42"/>
    <x v="6"/>
    <x v="9"/>
    <x v="19"/>
    <d v="2015-08-08T00:00:00"/>
    <x v="2"/>
    <n v="1674"/>
    <n v="0.12"/>
    <n v="652.86"/>
    <s v="Tamil Nadu"/>
    <x v="2"/>
    <x v="6"/>
    <m/>
  </r>
  <r>
    <s v="OD599"/>
    <x v="16"/>
    <x v="6"/>
    <x v="9"/>
    <x v="6"/>
    <d v="2017-07-14T00:00:00"/>
    <x v="4"/>
    <n v="1925"/>
    <n v="0.16"/>
    <n v="712.25"/>
    <s v="Tamil Nadu"/>
    <x v="0"/>
    <x v="7"/>
    <m/>
  </r>
  <r>
    <s v="OD600"/>
    <x v="5"/>
    <x v="3"/>
    <x v="3"/>
    <x v="9"/>
    <d v="2017-07-16T00:00:00"/>
    <x v="4"/>
    <n v="1963"/>
    <n v="0.27"/>
    <n v="392.6"/>
    <s v="Tamil Nadu"/>
    <x v="0"/>
    <x v="7"/>
    <m/>
  </r>
  <r>
    <s v="OD601"/>
    <x v="38"/>
    <x v="5"/>
    <x v="8"/>
    <x v="18"/>
    <d v="2017-07-16T00:00:00"/>
    <x v="4"/>
    <n v="1899"/>
    <n v="0.3"/>
    <n v="797.58"/>
    <s v="Tamil Nadu"/>
    <x v="0"/>
    <x v="7"/>
    <m/>
  </r>
  <r>
    <s v="OD602"/>
    <x v="24"/>
    <x v="1"/>
    <x v="14"/>
    <x v="16"/>
    <d v="2017-07-16T00:00:00"/>
    <x v="4"/>
    <n v="2172"/>
    <n v="0.2"/>
    <n v="608.16"/>
    <s v="Tamil Nadu"/>
    <x v="0"/>
    <x v="7"/>
    <m/>
  </r>
  <r>
    <s v="OD603"/>
    <x v="44"/>
    <x v="0"/>
    <x v="20"/>
    <x v="2"/>
    <d v="2015-03-15T00:00:00"/>
    <x v="1"/>
    <n v="2289"/>
    <n v="0.2"/>
    <n v="618.03"/>
    <s v="Tamil Nadu"/>
    <x v="2"/>
    <x v="10"/>
    <m/>
  </r>
  <r>
    <s v="OD604"/>
    <x v="46"/>
    <x v="5"/>
    <x v="17"/>
    <x v="7"/>
    <d v="2015-03-15T00:00:00"/>
    <x v="1"/>
    <n v="2110"/>
    <n v="0.3"/>
    <n v="590.79999999999995"/>
    <s v="Tamil Nadu"/>
    <x v="2"/>
    <x v="10"/>
    <m/>
  </r>
  <r>
    <s v="OD605"/>
    <x v="12"/>
    <x v="1"/>
    <x v="1"/>
    <x v="15"/>
    <d v="2015-03-15T00:00:00"/>
    <x v="1"/>
    <n v="1577"/>
    <n v="0.33"/>
    <n v="599.26"/>
    <s v="Tamil Nadu"/>
    <x v="2"/>
    <x v="10"/>
    <m/>
  </r>
  <r>
    <s v="OD606"/>
    <x v="26"/>
    <x v="1"/>
    <x v="1"/>
    <x v="17"/>
    <d v="2015-03-15T00:00:00"/>
    <x v="1"/>
    <n v="2092"/>
    <n v="0.17"/>
    <n v="920.48"/>
    <s v="Tamil Nadu"/>
    <x v="2"/>
    <x v="10"/>
    <m/>
  </r>
  <r>
    <s v="OD607"/>
    <x v="33"/>
    <x v="1"/>
    <x v="14"/>
    <x v="20"/>
    <d v="2015-03-15T00:00:00"/>
    <x v="1"/>
    <n v="2269"/>
    <n v="0.21"/>
    <n v="907.6"/>
    <s v="Tamil Nadu"/>
    <x v="2"/>
    <x v="10"/>
    <m/>
  </r>
  <r>
    <s v="OD608"/>
    <x v="11"/>
    <x v="0"/>
    <x v="20"/>
    <x v="19"/>
    <d v="2015-05-23T00:00:00"/>
    <x v="4"/>
    <n v="1426"/>
    <n v="0.14000000000000001"/>
    <n v="470.58"/>
    <s v="Tamil Nadu"/>
    <x v="2"/>
    <x v="5"/>
    <m/>
  </r>
  <r>
    <s v="OD609"/>
    <x v="47"/>
    <x v="6"/>
    <x v="9"/>
    <x v="6"/>
    <d v="2015-05-23T00:00:00"/>
    <x v="4"/>
    <n v="1895"/>
    <n v="0.28000000000000003"/>
    <n v="852.75"/>
    <s v="Tamil Nadu"/>
    <x v="2"/>
    <x v="5"/>
    <m/>
  </r>
  <r>
    <s v="OD610"/>
    <x v="34"/>
    <x v="3"/>
    <x v="18"/>
    <x v="15"/>
    <d v="2015-05-23T00:00:00"/>
    <x v="4"/>
    <n v="580"/>
    <n v="0.14000000000000001"/>
    <n v="168.2"/>
    <s v="Tamil Nadu"/>
    <x v="2"/>
    <x v="5"/>
    <m/>
  </r>
  <r>
    <s v="OD611"/>
    <x v="9"/>
    <x v="5"/>
    <x v="17"/>
    <x v="6"/>
    <d v="2017-04-28T00:00:00"/>
    <x v="3"/>
    <n v="791"/>
    <n v="0.19"/>
    <n v="142.38"/>
    <s v="Tamil Nadu"/>
    <x v="0"/>
    <x v="3"/>
    <m/>
  </r>
  <r>
    <s v="OD612"/>
    <x v="38"/>
    <x v="2"/>
    <x v="2"/>
    <x v="15"/>
    <d v="2017-04-28T00:00:00"/>
    <x v="3"/>
    <n v="1167"/>
    <n v="0.28000000000000003"/>
    <n v="303.42"/>
    <s v="Tamil Nadu"/>
    <x v="0"/>
    <x v="3"/>
    <m/>
  </r>
  <r>
    <s v="OD613"/>
    <x v="22"/>
    <x v="5"/>
    <x v="8"/>
    <x v="18"/>
    <d v="2017-09-11T00:00:00"/>
    <x v="4"/>
    <n v="1138"/>
    <n v="0.28999999999999998"/>
    <n v="102.42"/>
    <s v="Tamil Nadu"/>
    <x v="0"/>
    <x v="8"/>
    <m/>
  </r>
  <r>
    <s v="OD614"/>
    <x v="6"/>
    <x v="1"/>
    <x v="1"/>
    <x v="18"/>
    <d v="2017-09-11T00:00:00"/>
    <x v="4"/>
    <n v="885"/>
    <n v="0.19"/>
    <n v="265.5"/>
    <s v="Tamil Nadu"/>
    <x v="0"/>
    <x v="8"/>
    <m/>
  </r>
  <r>
    <s v="OD615"/>
    <x v="24"/>
    <x v="5"/>
    <x v="17"/>
    <x v="0"/>
    <d v="2018-11-14T00:00:00"/>
    <x v="4"/>
    <n v="1149"/>
    <n v="0.25"/>
    <n v="471.09"/>
    <s v="Tamil Nadu"/>
    <x v="3"/>
    <x v="0"/>
    <m/>
  </r>
  <r>
    <s v="OD616"/>
    <x v="40"/>
    <x v="2"/>
    <x v="2"/>
    <x v="19"/>
    <d v="2018-11-14T00:00:00"/>
    <x v="4"/>
    <n v="753"/>
    <n v="0.23"/>
    <n v="301.2"/>
    <s v="Tamil Nadu"/>
    <x v="3"/>
    <x v="0"/>
    <m/>
  </r>
  <r>
    <s v="OD617"/>
    <x v="13"/>
    <x v="2"/>
    <x v="2"/>
    <x v="20"/>
    <d v="2018-08-18T00:00:00"/>
    <x v="4"/>
    <n v="2493"/>
    <n v="0.23"/>
    <n v="922.41"/>
    <s v="Tamil Nadu"/>
    <x v="3"/>
    <x v="6"/>
    <m/>
  </r>
  <r>
    <s v="OD618"/>
    <x v="45"/>
    <x v="6"/>
    <x v="13"/>
    <x v="10"/>
    <d v="2018-08-18T00:00:00"/>
    <x v="4"/>
    <n v="2236"/>
    <n v="0.24"/>
    <n v="961.48"/>
    <s v="Tamil Nadu"/>
    <x v="3"/>
    <x v="6"/>
    <m/>
  </r>
  <r>
    <s v="OD619"/>
    <x v="38"/>
    <x v="6"/>
    <x v="19"/>
    <x v="9"/>
    <d v="2018-08-18T00:00:00"/>
    <x v="4"/>
    <n v="2106"/>
    <n v="0.16"/>
    <n v="884.52"/>
    <s v="Tamil Nadu"/>
    <x v="3"/>
    <x v="6"/>
    <m/>
  </r>
  <r>
    <s v="OD620"/>
    <x v="35"/>
    <x v="4"/>
    <x v="6"/>
    <x v="15"/>
    <d v="2018-08-18T00:00:00"/>
    <x v="4"/>
    <n v="1873"/>
    <n v="0.33"/>
    <n v="618.09"/>
    <s v="Tamil Nadu"/>
    <x v="3"/>
    <x v="6"/>
    <m/>
  </r>
  <r>
    <s v="OD621"/>
    <x v="28"/>
    <x v="5"/>
    <x v="8"/>
    <x v="7"/>
    <d v="2018-08-18T00:00:00"/>
    <x v="4"/>
    <n v="1155"/>
    <n v="0.31"/>
    <n v="138.6"/>
    <s v="Tamil Nadu"/>
    <x v="3"/>
    <x v="6"/>
    <m/>
  </r>
  <r>
    <s v="OD622"/>
    <x v="21"/>
    <x v="6"/>
    <x v="13"/>
    <x v="8"/>
    <d v="2015-12-26T00:00:00"/>
    <x v="3"/>
    <n v="1881"/>
    <n v="0.27"/>
    <n v="432.63"/>
    <s v="Tamil Nadu"/>
    <x v="2"/>
    <x v="4"/>
    <m/>
  </r>
  <r>
    <s v="OD623"/>
    <x v="17"/>
    <x v="1"/>
    <x v="1"/>
    <x v="19"/>
    <d v="2016-11-29T00:00:00"/>
    <x v="3"/>
    <n v="2285"/>
    <n v="0.21"/>
    <n v="982.55"/>
    <s v="Tamil Nadu"/>
    <x v="1"/>
    <x v="0"/>
    <m/>
  </r>
  <r>
    <s v="OD624"/>
    <x v="36"/>
    <x v="4"/>
    <x v="6"/>
    <x v="10"/>
    <d v="2016-11-29T00:00:00"/>
    <x v="3"/>
    <n v="561"/>
    <n v="0.23"/>
    <n v="134.63999999999999"/>
    <s v="Tamil Nadu"/>
    <x v="1"/>
    <x v="0"/>
    <m/>
  </r>
  <r>
    <s v="OD625"/>
    <x v="49"/>
    <x v="6"/>
    <x v="9"/>
    <x v="18"/>
    <d v="2016-11-29T00:00:00"/>
    <x v="3"/>
    <n v="1482"/>
    <n v="0.19"/>
    <n v="340.86"/>
    <s v="Tamil Nadu"/>
    <x v="1"/>
    <x v="0"/>
    <m/>
  </r>
  <r>
    <s v="OD626"/>
    <x v="7"/>
    <x v="3"/>
    <x v="16"/>
    <x v="11"/>
    <d v="2016-11-29T00:00:00"/>
    <x v="3"/>
    <n v="977"/>
    <n v="0.18"/>
    <n v="332.18"/>
    <s v="Tamil Nadu"/>
    <x v="1"/>
    <x v="0"/>
    <m/>
  </r>
  <r>
    <s v="OD627"/>
    <x v="23"/>
    <x v="2"/>
    <x v="2"/>
    <x v="7"/>
    <d v="2018-09-15T00:00:00"/>
    <x v="4"/>
    <n v="1595"/>
    <n v="0.14000000000000001"/>
    <n v="717.75"/>
    <s v="Tamil Nadu"/>
    <x v="3"/>
    <x v="8"/>
    <m/>
  </r>
  <r>
    <s v="OD628"/>
    <x v="15"/>
    <x v="3"/>
    <x v="16"/>
    <x v="2"/>
    <d v="2018-05-19T00:00:00"/>
    <x v="2"/>
    <n v="1069"/>
    <n v="0.28000000000000003"/>
    <n v="128.28"/>
    <s v="Tamil Nadu"/>
    <x v="3"/>
    <x v="5"/>
    <m/>
  </r>
  <r>
    <s v="OD629"/>
    <x v="32"/>
    <x v="1"/>
    <x v="14"/>
    <x v="22"/>
    <d v="2018-12-17T00:00:00"/>
    <x v="2"/>
    <n v="566"/>
    <n v="0.2"/>
    <n v="215.08"/>
    <s v="Tamil Nadu"/>
    <x v="3"/>
    <x v="4"/>
    <m/>
  </r>
  <r>
    <s v="OD630"/>
    <x v="0"/>
    <x v="1"/>
    <x v="14"/>
    <x v="3"/>
    <d v="2018-12-17T00:00:00"/>
    <x v="2"/>
    <n v="1551"/>
    <n v="0.27"/>
    <n v="155.1"/>
    <s v="Tamil Nadu"/>
    <x v="3"/>
    <x v="4"/>
    <m/>
  </r>
  <r>
    <s v="OD631"/>
    <x v="7"/>
    <x v="6"/>
    <x v="11"/>
    <x v="22"/>
    <d v="2017-12-11T00:00:00"/>
    <x v="2"/>
    <n v="1279"/>
    <n v="0.13"/>
    <n v="409.28"/>
    <s v="Tamil Nadu"/>
    <x v="0"/>
    <x v="4"/>
    <m/>
  </r>
  <r>
    <s v="OD632"/>
    <x v="27"/>
    <x v="4"/>
    <x v="6"/>
    <x v="22"/>
    <d v="2017-12-11T00:00:00"/>
    <x v="2"/>
    <n v="745"/>
    <n v="0.26"/>
    <n v="208.6"/>
    <s v="Tamil Nadu"/>
    <x v="0"/>
    <x v="4"/>
    <m/>
  </r>
  <r>
    <s v="OD633"/>
    <x v="47"/>
    <x v="2"/>
    <x v="21"/>
    <x v="11"/>
    <d v="2017-12-11T00:00:00"/>
    <x v="2"/>
    <n v="540"/>
    <n v="0.17"/>
    <n v="32.4"/>
    <s v="Tamil Nadu"/>
    <x v="0"/>
    <x v="4"/>
    <m/>
  </r>
  <r>
    <s v="OD634"/>
    <x v="1"/>
    <x v="6"/>
    <x v="9"/>
    <x v="4"/>
    <d v="2018-09-24T00:00:00"/>
    <x v="1"/>
    <n v="620"/>
    <n v="0.28999999999999998"/>
    <n v="43.4"/>
    <s v="Tamil Nadu"/>
    <x v="3"/>
    <x v="8"/>
    <m/>
  </r>
  <r>
    <s v="OD635"/>
    <x v="43"/>
    <x v="6"/>
    <x v="19"/>
    <x v="18"/>
    <d v="2018-09-24T00:00:00"/>
    <x v="1"/>
    <n v="1931"/>
    <n v="0.26"/>
    <n v="308.95999999999998"/>
    <s v="Tamil Nadu"/>
    <x v="3"/>
    <x v="8"/>
    <m/>
  </r>
  <r>
    <s v="OD636"/>
    <x v="18"/>
    <x v="4"/>
    <x v="6"/>
    <x v="10"/>
    <d v="2016-10-04T00:00:00"/>
    <x v="1"/>
    <n v="2151"/>
    <n v="0.27"/>
    <n v="215.1"/>
    <s v="Tamil Nadu"/>
    <x v="1"/>
    <x v="2"/>
    <m/>
  </r>
  <r>
    <s v="OD637"/>
    <x v="17"/>
    <x v="2"/>
    <x v="2"/>
    <x v="8"/>
    <d v="2017-08-15T00:00:00"/>
    <x v="2"/>
    <n v="1547"/>
    <n v="0.15"/>
    <n v="665.21"/>
    <s v="Tamil Nadu"/>
    <x v="0"/>
    <x v="6"/>
    <m/>
  </r>
  <r>
    <s v="OD638"/>
    <x v="36"/>
    <x v="4"/>
    <x v="22"/>
    <x v="0"/>
    <d v="2017-08-15T00:00:00"/>
    <x v="2"/>
    <n v="926"/>
    <n v="0.28000000000000003"/>
    <n v="240.76"/>
    <s v="Tamil Nadu"/>
    <x v="0"/>
    <x v="6"/>
    <m/>
  </r>
  <r>
    <s v="OD639"/>
    <x v="40"/>
    <x v="4"/>
    <x v="22"/>
    <x v="21"/>
    <d v="2017-05-20T00:00:00"/>
    <x v="2"/>
    <n v="1419"/>
    <n v="0.34"/>
    <n v="283.8"/>
    <s v="Tamil Nadu"/>
    <x v="0"/>
    <x v="5"/>
    <m/>
  </r>
  <r>
    <s v="OD640"/>
    <x v="39"/>
    <x v="5"/>
    <x v="10"/>
    <x v="14"/>
    <d v="2017-05-20T00:00:00"/>
    <x v="2"/>
    <n v="534"/>
    <n v="0.16"/>
    <n v="101.46"/>
    <s v="Tamil Nadu"/>
    <x v="0"/>
    <x v="5"/>
    <m/>
  </r>
  <r>
    <s v="OD641"/>
    <x v="7"/>
    <x v="0"/>
    <x v="20"/>
    <x v="11"/>
    <d v="2017-12-18T00:00:00"/>
    <x v="3"/>
    <n v="2037"/>
    <n v="0.21"/>
    <n v="448.14"/>
    <s v="Tamil Nadu"/>
    <x v="0"/>
    <x v="4"/>
    <m/>
  </r>
  <r>
    <s v="OD642"/>
    <x v="19"/>
    <x v="2"/>
    <x v="2"/>
    <x v="0"/>
    <d v="2018-07-30T00:00:00"/>
    <x v="2"/>
    <n v="966"/>
    <n v="0.13"/>
    <n v="183.54"/>
    <s v="Tamil Nadu"/>
    <x v="3"/>
    <x v="7"/>
    <m/>
  </r>
  <r>
    <s v="OD643"/>
    <x v="35"/>
    <x v="2"/>
    <x v="2"/>
    <x v="3"/>
    <d v="2018-07-30T00:00:00"/>
    <x v="2"/>
    <n v="1125"/>
    <n v="0.21"/>
    <n v="427.5"/>
    <s v="Tamil Nadu"/>
    <x v="3"/>
    <x v="7"/>
    <m/>
  </r>
  <r>
    <s v="OD644"/>
    <x v="18"/>
    <x v="0"/>
    <x v="20"/>
    <x v="16"/>
    <d v="2018-06-10T00:00:00"/>
    <x v="3"/>
    <n v="2333"/>
    <n v="0.14000000000000001"/>
    <n v="139.97999999999999"/>
    <s v="Tamil Nadu"/>
    <x v="3"/>
    <x v="1"/>
    <m/>
  </r>
  <r>
    <s v="OD645"/>
    <x v="32"/>
    <x v="5"/>
    <x v="17"/>
    <x v="12"/>
    <d v="2018-07-21T00:00:00"/>
    <x v="4"/>
    <n v="1361"/>
    <n v="0.24"/>
    <n v="299.42"/>
    <s v="Tamil Nadu"/>
    <x v="3"/>
    <x v="7"/>
    <m/>
  </r>
  <r>
    <s v="OD646"/>
    <x v="2"/>
    <x v="6"/>
    <x v="9"/>
    <x v="19"/>
    <d v="2018-12-30T00:00:00"/>
    <x v="3"/>
    <n v="1656"/>
    <n v="0.31"/>
    <n v="149.04"/>
    <s v="Tamil Nadu"/>
    <x v="3"/>
    <x v="4"/>
    <m/>
  </r>
  <r>
    <s v="OD647"/>
    <x v="28"/>
    <x v="5"/>
    <x v="17"/>
    <x v="18"/>
    <d v="2017-04-01T00:00:00"/>
    <x v="2"/>
    <n v="1351"/>
    <n v="0.25"/>
    <n v="202.65"/>
    <s v="Tamil Nadu"/>
    <x v="0"/>
    <x v="3"/>
    <m/>
  </r>
  <r>
    <s v="OD648"/>
    <x v="48"/>
    <x v="1"/>
    <x v="1"/>
    <x v="4"/>
    <d v="2017-04-01T00:00:00"/>
    <x v="2"/>
    <n v="992"/>
    <n v="0.33"/>
    <n v="109.12"/>
    <s v="Tamil Nadu"/>
    <x v="0"/>
    <x v="3"/>
    <m/>
  </r>
  <r>
    <s v="OD649"/>
    <x v="31"/>
    <x v="6"/>
    <x v="19"/>
    <x v="3"/>
    <d v="2017-12-11T00:00:00"/>
    <x v="2"/>
    <n v="559"/>
    <n v="0.1"/>
    <n v="223.6"/>
    <s v="Tamil Nadu"/>
    <x v="0"/>
    <x v="4"/>
    <m/>
  </r>
  <r>
    <s v="OD650"/>
    <x v="43"/>
    <x v="5"/>
    <x v="8"/>
    <x v="15"/>
    <d v="2017-12-11T00:00:00"/>
    <x v="2"/>
    <n v="2404"/>
    <n v="0.23"/>
    <n v="697.16"/>
    <s v="Tamil Nadu"/>
    <x v="0"/>
    <x v="4"/>
    <m/>
  </r>
  <r>
    <s v="OD651"/>
    <x v="3"/>
    <x v="2"/>
    <x v="21"/>
    <x v="8"/>
    <d v="2017-12-11T00:00:00"/>
    <x v="2"/>
    <n v="1082"/>
    <n v="0.28000000000000003"/>
    <n v="421.98"/>
    <s v="Tamil Nadu"/>
    <x v="0"/>
    <x v="4"/>
    <m/>
  </r>
  <r>
    <s v="OD652"/>
    <x v="14"/>
    <x v="6"/>
    <x v="19"/>
    <x v="11"/>
    <d v="2017-10-23T00:00:00"/>
    <x v="4"/>
    <n v="1051"/>
    <n v="0.21"/>
    <n v="147.13999999999999"/>
    <s v="Tamil Nadu"/>
    <x v="0"/>
    <x v="2"/>
    <m/>
  </r>
  <r>
    <s v="OD653"/>
    <x v="36"/>
    <x v="3"/>
    <x v="16"/>
    <x v="12"/>
    <d v="2018-06-19T00:00:00"/>
    <x v="4"/>
    <n v="1578"/>
    <n v="0.22"/>
    <n v="362.94"/>
    <s v="Tamil Nadu"/>
    <x v="3"/>
    <x v="1"/>
    <m/>
  </r>
  <r>
    <s v="OD654"/>
    <x v="48"/>
    <x v="0"/>
    <x v="12"/>
    <x v="19"/>
    <d v="2018-06-19T00:00:00"/>
    <x v="4"/>
    <n v="1086"/>
    <n v="0.27"/>
    <n v="434.4"/>
    <s v="Tamil Nadu"/>
    <x v="3"/>
    <x v="1"/>
    <m/>
  </r>
  <r>
    <s v="OD655"/>
    <x v="47"/>
    <x v="4"/>
    <x v="7"/>
    <x v="3"/>
    <d v="2017-08-22T00:00:00"/>
    <x v="4"/>
    <n v="1703"/>
    <n v="0.2"/>
    <n v="221.39"/>
    <s v="Tamil Nadu"/>
    <x v="0"/>
    <x v="6"/>
    <m/>
  </r>
  <r>
    <s v="OD656"/>
    <x v="33"/>
    <x v="2"/>
    <x v="21"/>
    <x v="0"/>
    <d v="2017-08-22T00:00:00"/>
    <x v="4"/>
    <n v="1630"/>
    <n v="0.13"/>
    <n v="537.9"/>
    <s v="Tamil Nadu"/>
    <x v="0"/>
    <x v="6"/>
    <m/>
  </r>
  <r>
    <s v="OD657"/>
    <x v="33"/>
    <x v="5"/>
    <x v="8"/>
    <x v="5"/>
    <d v="2017-08-22T00:00:00"/>
    <x v="4"/>
    <n v="1689"/>
    <n v="0.31"/>
    <n v="236.46"/>
    <s v="Tamil Nadu"/>
    <x v="0"/>
    <x v="6"/>
    <m/>
  </r>
  <r>
    <s v="OD658"/>
    <x v="12"/>
    <x v="1"/>
    <x v="1"/>
    <x v="2"/>
    <d v="2017-09-19T00:00:00"/>
    <x v="3"/>
    <n v="1972"/>
    <n v="0.3"/>
    <n v="216.92"/>
    <s v="Tamil Nadu"/>
    <x v="0"/>
    <x v="8"/>
    <m/>
  </r>
  <r>
    <s v="OD659"/>
    <x v="3"/>
    <x v="0"/>
    <x v="0"/>
    <x v="5"/>
    <d v="2017-09-19T00:00:00"/>
    <x v="3"/>
    <n v="1797"/>
    <n v="0.28000000000000003"/>
    <n v="682.86"/>
    <s v="Tamil Nadu"/>
    <x v="0"/>
    <x v="8"/>
    <m/>
  </r>
  <r>
    <s v="OD660"/>
    <x v="4"/>
    <x v="1"/>
    <x v="14"/>
    <x v="20"/>
    <d v="2016-08-24T00:00:00"/>
    <x v="3"/>
    <n v="1562"/>
    <n v="0.16"/>
    <n v="421.74"/>
    <s v="Tamil Nadu"/>
    <x v="1"/>
    <x v="6"/>
    <m/>
  </r>
  <r>
    <s v="OD661"/>
    <x v="9"/>
    <x v="3"/>
    <x v="5"/>
    <x v="16"/>
    <d v="2016-08-24T00:00:00"/>
    <x v="3"/>
    <n v="2398"/>
    <n v="0.28999999999999998"/>
    <n v="671.44"/>
    <s v="Tamil Nadu"/>
    <x v="1"/>
    <x v="6"/>
    <m/>
  </r>
  <r>
    <s v="OD662"/>
    <x v="34"/>
    <x v="4"/>
    <x v="7"/>
    <x v="22"/>
    <d v="2016-08-24T00:00:00"/>
    <x v="3"/>
    <n v="2372"/>
    <n v="0.13"/>
    <n v="237.2"/>
    <s v="Tamil Nadu"/>
    <x v="1"/>
    <x v="6"/>
    <m/>
  </r>
  <r>
    <s v="OD663"/>
    <x v="14"/>
    <x v="1"/>
    <x v="14"/>
    <x v="3"/>
    <d v="2016-08-24T00:00:00"/>
    <x v="3"/>
    <n v="1527"/>
    <n v="0.1"/>
    <n v="106.89"/>
    <s v="Tamil Nadu"/>
    <x v="1"/>
    <x v="6"/>
    <m/>
  </r>
  <r>
    <s v="OD664"/>
    <x v="9"/>
    <x v="5"/>
    <x v="8"/>
    <x v="19"/>
    <d v="2017-03-26T00:00:00"/>
    <x v="4"/>
    <n v="884"/>
    <n v="0.28999999999999998"/>
    <n v="150.28"/>
    <s v="Tamil Nadu"/>
    <x v="0"/>
    <x v="10"/>
    <m/>
  </r>
  <r>
    <s v="OD665"/>
    <x v="16"/>
    <x v="3"/>
    <x v="3"/>
    <x v="0"/>
    <d v="2017-11-04T00:00:00"/>
    <x v="1"/>
    <n v="2482"/>
    <n v="0.17"/>
    <n v="645.32000000000005"/>
    <s v="Tamil Nadu"/>
    <x v="0"/>
    <x v="0"/>
    <m/>
  </r>
  <r>
    <s v="OD666"/>
    <x v="3"/>
    <x v="2"/>
    <x v="2"/>
    <x v="20"/>
    <d v="2018-06-08T00:00:00"/>
    <x v="3"/>
    <n v="1250"/>
    <n v="0.3"/>
    <n v="125"/>
    <s v="Tamil Nadu"/>
    <x v="3"/>
    <x v="1"/>
    <m/>
  </r>
  <r>
    <s v="OD667"/>
    <x v="6"/>
    <x v="2"/>
    <x v="21"/>
    <x v="4"/>
    <d v="2018-06-08T00:00:00"/>
    <x v="3"/>
    <n v="1548"/>
    <n v="0.14000000000000001"/>
    <n v="356.04"/>
    <s v="Tamil Nadu"/>
    <x v="3"/>
    <x v="1"/>
    <m/>
  </r>
  <r>
    <s v="OD668"/>
    <x v="27"/>
    <x v="1"/>
    <x v="1"/>
    <x v="19"/>
    <d v="2018-06-08T00:00:00"/>
    <x v="3"/>
    <n v="2147"/>
    <n v="0.25"/>
    <n v="536.75"/>
    <s v="Tamil Nadu"/>
    <x v="3"/>
    <x v="1"/>
    <m/>
  </r>
  <r>
    <s v="OD669"/>
    <x v="42"/>
    <x v="6"/>
    <x v="19"/>
    <x v="0"/>
    <d v="2015-12-24T00:00:00"/>
    <x v="4"/>
    <n v="2159"/>
    <n v="0.19"/>
    <n v="647.70000000000005"/>
    <s v="Tamil Nadu"/>
    <x v="2"/>
    <x v="4"/>
    <m/>
  </r>
  <r>
    <s v="OD670"/>
    <x v="37"/>
    <x v="5"/>
    <x v="17"/>
    <x v="17"/>
    <d v="2018-06-09T00:00:00"/>
    <x v="3"/>
    <n v="1054"/>
    <n v="0.2"/>
    <n v="432.14"/>
    <s v="Tamil Nadu"/>
    <x v="3"/>
    <x v="1"/>
    <m/>
  </r>
  <r>
    <s v="OD671"/>
    <x v="36"/>
    <x v="6"/>
    <x v="19"/>
    <x v="4"/>
    <d v="2018-06-09T00:00:00"/>
    <x v="3"/>
    <n v="883"/>
    <n v="0.12"/>
    <n v="291.39"/>
    <s v="Tamil Nadu"/>
    <x v="3"/>
    <x v="1"/>
    <m/>
  </r>
  <r>
    <s v="OD672"/>
    <x v="46"/>
    <x v="0"/>
    <x v="20"/>
    <x v="5"/>
    <d v="2018-06-09T00:00:00"/>
    <x v="3"/>
    <n v="1676"/>
    <n v="0.15"/>
    <n v="134.08000000000001"/>
    <s v="Tamil Nadu"/>
    <x v="3"/>
    <x v="1"/>
    <m/>
  </r>
  <r>
    <s v="OD673"/>
    <x v="23"/>
    <x v="3"/>
    <x v="3"/>
    <x v="11"/>
    <d v="2018-06-15T00:00:00"/>
    <x v="3"/>
    <n v="2323"/>
    <n v="0.25"/>
    <n v="673.67"/>
    <s v="Tamil Nadu"/>
    <x v="3"/>
    <x v="1"/>
    <m/>
  </r>
  <r>
    <s v="OD674"/>
    <x v="16"/>
    <x v="6"/>
    <x v="9"/>
    <x v="6"/>
    <d v="2018-12-05T00:00:00"/>
    <x v="3"/>
    <n v="1292"/>
    <n v="0.28999999999999998"/>
    <n v="297.16000000000003"/>
    <s v="Tamil Nadu"/>
    <x v="3"/>
    <x v="4"/>
    <m/>
  </r>
  <r>
    <s v="OD675"/>
    <x v="5"/>
    <x v="2"/>
    <x v="4"/>
    <x v="5"/>
    <d v="2018-12-05T00:00:00"/>
    <x v="3"/>
    <n v="2421"/>
    <n v="0.11"/>
    <n v="387.36"/>
    <s v="Tamil Nadu"/>
    <x v="3"/>
    <x v="4"/>
    <m/>
  </r>
  <r>
    <s v="OD676"/>
    <x v="40"/>
    <x v="4"/>
    <x v="7"/>
    <x v="13"/>
    <d v="2018-12-05T00:00:00"/>
    <x v="3"/>
    <n v="1204"/>
    <n v="0.19"/>
    <n v="457.52"/>
    <s v="Tamil Nadu"/>
    <x v="3"/>
    <x v="4"/>
    <m/>
  </r>
  <r>
    <s v="OD677"/>
    <x v="40"/>
    <x v="5"/>
    <x v="10"/>
    <x v="18"/>
    <d v="2018-03-18T00:00:00"/>
    <x v="3"/>
    <n v="2118"/>
    <n v="0.13"/>
    <n v="868.38"/>
    <s v="Tamil Nadu"/>
    <x v="3"/>
    <x v="10"/>
    <m/>
  </r>
  <r>
    <s v="OD678"/>
    <x v="34"/>
    <x v="6"/>
    <x v="11"/>
    <x v="8"/>
    <d v="2018-03-18T00:00:00"/>
    <x v="3"/>
    <n v="1832"/>
    <n v="0.21"/>
    <n v="549.6"/>
    <s v="Tamil Nadu"/>
    <x v="3"/>
    <x v="10"/>
    <m/>
  </r>
  <r>
    <s v="OD679"/>
    <x v="9"/>
    <x v="1"/>
    <x v="1"/>
    <x v="7"/>
    <d v="2018-03-18T00:00:00"/>
    <x v="3"/>
    <n v="1136"/>
    <n v="0.33"/>
    <n v="170.4"/>
    <s v="Tamil Nadu"/>
    <x v="3"/>
    <x v="10"/>
    <m/>
  </r>
  <r>
    <s v="OD680"/>
    <x v="25"/>
    <x v="6"/>
    <x v="19"/>
    <x v="12"/>
    <d v="2018-03-18T00:00:00"/>
    <x v="3"/>
    <n v="1952"/>
    <n v="0.22"/>
    <n v="585.6"/>
    <s v="Tamil Nadu"/>
    <x v="3"/>
    <x v="10"/>
    <m/>
  </r>
  <r>
    <s v="OD681"/>
    <x v="34"/>
    <x v="1"/>
    <x v="1"/>
    <x v="0"/>
    <d v="2017-11-19T00:00:00"/>
    <x v="4"/>
    <n v="1686"/>
    <n v="0.27"/>
    <n v="573.24"/>
    <s v="Tamil Nadu"/>
    <x v="0"/>
    <x v="0"/>
    <m/>
  </r>
  <r>
    <s v="OD682"/>
    <x v="22"/>
    <x v="0"/>
    <x v="20"/>
    <x v="17"/>
    <d v="2017-11-19T00:00:00"/>
    <x v="4"/>
    <n v="2202"/>
    <n v="0.19"/>
    <n v="748.68"/>
    <s v="Tamil Nadu"/>
    <x v="0"/>
    <x v="0"/>
    <m/>
  </r>
  <r>
    <s v="OD683"/>
    <x v="18"/>
    <x v="6"/>
    <x v="11"/>
    <x v="2"/>
    <d v="2017-11-19T00:00:00"/>
    <x v="4"/>
    <n v="2397"/>
    <n v="0.26"/>
    <n v="743.07"/>
    <s v="Tamil Nadu"/>
    <x v="0"/>
    <x v="0"/>
    <m/>
  </r>
  <r>
    <s v="OD684"/>
    <x v="31"/>
    <x v="5"/>
    <x v="8"/>
    <x v="12"/>
    <d v="2018-11-04T00:00:00"/>
    <x v="1"/>
    <n v="1709"/>
    <n v="0.28000000000000003"/>
    <n v="615.24"/>
    <s v="Tamil Nadu"/>
    <x v="3"/>
    <x v="0"/>
    <m/>
  </r>
  <r>
    <s v="OD685"/>
    <x v="46"/>
    <x v="5"/>
    <x v="17"/>
    <x v="22"/>
    <d v="2018-11-04T00:00:00"/>
    <x v="1"/>
    <n v="2340"/>
    <n v="0.28999999999999998"/>
    <n v="444.6"/>
    <s v="Tamil Nadu"/>
    <x v="3"/>
    <x v="0"/>
    <m/>
  </r>
  <r>
    <s v="OD686"/>
    <x v="43"/>
    <x v="0"/>
    <x v="20"/>
    <x v="5"/>
    <d v="2015-07-05T00:00:00"/>
    <x v="1"/>
    <n v="1130"/>
    <n v="0.34"/>
    <n v="327.7"/>
    <s v="Tamil Nadu"/>
    <x v="2"/>
    <x v="7"/>
    <m/>
  </r>
  <r>
    <s v="OD687"/>
    <x v="1"/>
    <x v="0"/>
    <x v="0"/>
    <x v="6"/>
    <d v="2015-07-05T00:00:00"/>
    <x v="1"/>
    <n v="960"/>
    <n v="0.19"/>
    <n v="144"/>
    <s v="Tamil Nadu"/>
    <x v="2"/>
    <x v="7"/>
    <m/>
  </r>
  <r>
    <s v="OD688"/>
    <x v="33"/>
    <x v="4"/>
    <x v="7"/>
    <x v="5"/>
    <d v="2015-07-05T00:00:00"/>
    <x v="1"/>
    <n v="2142"/>
    <n v="0.21"/>
    <n v="149.94"/>
    <s v="Tamil Nadu"/>
    <x v="2"/>
    <x v="7"/>
    <m/>
  </r>
  <r>
    <s v="OD689"/>
    <x v="21"/>
    <x v="0"/>
    <x v="0"/>
    <x v="0"/>
    <d v="2018-12-25T00:00:00"/>
    <x v="4"/>
    <n v="774"/>
    <n v="0.27"/>
    <n v="69.66"/>
    <s v="Tamil Nadu"/>
    <x v="3"/>
    <x v="4"/>
    <m/>
  </r>
  <r>
    <s v="OD690"/>
    <x v="33"/>
    <x v="2"/>
    <x v="21"/>
    <x v="17"/>
    <d v="2015-06-21T00:00:00"/>
    <x v="1"/>
    <n v="2427"/>
    <n v="0.28000000000000003"/>
    <n v="461.13"/>
    <s v="Tamil Nadu"/>
    <x v="2"/>
    <x v="1"/>
    <m/>
  </r>
  <r>
    <s v="OD691"/>
    <x v="6"/>
    <x v="2"/>
    <x v="4"/>
    <x v="9"/>
    <d v="2015-06-21T00:00:00"/>
    <x v="1"/>
    <n v="2231"/>
    <n v="0.23"/>
    <n v="379.27"/>
    <s v="Tamil Nadu"/>
    <x v="2"/>
    <x v="1"/>
    <m/>
  </r>
  <r>
    <s v="OD692"/>
    <x v="10"/>
    <x v="6"/>
    <x v="11"/>
    <x v="2"/>
    <d v="2015-06-21T00:00:00"/>
    <x v="1"/>
    <n v="1163"/>
    <n v="0.25"/>
    <n v="314.01"/>
    <s v="Tamil Nadu"/>
    <x v="2"/>
    <x v="1"/>
    <m/>
  </r>
  <r>
    <s v="OD693"/>
    <x v="0"/>
    <x v="0"/>
    <x v="20"/>
    <x v="6"/>
    <d v="2016-03-28T00:00:00"/>
    <x v="2"/>
    <n v="520"/>
    <n v="0.1"/>
    <n v="52"/>
    <s v="Tamil Nadu"/>
    <x v="1"/>
    <x v="10"/>
    <m/>
  </r>
  <r>
    <s v="OD694"/>
    <x v="26"/>
    <x v="4"/>
    <x v="22"/>
    <x v="6"/>
    <d v="2016-03-28T00:00:00"/>
    <x v="2"/>
    <n v="713"/>
    <n v="0.28000000000000003"/>
    <n v="299.45999999999998"/>
    <s v="Tamil Nadu"/>
    <x v="1"/>
    <x v="10"/>
    <m/>
  </r>
  <r>
    <s v="OD695"/>
    <x v="22"/>
    <x v="4"/>
    <x v="6"/>
    <x v="2"/>
    <d v="2016-05-14T00:00:00"/>
    <x v="4"/>
    <n v="2128"/>
    <n v="0.1"/>
    <n v="425.6"/>
    <s v="Tamil Nadu"/>
    <x v="1"/>
    <x v="5"/>
    <m/>
  </r>
  <r>
    <s v="OD696"/>
    <x v="32"/>
    <x v="6"/>
    <x v="13"/>
    <x v="15"/>
    <d v="2016-05-14T00:00:00"/>
    <x v="4"/>
    <n v="2302"/>
    <n v="0.18"/>
    <n v="230.2"/>
    <s v="Tamil Nadu"/>
    <x v="1"/>
    <x v="5"/>
    <m/>
  </r>
  <r>
    <s v="OD697"/>
    <x v="33"/>
    <x v="0"/>
    <x v="0"/>
    <x v="8"/>
    <d v="2016-05-14T00:00:00"/>
    <x v="4"/>
    <n v="1735"/>
    <n v="0.11"/>
    <n v="572.54999999999995"/>
    <s v="Tamil Nadu"/>
    <x v="1"/>
    <x v="5"/>
    <m/>
  </r>
  <r>
    <s v="OD698"/>
    <x v="23"/>
    <x v="1"/>
    <x v="1"/>
    <x v="4"/>
    <d v="2016-05-14T00:00:00"/>
    <x v="4"/>
    <n v="2178"/>
    <n v="0.13"/>
    <n v="718.74"/>
    <s v="Tamil Nadu"/>
    <x v="1"/>
    <x v="5"/>
    <m/>
  </r>
  <r>
    <s v="OD699"/>
    <x v="27"/>
    <x v="6"/>
    <x v="11"/>
    <x v="11"/>
    <d v="2016-05-14T00:00:00"/>
    <x v="4"/>
    <n v="2173"/>
    <n v="0.12"/>
    <n v="956.12"/>
    <s v="Tamil Nadu"/>
    <x v="1"/>
    <x v="5"/>
    <m/>
  </r>
  <r>
    <s v="OD700"/>
    <x v="17"/>
    <x v="0"/>
    <x v="12"/>
    <x v="2"/>
    <d v="2016-05-14T00:00:00"/>
    <x v="4"/>
    <n v="1064"/>
    <n v="0.27"/>
    <n v="234.08"/>
    <s v="Tamil Nadu"/>
    <x v="1"/>
    <x v="5"/>
    <m/>
  </r>
  <r>
    <s v="OD701"/>
    <x v="11"/>
    <x v="1"/>
    <x v="1"/>
    <x v="8"/>
    <d v="2016-05-14T00:00:00"/>
    <x v="4"/>
    <n v="1259"/>
    <n v="0.25"/>
    <n v="276.98"/>
    <s v="Tamil Nadu"/>
    <x v="1"/>
    <x v="5"/>
    <m/>
  </r>
  <r>
    <s v="OD702"/>
    <x v="34"/>
    <x v="4"/>
    <x v="22"/>
    <x v="4"/>
    <d v="2018-09-02T00:00:00"/>
    <x v="4"/>
    <n v="2086"/>
    <n v="0.23"/>
    <n v="229.46"/>
    <s v="Tamil Nadu"/>
    <x v="3"/>
    <x v="8"/>
    <m/>
  </r>
  <r>
    <s v="OD703"/>
    <x v="30"/>
    <x v="0"/>
    <x v="20"/>
    <x v="7"/>
    <d v="2017-11-04T00:00:00"/>
    <x v="2"/>
    <n v="2062"/>
    <n v="0.18"/>
    <n v="268.06"/>
    <s v="Tamil Nadu"/>
    <x v="0"/>
    <x v="0"/>
    <m/>
  </r>
  <r>
    <s v="OD704"/>
    <x v="26"/>
    <x v="4"/>
    <x v="6"/>
    <x v="10"/>
    <d v="2016-04-09T00:00:00"/>
    <x v="2"/>
    <n v="2463"/>
    <n v="0.32"/>
    <n v="197.04"/>
    <s v="Tamil Nadu"/>
    <x v="1"/>
    <x v="3"/>
    <m/>
  </r>
  <r>
    <s v="OD705"/>
    <x v="5"/>
    <x v="2"/>
    <x v="15"/>
    <x v="4"/>
    <d v="2015-09-12T00:00:00"/>
    <x v="1"/>
    <n v="506"/>
    <n v="0.22"/>
    <n v="136.62"/>
    <s v="Tamil Nadu"/>
    <x v="2"/>
    <x v="8"/>
    <m/>
  </r>
  <r>
    <s v="OD706"/>
    <x v="36"/>
    <x v="6"/>
    <x v="11"/>
    <x v="8"/>
    <d v="2015-09-12T00:00:00"/>
    <x v="1"/>
    <n v="1354"/>
    <n v="0.35"/>
    <n v="500.98"/>
    <s v="Tamil Nadu"/>
    <x v="2"/>
    <x v="8"/>
    <m/>
  </r>
  <r>
    <s v="OD707"/>
    <x v="37"/>
    <x v="5"/>
    <x v="8"/>
    <x v="13"/>
    <d v="2015-09-12T00:00:00"/>
    <x v="1"/>
    <n v="1030"/>
    <n v="0.25"/>
    <n v="247.2"/>
    <s v="Tamil Nadu"/>
    <x v="2"/>
    <x v="8"/>
    <m/>
  </r>
  <r>
    <s v="OD708"/>
    <x v="38"/>
    <x v="0"/>
    <x v="0"/>
    <x v="16"/>
    <d v="2015-12-02T00:00:00"/>
    <x v="4"/>
    <n v="530"/>
    <n v="0.28000000000000003"/>
    <n v="174.9"/>
    <s v="Tamil Nadu"/>
    <x v="2"/>
    <x v="4"/>
    <m/>
  </r>
  <r>
    <s v="OD709"/>
    <x v="29"/>
    <x v="1"/>
    <x v="14"/>
    <x v="22"/>
    <d v="2015-12-02T00:00:00"/>
    <x v="4"/>
    <n v="1409"/>
    <n v="0.11"/>
    <n v="408.61"/>
    <s v="Tamil Nadu"/>
    <x v="2"/>
    <x v="4"/>
    <m/>
  </r>
  <r>
    <s v="OD710"/>
    <x v="10"/>
    <x v="4"/>
    <x v="22"/>
    <x v="0"/>
    <d v="2015-12-02T00:00:00"/>
    <x v="4"/>
    <n v="1419"/>
    <n v="0.27"/>
    <n v="255.42"/>
    <s v="Tamil Nadu"/>
    <x v="2"/>
    <x v="4"/>
    <m/>
  </r>
  <r>
    <s v="OD711"/>
    <x v="37"/>
    <x v="2"/>
    <x v="2"/>
    <x v="7"/>
    <d v="2015-04-05T00:00:00"/>
    <x v="4"/>
    <n v="2371"/>
    <n v="0.32"/>
    <n v="900.98"/>
    <s v="Tamil Nadu"/>
    <x v="2"/>
    <x v="3"/>
    <m/>
  </r>
  <r>
    <s v="OD712"/>
    <x v="25"/>
    <x v="5"/>
    <x v="17"/>
    <x v="1"/>
    <d v="2018-09-03T00:00:00"/>
    <x v="1"/>
    <n v="1078"/>
    <n v="0.21"/>
    <n v="258.72000000000003"/>
    <s v="Tamil Nadu"/>
    <x v="3"/>
    <x v="8"/>
    <m/>
  </r>
  <r>
    <s v="OD713"/>
    <x v="23"/>
    <x v="6"/>
    <x v="9"/>
    <x v="11"/>
    <d v="2018-05-19T00:00:00"/>
    <x v="4"/>
    <n v="1084"/>
    <n v="0.21"/>
    <n v="54.2"/>
    <s v="Tamil Nadu"/>
    <x v="3"/>
    <x v="5"/>
    <m/>
  </r>
  <r>
    <s v="OD714"/>
    <x v="8"/>
    <x v="2"/>
    <x v="2"/>
    <x v="9"/>
    <d v="2018-05-19T00:00:00"/>
    <x v="4"/>
    <n v="1498"/>
    <n v="0.19"/>
    <n v="179.76"/>
    <s v="Tamil Nadu"/>
    <x v="3"/>
    <x v="5"/>
    <m/>
  </r>
  <r>
    <s v="OD715"/>
    <x v="35"/>
    <x v="2"/>
    <x v="15"/>
    <x v="21"/>
    <d v="2018-05-19T00:00:00"/>
    <x v="4"/>
    <n v="1797"/>
    <n v="0.28000000000000003"/>
    <n v="449.25"/>
    <s v="Tamil Nadu"/>
    <x v="3"/>
    <x v="5"/>
    <m/>
  </r>
  <r>
    <s v="OD716"/>
    <x v="43"/>
    <x v="2"/>
    <x v="15"/>
    <x v="13"/>
    <d v="2015-07-01T00:00:00"/>
    <x v="2"/>
    <n v="1596"/>
    <n v="0.34"/>
    <n v="351.12"/>
    <s v="Tamil Nadu"/>
    <x v="2"/>
    <x v="7"/>
    <m/>
  </r>
  <r>
    <s v="OD717"/>
    <x v="26"/>
    <x v="3"/>
    <x v="5"/>
    <x v="14"/>
    <d v="2015-01-11T00:00:00"/>
    <x v="4"/>
    <n v="2019"/>
    <n v="0.14000000000000001"/>
    <n v="868.17"/>
    <s v="Tamil Nadu"/>
    <x v="2"/>
    <x v="9"/>
    <m/>
  </r>
  <r>
    <s v="OD718"/>
    <x v="41"/>
    <x v="4"/>
    <x v="22"/>
    <x v="10"/>
    <d v="2018-09-24T00:00:00"/>
    <x v="4"/>
    <n v="2146"/>
    <n v="0.21"/>
    <n v="643.79999999999995"/>
    <s v="Tamil Nadu"/>
    <x v="3"/>
    <x v="8"/>
    <m/>
  </r>
  <r>
    <s v="OD719"/>
    <x v="11"/>
    <x v="6"/>
    <x v="9"/>
    <x v="7"/>
    <d v="2015-06-02T00:00:00"/>
    <x v="2"/>
    <n v="544"/>
    <n v="0.3"/>
    <n v="174.08"/>
    <s v="Tamil Nadu"/>
    <x v="2"/>
    <x v="1"/>
    <m/>
  </r>
  <r>
    <s v="OD720"/>
    <x v="11"/>
    <x v="3"/>
    <x v="3"/>
    <x v="14"/>
    <d v="2015-06-02T00:00:00"/>
    <x v="2"/>
    <n v="1271"/>
    <n v="0.3"/>
    <n v="152.52000000000001"/>
    <s v="Tamil Nadu"/>
    <x v="2"/>
    <x v="1"/>
    <m/>
  </r>
  <r>
    <s v="OD721"/>
    <x v="25"/>
    <x v="1"/>
    <x v="14"/>
    <x v="9"/>
    <d v="2017-02-13T00:00:00"/>
    <x v="2"/>
    <n v="762"/>
    <n v="0.18"/>
    <n v="129.54"/>
    <s v="Tamil Nadu"/>
    <x v="0"/>
    <x v="11"/>
    <m/>
  </r>
  <r>
    <s v="OD722"/>
    <x v="2"/>
    <x v="4"/>
    <x v="7"/>
    <x v="15"/>
    <d v="2017-12-15T00:00:00"/>
    <x v="3"/>
    <n v="1862"/>
    <n v="0.16"/>
    <n v="800.66"/>
    <s v="Tamil Nadu"/>
    <x v="0"/>
    <x v="4"/>
    <m/>
  </r>
  <r>
    <s v="OD723"/>
    <x v="35"/>
    <x v="0"/>
    <x v="12"/>
    <x v="8"/>
    <d v="2017-12-15T00:00:00"/>
    <x v="3"/>
    <n v="617"/>
    <n v="0.31"/>
    <n v="209.78"/>
    <s v="Tamil Nadu"/>
    <x v="0"/>
    <x v="4"/>
    <m/>
  </r>
  <r>
    <s v="OD724"/>
    <x v="8"/>
    <x v="6"/>
    <x v="19"/>
    <x v="13"/>
    <d v="2015-10-07T00:00:00"/>
    <x v="4"/>
    <n v="2130"/>
    <n v="0.23"/>
    <n v="426"/>
    <s v="Tamil Nadu"/>
    <x v="2"/>
    <x v="2"/>
    <m/>
  </r>
  <r>
    <s v="OD725"/>
    <x v="42"/>
    <x v="2"/>
    <x v="15"/>
    <x v="2"/>
    <d v="2017-07-07T00:00:00"/>
    <x v="1"/>
    <n v="1272"/>
    <n v="0.3"/>
    <n v="63.6"/>
    <s v="Tamil Nadu"/>
    <x v="0"/>
    <x v="7"/>
    <m/>
  </r>
  <r>
    <s v="OD726"/>
    <x v="4"/>
    <x v="2"/>
    <x v="15"/>
    <x v="7"/>
    <d v="2018-09-16T00:00:00"/>
    <x v="3"/>
    <n v="661"/>
    <n v="0.14000000000000001"/>
    <n v="92.54"/>
    <s v="Tamil Nadu"/>
    <x v="3"/>
    <x v="8"/>
    <m/>
  </r>
  <r>
    <s v="OD727"/>
    <x v="18"/>
    <x v="6"/>
    <x v="11"/>
    <x v="9"/>
    <d v="2018-09-16T00:00:00"/>
    <x v="3"/>
    <n v="2290"/>
    <n v="0.28999999999999998"/>
    <n v="480.9"/>
    <s v="Tamil Nadu"/>
    <x v="3"/>
    <x v="8"/>
    <m/>
  </r>
  <r>
    <s v="OD728"/>
    <x v="9"/>
    <x v="1"/>
    <x v="1"/>
    <x v="0"/>
    <d v="2017-12-03T00:00:00"/>
    <x v="4"/>
    <n v="1182"/>
    <n v="0.19"/>
    <n v="260.04000000000002"/>
    <s v="Tamil Nadu"/>
    <x v="0"/>
    <x v="4"/>
    <m/>
  </r>
  <r>
    <s v="OD729"/>
    <x v="6"/>
    <x v="0"/>
    <x v="0"/>
    <x v="16"/>
    <d v="2017-12-03T00:00:00"/>
    <x v="4"/>
    <n v="2128"/>
    <n v="0.34"/>
    <n v="893.76"/>
    <s v="Tamil Nadu"/>
    <x v="0"/>
    <x v="4"/>
    <m/>
  </r>
  <r>
    <s v="OD730"/>
    <x v="38"/>
    <x v="0"/>
    <x v="0"/>
    <x v="2"/>
    <d v="2017-12-03T00:00:00"/>
    <x v="4"/>
    <n v="2042"/>
    <n v="0.2"/>
    <n v="735.12"/>
    <s v="Tamil Nadu"/>
    <x v="0"/>
    <x v="4"/>
    <m/>
  </r>
  <r>
    <s v="OD731"/>
    <x v="18"/>
    <x v="6"/>
    <x v="9"/>
    <x v="17"/>
    <d v="2017-12-03T00:00:00"/>
    <x v="4"/>
    <n v="1819"/>
    <n v="0.17"/>
    <n v="582.08000000000004"/>
    <s v="Tamil Nadu"/>
    <x v="0"/>
    <x v="4"/>
    <m/>
  </r>
  <r>
    <s v="OD732"/>
    <x v="7"/>
    <x v="4"/>
    <x v="7"/>
    <x v="1"/>
    <d v="2017-12-03T00:00:00"/>
    <x v="4"/>
    <n v="2310"/>
    <n v="0.35"/>
    <n v="993.3"/>
    <s v="Tamil Nadu"/>
    <x v="0"/>
    <x v="4"/>
    <m/>
  </r>
  <r>
    <s v="OD733"/>
    <x v="10"/>
    <x v="4"/>
    <x v="22"/>
    <x v="23"/>
    <d v="2018-01-21T00:00:00"/>
    <x v="2"/>
    <n v="1405"/>
    <n v="0.14000000000000001"/>
    <n v="252.9"/>
    <s v="Tamil Nadu"/>
    <x v="3"/>
    <x v="9"/>
    <m/>
  </r>
  <r>
    <s v="OD734"/>
    <x v="23"/>
    <x v="1"/>
    <x v="14"/>
    <x v="20"/>
    <d v="2018-01-21T00:00:00"/>
    <x v="2"/>
    <n v="2103"/>
    <n v="0.1"/>
    <n v="883.26"/>
    <s v="Tamil Nadu"/>
    <x v="3"/>
    <x v="9"/>
    <m/>
  </r>
  <r>
    <s v="OD735"/>
    <x v="41"/>
    <x v="0"/>
    <x v="20"/>
    <x v="0"/>
    <d v="2018-01-21T00:00:00"/>
    <x v="2"/>
    <n v="2158"/>
    <n v="0.28000000000000003"/>
    <n v="366.86"/>
    <s v="Tamil Nadu"/>
    <x v="3"/>
    <x v="9"/>
    <m/>
  </r>
  <r>
    <s v="OD736"/>
    <x v="26"/>
    <x v="5"/>
    <x v="17"/>
    <x v="2"/>
    <d v="2018-01-21T00:00:00"/>
    <x v="2"/>
    <n v="1399"/>
    <n v="0.26"/>
    <n v="307.77999999999997"/>
    <s v="Tamil Nadu"/>
    <x v="3"/>
    <x v="9"/>
    <m/>
  </r>
  <r>
    <s v="OD737"/>
    <x v="34"/>
    <x v="5"/>
    <x v="10"/>
    <x v="20"/>
    <d v="2018-01-21T00:00:00"/>
    <x v="2"/>
    <n v="1333"/>
    <n v="0.23"/>
    <n v="199.95"/>
    <s v="Tamil Nadu"/>
    <x v="3"/>
    <x v="9"/>
    <m/>
  </r>
  <r>
    <s v="OD738"/>
    <x v="44"/>
    <x v="5"/>
    <x v="17"/>
    <x v="16"/>
    <d v="2018-01-21T00:00:00"/>
    <x v="2"/>
    <n v="2014"/>
    <n v="0.28000000000000003"/>
    <n v="443.08"/>
    <s v="Tamil Nadu"/>
    <x v="3"/>
    <x v="9"/>
    <m/>
  </r>
  <r>
    <s v="OD739"/>
    <x v="41"/>
    <x v="0"/>
    <x v="12"/>
    <x v="22"/>
    <d v="2015-09-08T00:00:00"/>
    <x v="2"/>
    <n v="1808"/>
    <n v="0.24"/>
    <n v="108.48"/>
    <s v="Tamil Nadu"/>
    <x v="2"/>
    <x v="8"/>
    <m/>
  </r>
  <r>
    <s v="OD740"/>
    <x v="17"/>
    <x v="4"/>
    <x v="7"/>
    <x v="19"/>
    <d v="2015-01-04T00:00:00"/>
    <x v="3"/>
    <n v="2033"/>
    <n v="0.15"/>
    <n v="325.27999999999997"/>
    <s v="Tamil Nadu"/>
    <x v="2"/>
    <x v="9"/>
    <m/>
  </r>
  <r>
    <s v="OD741"/>
    <x v="39"/>
    <x v="1"/>
    <x v="1"/>
    <x v="5"/>
    <d v="2015-01-04T00:00:00"/>
    <x v="3"/>
    <n v="698"/>
    <n v="0.32"/>
    <n v="223.36"/>
    <s v="Tamil Nadu"/>
    <x v="2"/>
    <x v="9"/>
    <m/>
  </r>
  <r>
    <s v="OD742"/>
    <x v="1"/>
    <x v="5"/>
    <x v="8"/>
    <x v="3"/>
    <d v="2015-01-04T00:00:00"/>
    <x v="3"/>
    <n v="759"/>
    <n v="0.27"/>
    <n v="174.57"/>
    <s v="Tamil Nadu"/>
    <x v="2"/>
    <x v="9"/>
    <m/>
  </r>
  <r>
    <s v="OD743"/>
    <x v="26"/>
    <x v="2"/>
    <x v="4"/>
    <x v="0"/>
    <d v="2017-08-27T00:00:00"/>
    <x v="3"/>
    <n v="700"/>
    <n v="0.33"/>
    <n v="252"/>
    <s v="Tamil Nadu"/>
    <x v="0"/>
    <x v="6"/>
    <m/>
  </r>
  <r>
    <s v="OD744"/>
    <x v="41"/>
    <x v="4"/>
    <x v="7"/>
    <x v="1"/>
    <d v="2017-08-27T00:00:00"/>
    <x v="3"/>
    <n v="550"/>
    <n v="0.32"/>
    <n v="203.5"/>
    <s v="Tamil Nadu"/>
    <x v="0"/>
    <x v="6"/>
    <m/>
  </r>
  <r>
    <s v="OD745"/>
    <x v="18"/>
    <x v="2"/>
    <x v="4"/>
    <x v="17"/>
    <d v="2017-08-27T00:00:00"/>
    <x v="3"/>
    <n v="1454"/>
    <n v="0.1"/>
    <n v="232.64"/>
    <s v="Tamil Nadu"/>
    <x v="0"/>
    <x v="6"/>
    <m/>
  </r>
  <r>
    <s v="OD746"/>
    <x v="0"/>
    <x v="6"/>
    <x v="11"/>
    <x v="9"/>
    <d v="2017-08-27T00:00:00"/>
    <x v="3"/>
    <n v="1194"/>
    <n v="0.28000000000000003"/>
    <n v="143.28"/>
    <s v="Tamil Nadu"/>
    <x v="0"/>
    <x v="6"/>
    <m/>
  </r>
  <r>
    <s v="OD747"/>
    <x v="32"/>
    <x v="0"/>
    <x v="20"/>
    <x v="17"/>
    <d v="2015-05-27T00:00:00"/>
    <x v="2"/>
    <n v="637"/>
    <n v="0.13"/>
    <n v="267.54000000000002"/>
    <s v="Tamil Nadu"/>
    <x v="2"/>
    <x v="5"/>
    <m/>
  </r>
  <r>
    <s v="OD748"/>
    <x v="14"/>
    <x v="6"/>
    <x v="13"/>
    <x v="6"/>
    <d v="2015-05-27T00:00:00"/>
    <x v="2"/>
    <n v="516"/>
    <n v="0.12"/>
    <n v="196.08"/>
    <s v="Tamil Nadu"/>
    <x v="2"/>
    <x v="5"/>
    <m/>
  </r>
  <r>
    <s v="OD749"/>
    <x v="46"/>
    <x v="3"/>
    <x v="3"/>
    <x v="1"/>
    <d v="2017-03-20T00:00:00"/>
    <x v="3"/>
    <n v="2238"/>
    <n v="0.16"/>
    <n v="604.26"/>
    <s v="Tamil Nadu"/>
    <x v="0"/>
    <x v="10"/>
    <m/>
  </r>
  <r>
    <s v="OD750"/>
    <x v="5"/>
    <x v="6"/>
    <x v="9"/>
    <x v="15"/>
    <d v="2018-10-02T00:00:00"/>
    <x v="3"/>
    <n v="2032"/>
    <n v="0.17"/>
    <n v="386.08"/>
    <s v="Tamil Nadu"/>
    <x v="3"/>
    <x v="2"/>
    <m/>
  </r>
  <r>
    <s v="OD751"/>
    <x v="4"/>
    <x v="0"/>
    <x v="12"/>
    <x v="2"/>
    <d v="2018-10-02T00:00:00"/>
    <x v="3"/>
    <n v="1842"/>
    <n v="0.18"/>
    <n v="755.22"/>
    <s v="Tamil Nadu"/>
    <x v="3"/>
    <x v="2"/>
    <m/>
  </r>
  <r>
    <s v="OD752"/>
    <x v="7"/>
    <x v="3"/>
    <x v="18"/>
    <x v="12"/>
    <d v="2018-10-02T00:00:00"/>
    <x v="3"/>
    <n v="1589"/>
    <n v="0.35"/>
    <n v="190.68"/>
    <s v="Tamil Nadu"/>
    <x v="3"/>
    <x v="2"/>
    <m/>
  </r>
  <r>
    <s v="OD753"/>
    <x v="15"/>
    <x v="2"/>
    <x v="21"/>
    <x v="3"/>
    <d v="2018-10-02T00:00:00"/>
    <x v="3"/>
    <n v="1531"/>
    <n v="0.14000000000000001"/>
    <n v="214.34"/>
    <s v="Tamil Nadu"/>
    <x v="3"/>
    <x v="2"/>
    <m/>
  </r>
  <r>
    <s v="OD754"/>
    <x v="40"/>
    <x v="6"/>
    <x v="9"/>
    <x v="20"/>
    <d v="2017-04-07T00:00:00"/>
    <x v="2"/>
    <n v="1641"/>
    <n v="0.32"/>
    <n v="656.4"/>
    <s v="Tamil Nadu"/>
    <x v="0"/>
    <x v="3"/>
    <m/>
  </r>
  <r>
    <s v="OD755"/>
    <x v="35"/>
    <x v="4"/>
    <x v="7"/>
    <x v="2"/>
    <d v="2016-12-07T00:00:00"/>
    <x v="2"/>
    <n v="1586"/>
    <n v="0.16"/>
    <n v="697.84"/>
    <s v="Tamil Nadu"/>
    <x v="1"/>
    <x v="4"/>
    <m/>
  </r>
  <r>
    <s v="OD756"/>
    <x v="19"/>
    <x v="1"/>
    <x v="14"/>
    <x v="20"/>
    <d v="2017-09-18T00:00:00"/>
    <x v="1"/>
    <n v="1655"/>
    <n v="0.32"/>
    <n v="380.65"/>
    <s v="Tamil Nadu"/>
    <x v="0"/>
    <x v="8"/>
    <m/>
  </r>
  <r>
    <s v="OD757"/>
    <x v="16"/>
    <x v="5"/>
    <x v="17"/>
    <x v="20"/>
    <d v="2015-12-29T00:00:00"/>
    <x v="3"/>
    <n v="1958"/>
    <n v="0.18"/>
    <n v="215.38"/>
    <s v="Tamil Nadu"/>
    <x v="2"/>
    <x v="4"/>
    <m/>
  </r>
  <r>
    <s v="OD758"/>
    <x v="4"/>
    <x v="3"/>
    <x v="5"/>
    <x v="17"/>
    <d v="2015-12-29T00:00:00"/>
    <x v="3"/>
    <n v="1083"/>
    <n v="0.23"/>
    <n v="249.09"/>
    <s v="Tamil Nadu"/>
    <x v="2"/>
    <x v="4"/>
    <m/>
  </r>
  <r>
    <s v="OD759"/>
    <x v="47"/>
    <x v="4"/>
    <x v="7"/>
    <x v="17"/>
    <d v="2018-07-23T00:00:00"/>
    <x v="4"/>
    <n v="2031"/>
    <n v="0.19"/>
    <n v="101.55"/>
    <s v="Tamil Nadu"/>
    <x v="3"/>
    <x v="7"/>
    <m/>
  </r>
  <r>
    <s v="OD760"/>
    <x v="5"/>
    <x v="6"/>
    <x v="19"/>
    <x v="8"/>
    <d v="2018-09-18T00:00:00"/>
    <x v="3"/>
    <n v="1617"/>
    <n v="0.13"/>
    <n v="80.849999999999994"/>
    <s v="Tamil Nadu"/>
    <x v="3"/>
    <x v="8"/>
    <m/>
  </r>
  <r>
    <s v="OD761"/>
    <x v="47"/>
    <x v="1"/>
    <x v="1"/>
    <x v="2"/>
    <d v="2016-08-31T00:00:00"/>
    <x v="2"/>
    <n v="1758"/>
    <n v="0.31"/>
    <n v="580.14"/>
    <s v="Tamil Nadu"/>
    <x v="1"/>
    <x v="6"/>
    <m/>
  </r>
  <r>
    <s v="OD762"/>
    <x v="8"/>
    <x v="2"/>
    <x v="2"/>
    <x v="18"/>
    <d v="2018-11-03T00:00:00"/>
    <x v="1"/>
    <n v="1881"/>
    <n v="0.11"/>
    <n v="733.59"/>
    <s v="Tamil Nadu"/>
    <x v="3"/>
    <x v="0"/>
    <m/>
  </r>
  <r>
    <s v="OD763"/>
    <x v="14"/>
    <x v="5"/>
    <x v="8"/>
    <x v="15"/>
    <d v="2016-02-08T00:00:00"/>
    <x v="4"/>
    <n v="1658"/>
    <n v="0.34"/>
    <n v="132.63999999999999"/>
    <s v="Tamil Nadu"/>
    <x v="1"/>
    <x v="11"/>
    <m/>
  </r>
  <r>
    <s v="OD764"/>
    <x v="29"/>
    <x v="1"/>
    <x v="1"/>
    <x v="19"/>
    <d v="2015-01-13T00:00:00"/>
    <x v="1"/>
    <n v="1401"/>
    <n v="0.31"/>
    <n v="462.33"/>
    <s v="Tamil Nadu"/>
    <x v="2"/>
    <x v="9"/>
    <m/>
  </r>
  <r>
    <s v="OD765"/>
    <x v="5"/>
    <x v="6"/>
    <x v="11"/>
    <x v="15"/>
    <d v="2015-01-13T00:00:00"/>
    <x v="1"/>
    <n v="1949"/>
    <n v="0.18"/>
    <n v="760.11"/>
    <s v="Tamil Nadu"/>
    <x v="2"/>
    <x v="9"/>
    <m/>
  </r>
  <r>
    <s v="OD766"/>
    <x v="42"/>
    <x v="1"/>
    <x v="1"/>
    <x v="0"/>
    <d v="2015-01-13T00:00:00"/>
    <x v="1"/>
    <n v="2239"/>
    <n v="0.1"/>
    <n v="985.16"/>
    <s v="Tamil Nadu"/>
    <x v="2"/>
    <x v="9"/>
    <m/>
  </r>
  <r>
    <s v="OD767"/>
    <x v="16"/>
    <x v="5"/>
    <x v="17"/>
    <x v="19"/>
    <d v="2015-01-13T00:00:00"/>
    <x v="1"/>
    <n v="1903"/>
    <n v="0.11"/>
    <n v="666.05"/>
    <s v="Tamil Nadu"/>
    <x v="2"/>
    <x v="9"/>
    <m/>
  </r>
  <r>
    <s v="OD768"/>
    <x v="23"/>
    <x v="2"/>
    <x v="2"/>
    <x v="10"/>
    <d v="2015-01-13T00:00:00"/>
    <x v="1"/>
    <n v="1367"/>
    <n v="0.13"/>
    <n v="136.69999999999999"/>
    <s v="Tamil Nadu"/>
    <x v="2"/>
    <x v="9"/>
    <m/>
  </r>
  <r>
    <s v="OD769"/>
    <x v="19"/>
    <x v="2"/>
    <x v="2"/>
    <x v="8"/>
    <d v="2015-05-14T00:00:00"/>
    <x v="1"/>
    <n v="1000"/>
    <n v="0.28000000000000003"/>
    <n v="420"/>
    <s v="Tamil Nadu"/>
    <x v="2"/>
    <x v="5"/>
    <m/>
  </r>
  <r>
    <s v="OD770"/>
    <x v="9"/>
    <x v="2"/>
    <x v="21"/>
    <x v="18"/>
    <d v="2017-05-19T00:00:00"/>
    <x v="1"/>
    <n v="535"/>
    <n v="0.18"/>
    <n v="219.35"/>
    <s v="Tamil Nadu"/>
    <x v="0"/>
    <x v="5"/>
    <m/>
  </r>
  <r>
    <s v="OD771"/>
    <x v="44"/>
    <x v="6"/>
    <x v="19"/>
    <x v="9"/>
    <d v="2018-01-30T00:00:00"/>
    <x v="3"/>
    <n v="1562"/>
    <n v="0.23"/>
    <n v="218.68"/>
    <s v="Tamil Nadu"/>
    <x v="3"/>
    <x v="9"/>
    <m/>
  </r>
  <r>
    <s v="OD772"/>
    <x v="36"/>
    <x v="6"/>
    <x v="19"/>
    <x v="12"/>
    <d v="2018-01-30T00:00:00"/>
    <x v="3"/>
    <n v="1114"/>
    <n v="0.22"/>
    <n v="189.38"/>
    <s v="Tamil Nadu"/>
    <x v="3"/>
    <x v="9"/>
    <m/>
  </r>
  <r>
    <s v="OD773"/>
    <x v="38"/>
    <x v="2"/>
    <x v="4"/>
    <x v="16"/>
    <d v="2018-01-30T00:00:00"/>
    <x v="3"/>
    <n v="2382"/>
    <n v="0.19"/>
    <n v="119.1"/>
    <s v="Tamil Nadu"/>
    <x v="3"/>
    <x v="9"/>
    <m/>
  </r>
  <r>
    <s v="OD774"/>
    <x v="21"/>
    <x v="0"/>
    <x v="20"/>
    <x v="18"/>
    <d v="2018-01-30T00:00:00"/>
    <x v="3"/>
    <n v="649"/>
    <n v="0.11"/>
    <n v="201.19"/>
    <s v="Tamil Nadu"/>
    <x v="3"/>
    <x v="9"/>
    <m/>
  </r>
  <r>
    <s v="OD775"/>
    <x v="47"/>
    <x v="3"/>
    <x v="18"/>
    <x v="12"/>
    <d v="2018-01-30T00:00:00"/>
    <x v="3"/>
    <n v="1880"/>
    <n v="0.3"/>
    <n v="601.6"/>
    <s v="Tamil Nadu"/>
    <x v="3"/>
    <x v="9"/>
    <m/>
  </r>
  <r>
    <s v="OD776"/>
    <x v="41"/>
    <x v="1"/>
    <x v="1"/>
    <x v="3"/>
    <d v="2018-01-30T00:00:00"/>
    <x v="3"/>
    <n v="825"/>
    <n v="0.17"/>
    <n v="255.75"/>
    <s v="Tamil Nadu"/>
    <x v="3"/>
    <x v="9"/>
    <m/>
  </r>
  <r>
    <s v="OD777"/>
    <x v="34"/>
    <x v="5"/>
    <x v="10"/>
    <x v="18"/>
    <d v="2015-06-29T00:00:00"/>
    <x v="4"/>
    <n v="1026"/>
    <n v="0.2"/>
    <n v="379.62"/>
    <s v="Tamil Nadu"/>
    <x v="2"/>
    <x v="1"/>
    <m/>
  </r>
  <r>
    <s v="OD778"/>
    <x v="35"/>
    <x v="2"/>
    <x v="21"/>
    <x v="5"/>
    <d v="2016-08-21T00:00:00"/>
    <x v="2"/>
    <n v="1273"/>
    <n v="0.32"/>
    <n v="152.76"/>
    <s v="Tamil Nadu"/>
    <x v="1"/>
    <x v="6"/>
    <m/>
  </r>
  <r>
    <s v="OD779"/>
    <x v="5"/>
    <x v="2"/>
    <x v="15"/>
    <x v="17"/>
    <d v="2016-08-21T00:00:00"/>
    <x v="2"/>
    <n v="1072"/>
    <n v="0.15"/>
    <n v="182.24"/>
    <s v="Tamil Nadu"/>
    <x v="1"/>
    <x v="6"/>
    <m/>
  </r>
  <r>
    <s v="OD780"/>
    <x v="0"/>
    <x v="6"/>
    <x v="9"/>
    <x v="21"/>
    <d v="2016-08-21T00:00:00"/>
    <x v="2"/>
    <n v="1794"/>
    <n v="0.2"/>
    <n v="430.56"/>
    <s v="Tamil Nadu"/>
    <x v="1"/>
    <x v="6"/>
    <m/>
  </r>
  <r>
    <s v="OD781"/>
    <x v="30"/>
    <x v="4"/>
    <x v="7"/>
    <x v="14"/>
    <d v="2016-08-21T00:00:00"/>
    <x v="2"/>
    <n v="1889"/>
    <n v="0.26"/>
    <n v="604.48"/>
    <s v="Tamil Nadu"/>
    <x v="1"/>
    <x v="6"/>
    <m/>
  </r>
  <r>
    <s v="OD782"/>
    <x v="33"/>
    <x v="6"/>
    <x v="9"/>
    <x v="18"/>
    <d v="2016-10-03T00:00:00"/>
    <x v="4"/>
    <n v="2196"/>
    <n v="0.14000000000000001"/>
    <n v="790.56"/>
    <s v="Tamil Nadu"/>
    <x v="1"/>
    <x v="2"/>
    <m/>
  </r>
  <r>
    <s v="OD783"/>
    <x v="25"/>
    <x v="2"/>
    <x v="21"/>
    <x v="12"/>
    <d v="2016-10-03T00:00:00"/>
    <x v="4"/>
    <n v="1856"/>
    <n v="0.32"/>
    <n v="705.28"/>
    <s v="Tamil Nadu"/>
    <x v="1"/>
    <x v="2"/>
    <m/>
  </r>
  <r>
    <s v="OD784"/>
    <x v="25"/>
    <x v="2"/>
    <x v="15"/>
    <x v="4"/>
    <d v="2016-10-03T00:00:00"/>
    <x v="4"/>
    <n v="2406"/>
    <n v="0.25"/>
    <n v="1010.52"/>
    <s v="Tamil Nadu"/>
    <x v="1"/>
    <x v="2"/>
    <m/>
  </r>
  <r>
    <s v="OD785"/>
    <x v="39"/>
    <x v="6"/>
    <x v="9"/>
    <x v="5"/>
    <d v="2016-10-03T00:00:00"/>
    <x v="4"/>
    <n v="1746"/>
    <n v="0.22"/>
    <n v="576.17999999999995"/>
    <s v="Tamil Nadu"/>
    <x v="1"/>
    <x v="2"/>
    <m/>
  </r>
  <r>
    <s v="OD786"/>
    <x v="5"/>
    <x v="6"/>
    <x v="11"/>
    <x v="11"/>
    <d v="2016-05-23T00:00:00"/>
    <x v="1"/>
    <n v="704"/>
    <n v="0.26"/>
    <n v="154.88"/>
    <s v="Tamil Nadu"/>
    <x v="1"/>
    <x v="5"/>
    <m/>
  </r>
  <r>
    <s v="OD787"/>
    <x v="24"/>
    <x v="4"/>
    <x v="22"/>
    <x v="22"/>
    <d v="2018-03-17T00:00:00"/>
    <x v="2"/>
    <n v="1787"/>
    <n v="0.21"/>
    <n v="268.05"/>
    <s v="Tamil Nadu"/>
    <x v="3"/>
    <x v="10"/>
    <m/>
  </r>
  <r>
    <s v="OD788"/>
    <x v="41"/>
    <x v="5"/>
    <x v="10"/>
    <x v="9"/>
    <d v="2016-12-12T00:00:00"/>
    <x v="2"/>
    <n v="825"/>
    <n v="0.1"/>
    <n v="313.5"/>
    <s v="Tamil Nadu"/>
    <x v="1"/>
    <x v="4"/>
    <m/>
  </r>
  <r>
    <s v="OD789"/>
    <x v="4"/>
    <x v="5"/>
    <x v="10"/>
    <x v="9"/>
    <d v="2016-06-26T00:00:00"/>
    <x v="1"/>
    <n v="1702"/>
    <n v="0.26"/>
    <n v="663.78"/>
    <s v="Tamil Nadu"/>
    <x v="1"/>
    <x v="1"/>
    <m/>
  </r>
  <r>
    <s v="OD790"/>
    <x v="13"/>
    <x v="5"/>
    <x v="17"/>
    <x v="10"/>
    <d v="2016-06-26T00:00:00"/>
    <x v="1"/>
    <n v="1167"/>
    <n v="0.24"/>
    <n v="233.4"/>
    <s v="Tamil Nadu"/>
    <x v="1"/>
    <x v="1"/>
    <m/>
  </r>
  <r>
    <s v="OD791"/>
    <x v="0"/>
    <x v="2"/>
    <x v="15"/>
    <x v="14"/>
    <d v="2016-06-26T00:00:00"/>
    <x v="1"/>
    <n v="1059"/>
    <n v="0.16"/>
    <n v="349.47"/>
    <s v="Tamil Nadu"/>
    <x v="1"/>
    <x v="1"/>
    <m/>
  </r>
  <r>
    <s v="OD792"/>
    <x v="48"/>
    <x v="4"/>
    <x v="22"/>
    <x v="22"/>
    <d v="2016-06-26T00:00:00"/>
    <x v="1"/>
    <n v="1546"/>
    <n v="0.1"/>
    <n v="479.26"/>
    <s v="Tamil Nadu"/>
    <x v="1"/>
    <x v="1"/>
    <m/>
  </r>
  <r>
    <s v="OD793"/>
    <x v="1"/>
    <x v="3"/>
    <x v="5"/>
    <x v="19"/>
    <d v="2017-05-20T00:00:00"/>
    <x v="1"/>
    <n v="2135"/>
    <n v="0.11"/>
    <n v="576.45000000000005"/>
    <s v="Tamil Nadu"/>
    <x v="0"/>
    <x v="5"/>
    <m/>
  </r>
  <r>
    <s v="OD794"/>
    <x v="5"/>
    <x v="5"/>
    <x v="8"/>
    <x v="21"/>
    <d v="2015-09-20T00:00:00"/>
    <x v="2"/>
    <n v="1802"/>
    <n v="0.23"/>
    <n v="558.62"/>
    <s v="Tamil Nadu"/>
    <x v="2"/>
    <x v="8"/>
    <m/>
  </r>
  <r>
    <s v="OD795"/>
    <x v="45"/>
    <x v="0"/>
    <x v="20"/>
    <x v="9"/>
    <d v="2015-09-20T00:00:00"/>
    <x v="2"/>
    <n v="979"/>
    <n v="0.21"/>
    <n v="78.319999999999993"/>
    <s v="Tamil Nadu"/>
    <x v="2"/>
    <x v="8"/>
    <m/>
  </r>
  <r>
    <s v="OD796"/>
    <x v="6"/>
    <x v="2"/>
    <x v="4"/>
    <x v="1"/>
    <d v="2018-09-21T00:00:00"/>
    <x v="3"/>
    <n v="816"/>
    <n v="0.24"/>
    <n v="155.04"/>
    <s v="Tamil Nadu"/>
    <x v="3"/>
    <x v="8"/>
    <m/>
  </r>
  <r>
    <s v="OD797"/>
    <x v="49"/>
    <x v="2"/>
    <x v="4"/>
    <x v="16"/>
    <d v="2016-12-24T00:00:00"/>
    <x v="4"/>
    <n v="663"/>
    <n v="0.1"/>
    <n v="218.79"/>
    <s v="Tamil Nadu"/>
    <x v="1"/>
    <x v="4"/>
    <m/>
  </r>
  <r>
    <s v="OD798"/>
    <x v="9"/>
    <x v="2"/>
    <x v="4"/>
    <x v="4"/>
    <d v="2016-12-24T00:00:00"/>
    <x v="4"/>
    <n v="1627"/>
    <n v="0.18"/>
    <n v="715.88"/>
    <s v="Tamil Nadu"/>
    <x v="1"/>
    <x v="4"/>
    <m/>
  </r>
  <r>
    <s v="OD799"/>
    <x v="45"/>
    <x v="1"/>
    <x v="1"/>
    <x v="15"/>
    <d v="2016-12-24T00:00:00"/>
    <x v="4"/>
    <n v="1549"/>
    <n v="0.26"/>
    <n v="588.62"/>
    <s v="Tamil Nadu"/>
    <x v="1"/>
    <x v="4"/>
    <m/>
  </r>
  <r>
    <s v="OD800"/>
    <x v="3"/>
    <x v="3"/>
    <x v="16"/>
    <x v="0"/>
    <d v="2016-11-27T00:00:00"/>
    <x v="2"/>
    <n v="2018"/>
    <n v="0.34"/>
    <n v="585.22"/>
    <s v="Tamil Nadu"/>
    <x v="1"/>
    <x v="0"/>
    <m/>
  </r>
  <r>
    <s v="OD801"/>
    <x v="30"/>
    <x v="5"/>
    <x v="10"/>
    <x v="10"/>
    <d v="2018-02-20T00:00:00"/>
    <x v="2"/>
    <n v="1983"/>
    <n v="0.33"/>
    <n v="456.09"/>
    <s v="Tamil Nadu"/>
    <x v="3"/>
    <x v="11"/>
    <m/>
  </r>
  <r>
    <s v="OD802"/>
    <x v="48"/>
    <x v="3"/>
    <x v="16"/>
    <x v="13"/>
    <d v="2018-02-20T00:00:00"/>
    <x v="2"/>
    <n v="2029"/>
    <n v="0.3"/>
    <n v="385.51"/>
    <s v="Tamil Nadu"/>
    <x v="3"/>
    <x v="11"/>
    <m/>
  </r>
  <r>
    <s v="OD803"/>
    <x v="44"/>
    <x v="6"/>
    <x v="9"/>
    <x v="10"/>
    <d v="2017-08-18T00:00:00"/>
    <x v="4"/>
    <n v="1980"/>
    <n v="0.12"/>
    <n v="118.8"/>
    <s v="Tamil Nadu"/>
    <x v="0"/>
    <x v="6"/>
    <m/>
  </r>
  <r>
    <s v="OD804"/>
    <x v="7"/>
    <x v="2"/>
    <x v="15"/>
    <x v="15"/>
    <d v="2017-03-12T00:00:00"/>
    <x v="1"/>
    <n v="2375"/>
    <n v="0.19"/>
    <n v="332.5"/>
    <s v="Tamil Nadu"/>
    <x v="0"/>
    <x v="10"/>
    <m/>
  </r>
  <r>
    <s v="OD805"/>
    <x v="7"/>
    <x v="4"/>
    <x v="7"/>
    <x v="5"/>
    <d v="2018-04-22T00:00:00"/>
    <x v="2"/>
    <n v="1736"/>
    <n v="0.14000000000000001"/>
    <n v="86.8"/>
    <s v="Tamil Nadu"/>
    <x v="3"/>
    <x v="3"/>
    <m/>
  </r>
  <r>
    <s v="OD806"/>
    <x v="23"/>
    <x v="5"/>
    <x v="17"/>
    <x v="22"/>
    <d v="2015-11-01T00:00:00"/>
    <x v="2"/>
    <n v="1843"/>
    <n v="0.12"/>
    <n v="313.31"/>
    <s v="Tamil Nadu"/>
    <x v="2"/>
    <x v="0"/>
    <m/>
  </r>
  <r>
    <s v="OD807"/>
    <x v="9"/>
    <x v="2"/>
    <x v="2"/>
    <x v="0"/>
    <d v="2015-11-01T00:00:00"/>
    <x v="2"/>
    <n v="1176"/>
    <n v="0.34"/>
    <n v="529.20000000000005"/>
    <s v="Tamil Nadu"/>
    <x v="2"/>
    <x v="0"/>
    <m/>
  </r>
  <r>
    <s v="OD808"/>
    <x v="12"/>
    <x v="4"/>
    <x v="6"/>
    <x v="11"/>
    <d v="2016-02-03T00:00:00"/>
    <x v="3"/>
    <n v="662"/>
    <n v="0.18"/>
    <n v="165.5"/>
    <s v="Tamil Nadu"/>
    <x v="1"/>
    <x v="11"/>
    <m/>
  </r>
  <r>
    <s v="OD809"/>
    <x v="34"/>
    <x v="6"/>
    <x v="19"/>
    <x v="17"/>
    <d v="2016-02-03T00:00:00"/>
    <x v="3"/>
    <n v="1501"/>
    <n v="0.22"/>
    <n v="345.23"/>
    <s v="Tamil Nadu"/>
    <x v="1"/>
    <x v="11"/>
    <m/>
  </r>
  <r>
    <s v="OD810"/>
    <x v="30"/>
    <x v="3"/>
    <x v="5"/>
    <x v="13"/>
    <d v="2015-10-13T00:00:00"/>
    <x v="2"/>
    <n v="1900"/>
    <n v="0.34"/>
    <n v="722"/>
    <s v="Tamil Nadu"/>
    <x v="2"/>
    <x v="2"/>
    <m/>
  </r>
  <r>
    <s v="OD811"/>
    <x v="46"/>
    <x v="6"/>
    <x v="9"/>
    <x v="20"/>
    <d v="2015-10-13T00:00:00"/>
    <x v="2"/>
    <n v="1471"/>
    <n v="0.16"/>
    <n v="147.1"/>
    <s v="Tamil Nadu"/>
    <x v="2"/>
    <x v="2"/>
    <m/>
  </r>
  <r>
    <s v="OD812"/>
    <x v="10"/>
    <x v="6"/>
    <x v="19"/>
    <x v="18"/>
    <d v="2015-10-13T00:00:00"/>
    <x v="2"/>
    <n v="874"/>
    <n v="0.27"/>
    <n v="367.08"/>
    <s v="Tamil Nadu"/>
    <x v="2"/>
    <x v="2"/>
    <m/>
  </r>
  <r>
    <s v="OD813"/>
    <x v="16"/>
    <x v="4"/>
    <x v="22"/>
    <x v="23"/>
    <d v="2015-10-13T00:00:00"/>
    <x v="2"/>
    <n v="1259"/>
    <n v="0.24"/>
    <n v="415.47"/>
    <s v="Tamil Nadu"/>
    <x v="2"/>
    <x v="2"/>
    <m/>
  </r>
  <r>
    <s v="OD814"/>
    <x v="28"/>
    <x v="5"/>
    <x v="17"/>
    <x v="6"/>
    <d v="2018-05-14T00:00:00"/>
    <x v="2"/>
    <n v="1670"/>
    <n v="0.28999999999999998"/>
    <n v="83.5"/>
    <s v="Tamil Nadu"/>
    <x v="3"/>
    <x v="5"/>
    <m/>
  </r>
  <r>
    <s v="OD815"/>
    <x v="5"/>
    <x v="3"/>
    <x v="18"/>
    <x v="15"/>
    <d v="2018-05-14T00:00:00"/>
    <x v="2"/>
    <n v="1801"/>
    <n v="0.32"/>
    <n v="468.26"/>
    <s v="Tamil Nadu"/>
    <x v="3"/>
    <x v="5"/>
    <m/>
  </r>
  <r>
    <s v="OD816"/>
    <x v="47"/>
    <x v="1"/>
    <x v="14"/>
    <x v="21"/>
    <d v="2016-03-20T00:00:00"/>
    <x v="3"/>
    <n v="1776"/>
    <n v="0.2"/>
    <n v="372.96"/>
    <s v="Tamil Nadu"/>
    <x v="1"/>
    <x v="10"/>
    <m/>
  </r>
  <r>
    <s v="OD817"/>
    <x v="36"/>
    <x v="1"/>
    <x v="14"/>
    <x v="17"/>
    <d v="2017-09-15T00:00:00"/>
    <x v="4"/>
    <n v="2031"/>
    <n v="0.26"/>
    <n v="243.72"/>
    <s v="Tamil Nadu"/>
    <x v="0"/>
    <x v="8"/>
    <m/>
  </r>
  <r>
    <s v="OD818"/>
    <x v="39"/>
    <x v="4"/>
    <x v="22"/>
    <x v="2"/>
    <d v="2015-06-28T00:00:00"/>
    <x v="4"/>
    <n v="2081"/>
    <n v="0.21"/>
    <n v="478.63"/>
    <s v="Tamil Nadu"/>
    <x v="2"/>
    <x v="1"/>
    <m/>
  </r>
  <r>
    <s v="OD819"/>
    <x v="46"/>
    <x v="5"/>
    <x v="8"/>
    <x v="22"/>
    <d v="2015-06-28T00:00:00"/>
    <x v="4"/>
    <n v="2166"/>
    <n v="0.3"/>
    <n v="714.78"/>
    <s v="Tamil Nadu"/>
    <x v="2"/>
    <x v="1"/>
    <m/>
  </r>
  <r>
    <s v="OD820"/>
    <x v="39"/>
    <x v="1"/>
    <x v="14"/>
    <x v="5"/>
    <d v="2015-06-28T00:00:00"/>
    <x v="4"/>
    <n v="1152"/>
    <n v="0.3"/>
    <n v="391.68"/>
    <s v="Tamil Nadu"/>
    <x v="2"/>
    <x v="1"/>
    <m/>
  </r>
  <r>
    <s v="OD821"/>
    <x v="8"/>
    <x v="3"/>
    <x v="3"/>
    <x v="17"/>
    <d v="2015-06-28T00:00:00"/>
    <x v="4"/>
    <n v="1831"/>
    <n v="0.34"/>
    <n v="128.16999999999999"/>
    <s v="Tamil Nadu"/>
    <x v="2"/>
    <x v="1"/>
    <m/>
  </r>
  <r>
    <s v="OD822"/>
    <x v="37"/>
    <x v="1"/>
    <x v="1"/>
    <x v="0"/>
    <d v="2015-06-28T00:00:00"/>
    <x v="4"/>
    <n v="2313"/>
    <n v="0.1"/>
    <n v="693.9"/>
    <s v="Tamil Nadu"/>
    <x v="2"/>
    <x v="1"/>
    <m/>
  </r>
  <r>
    <s v="OD823"/>
    <x v="42"/>
    <x v="4"/>
    <x v="6"/>
    <x v="21"/>
    <d v="2018-06-20T00:00:00"/>
    <x v="4"/>
    <n v="1918"/>
    <n v="0.17"/>
    <n v="421.96"/>
    <s v="Tamil Nadu"/>
    <x v="3"/>
    <x v="1"/>
    <m/>
  </r>
  <r>
    <s v="OD824"/>
    <x v="18"/>
    <x v="2"/>
    <x v="4"/>
    <x v="1"/>
    <d v="2018-06-20T00:00:00"/>
    <x v="4"/>
    <n v="1580"/>
    <n v="0.3"/>
    <n v="553"/>
    <s v="Tamil Nadu"/>
    <x v="3"/>
    <x v="1"/>
    <m/>
  </r>
  <r>
    <s v="OD825"/>
    <x v="22"/>
    <x v="5"/>
    <x v="8"/>
    <x v="6"/>
    <d v="2015-05-09T00:00:00"/>
    <x v="2"/>
    <n v="506"/>
    <n v="0.18"/>
    <n v="86.02"/>
    <s v="Tamil Nadu"/>
    <x v="2"/>
    <x v="5"/>
    <m/>
  </r>
  <r>
    <s v="OD826"/>
    <x v="39"/>
    <x v="5"/>
    <x v="10"/>
    <x v="23"/>
    <d v="2015-05-09T00:00:00"/>
    <x v="2"/>
    <n v="1291"/>
    <n v="0.24"/>
    <n v="477.67"/>
    <s v="Tamil Nadu"/>
    <x v="2"/>
    <x v="5"/>
    <m/>
  </r>
  <r>
    <s v="OD827"/>
    <x v="47"/>
    <x v="4"/>
    <x v="7"/>
    <x v="22"/>
    <d v="2018-08-21T00:00:00"/>
    <x v="3"/>
    <n v="681"/>
    <n v="0.27"/>
    <n v="211.11"/>
    <s v="Tamil Nadu"/>
    <x v="3"/>
    <x v="6"/>
    <m/>
  </r>
  <r>
    <s v="OD828"/>
    <x v="3"/>
    <x v="4"/>
    <x v="22"/>
    <x v="9"/>
    <d v="2018-08-21T00:00:00"/>
    <x v="3"/>
    <n v="553"/>
    <n v="0.2"/>
    <n v="27.65"/>
    <s v="Tamil Nadu"/>
    <x v="3"/>
    <x v="6"/>
    <m/>
  </r>
  <r>
    <s v="OD829"/>
    <x v="41"/>
    <x v="2"/>
    <x v="15"/>
    <x v="7"/>
    <d v="2018-08-21T00:00:00"/>
    <x v="3"/>
    <n v="693"/>
    <n v="0.12"/>
    <n v="173.25"/>
    <s v="Tamil Nadu"/>
    <x v="3"/>
    <x v="6"/>
    <m/>
  </r>
  <r>
    <s v="OD830"/>
    <x v="37"/>
    <x v="6"/>
    <x v="11"/>
    <x v="2"/>
    <d v="2018-06-16T00:00:00"/>
    <x v="1"/>
    <n v="1712"/>
    <n v="0.32"/>
    <n v="650.55999999999995"/>
    <s v="Tamil Nadu"/>
    <x v="3"/>
    <x v="1"/>
    <m/>
  </r>
  <r>
    <s v="OD831"/>
    <x v="18"/>
    <x v="1"/>
    <x v="14"/>
    <x v="19"/>
    <d v="2018-06-16T00:00:00"/>
    <x v="1"/>
    <n v="1336"/>
    <n v="0.12"/>
    <n v="160.32"/>
    <s v="Tamil Nadu"/>
    <x v="3"/>
    <x v="1"/>
    <m/>
  </r>
  <r>
    <s v="OD832"/>
    <x v="15"/>
    <x v="5"/>
    <x v="10"/>
    <x v="20"/>
    <d v="2018-06-16T00:00:00"/>
    <x v="1"/>
    <n v="1095"/>
    <n v="0.13"/>
    <n v="339.45"/>
    <s v="Tamil Nadu"/>
    <x v="3"/>
    <x v="1"/>
    <m/>
  </r>
  <r>
    <s v="OD833"/>
    <x v="18"/>
    <x v="1"/>
    <x v="14"/>
    <x v="12"/>
    <d v="2018-06-16T00:00:00"/>
    <x v="1"/>
    <n v="1950"/>
    <n v="0.17"/>
    <n v="682.5"/>
    <s v="Tamil Nadu"/>
    <x v="3"/>
    <x v="1"/>
    <m/>
  </r>
  <r>
    <s v="OD834"/>
    <x v="0"/>
    <x v="2"/>
    <x v="4"/>
    <x v="11"/>
    <d v="2017-07-23T00:00:00"/>
    <x v="1"/>
    <n v="1478"/>
    <n v="0.12"/>
    <n v="251.26"/>
    <s v="Tamil Nadu"/>
    <x v="0"/>
    <x v="7"/>
    <m/>
  </r>
  <r>
    <s v="OD835"/>
    <x v="35"/>
    <x v="2"/>
    <x v="2"/>
    <x v="0"/>
    <d v="2017-07-23T00:00:00"/>
    <x v="1"/>
    <n v="1726"/>
    <n v="0.13"/>
    <n v="759.44"/>
    <s v="Tamil Nadu"/>
    <x v="0"/>
    <x v="7"/>
    <m/>
  </r>
  <r>
    <s v="OD836"/>
    <x v="32"/>
    <x v="1"/>
    <x v="14"/>
    <x v="23"/>
    <d v="2017-07-23T00:00:00"/>
    <x v="1"/>
    <n v="1423"/>
    <n v="0.32"/>
    <n v="270.37"/>
    <s v="Tamil Nadu"/>
    <x v="0"/>
    <x v="7"/>
    <m/>
  </r>
  <r>
    <s v="OD837"/>
    <x v="44"/>
    <x v="5"/>
    <x v="17"/>
    <x v="10"/>
    <d v="2015-09-08T00:00:00"/>
    <x v="3"/>
    <n v="506"/>
    <n v="0.21"/>
    <n v="65.78"/>
    <s v="Tamil Nadu"/>
    <x v="2"/>
    <x v="8"/>
    <m/>
  </r>
  <r>
    <s v="OD838"/>
    <x v="38"/>
    <x v="4"/>
    <x v="22"/>
    <x v="20"/>
    <d v="2018-11-04T00:00:00"/>
    <x v="1"/>
    <n v="866"/>
    <n v="0.16"/>
    <n v="147.22"/>
    <s v="Tamil Nadu"/>
    <x v="3"/>
    <x v="0"/>
    <m/>
  </r>
  <r>
    <s v="OD839"/>
    <x v="10"/>
    <x v="6"/>
    <x v="9"/>
    <x v="19"/>
    <d v="2017-03-07T00:00:00"/>
    <x v="3"/>
    <n v="982"/>
    <n v="0.34"/>
    <n v="235.68"/>
    <s v="Tamil Nadu"/>
    <x v="0"/>
    <x v="10"/>
    <m/>
  </r>
  <r>
    <s v="OD840"/>
    <x v="13"/>
    <x v="0"/>
    <x v="20"/>
    <x v="17"/>
    <d v="2016-11-20T00:00:00"/>
    <x v="4"/>
    <n v="1287"/>
    <n v="0.31"/>
    <n v="579.15"/>
    <s v="Tamil Nadu"/>
    <x v="1"/>
    <x v="0"/>
    <m/>
  </r>
  <r>
    <s v="OD841"/>
    <x v="1"/>
    <x v="6"/>
    <x v="13"/>
    <x v="14"/>
    <d v="2016-11-20T00:00:00"/>
    <x v="4"/>
    <n v="2205"/>
    <n v="0.19"/>
    <n v="463.05"/>
    <s v="Tamil Nadu"/>
    <x v="1"/>
    <x v="0"/>
    <m/>
  </r>
  <r>
    <s v="OD842"/>
    <x v="13"/>
    <x v="2"/>
    <x v="2"/>
    <x v="9"/>
    <d v="2016-11-20T00:00:00"/>
    <x v="4"/>
    <n v="1808"/>
    <n v="0.34"/>
    <n v="162.72"/>
    <s v="Tamil Nadu"/>
    <x v="1"/>
    <x v="0"/>
    <m/>
  </r>
  <r>
    <s v="OD843"/>
    <x v="44"/>
    <x v="6"/>
    <x v="11"/>
    <x v="20"/>
    <d v="2017-11-07T00:00:00"/>
    <x v="2"/>
    <n v="680"/>
    <n v="0.35"/>
    <n v="108.8"/>
    <s v="Tamil Nadu"/>
    <x v="0"/>
    <x v="0"/>
    <m/>
  </r>
  <r>
    <s v="OD844"/>
    <x v="23"/>
    <x v="2"/>
    <x v="21"/>
    <x v="16"/>
    <d v="2017-11-07T00:00:00"/>
    <x v="2"/>
    <n v="2386"/>
    <n v="0.28999999999999998"/>
    <n v="858.96"/>
    <s v="Tamil Nadu"/>
    <x v="0"/>
    <x v="0"/>
    <m/>
  </r>
  <r>
    <s v="OD845"/>
    <x v="44"/>
    <x v="1"/>
    <x v="14"/>
    <x v="6"/>
    <d v="2017-11-07T00:00:00"/>
    <x v="2"/>
    <n v="2280"/>
    <n v="0.27"/>
    <n v="615.6"/>
    <s v="Tamil Nadu"/>
    <x v="0"/>
    <x v="0"/>
    <m/>
  </r>
  <r>
    <s v="OD846"/>
    <x v="31"/>
    <x v="1"/>
    <x v="1"/>
    <x v="16"/>
    <d v="2017-11-07T00:00:00"/>
    <x v="2"/>
    <n v="2008"/>
    <n v="0.24"/>
    <n v="742.96"/>
    <s v="Tamil Nadu"/>
    <x v="0"/>
    <x v="0"/>
    <m/>
  </r>
  <r>
    <s v="OD847"/>
    <x v="12"/>
    <x v="2"/>
    <x v="4"/>
    <x v="23"/>
    <d v="2016-10-13T00:00:00"/>
    <x v="1"/>
    <n v="652"/>
    <n v="0.11"/>
    <n v="123.88"/>
    <s v="Tamil Nadu"/>
    <x v="1"/>
    <x v="2"/>
    <m/>
  </r>
  <r>
    <s v="OD848"/>
    <x v="18"/>
    <x v="4"/>
    <x v="7"/>
    <x v="8"/>
    <d v="2016-10-13T00:00:00"/>
    <x v="1"/>
    <n v="2076"/>
    <n v="0.28999999999999998"/>
    <n v="103.8"/>
    <s v="Tamil Nadu"/>
    <x v="1"/>
    <x v="2"/>
    <m/>
  </r>
  <r>
    <s v="OD849"/>
    <x v="5"/>
    <x v="0"/>
    <x v="0"/>
    <x v="17"/>
    <d v="2018-01-01T00:00:00"/>
    <x v="4"/>
    <n v="1353"/>
    <n v="0.14000000000000001"/>
    <n v="419.43"/>
    <s v="Tamil Nadu"/>
    <x v="3"/>
    <x v="9"/>
    <m/>
  </r>
  <r>
    <s v="OD850"/>
    <x v="35"/>
    <x v="3"/>
    <x v="3"/>
    <x v="13"/>
    <d v="2015-02-07T00:00:00"/>
    <x v="4"/>
    <n v="740"/>
    <n v="0.28999999999999998"/>
    <n v="155.4"/>
    <s v="Tamil Nadu"/>
    <x v="2"/>
    <x v="11"/>
    <m/>
  </r>
  <r>
    <s v="OD851"/>
    <x v="1"/>
    <x v="1"/>
    <x v="1"/>
    <x v="8"/>
    <d v="2017-06-20T00:00:00"/>
    <x v="2"/>
    <n v="1100"/>
    <n v="0.15"/>
    <n v="308"/>
    <s v="Tamil Nadu"/>
    <x v="0"/>
    <x v="1"/>
    <m/>
  </r>
  <r>
    <s v="OD852"/>
    <x v="17"/>
    <x v="6"/>
    <x v="19"/>
    <x v="9"/>
    <d v="2017-06-20T00:00:00"/>
    <x v="2"/>
    <n v="1759"/>
    <n v="0.34"/>
    <n v="211.08"/>
    <s v="Tamil Nadu"/>
    <x v="0"/>
    <x v="1"/>
    <m/>
  </r>
  <r>
    <s v="OD853"/>
    <x v="28"/>
    <x v="6"/>
    <x v="9"/>
    <x v="4"/>
    <d v="2017-05-28T00:00:00"/>
    <x v="1"/>
    <n v="2099"/>
    <n v="0.28999999999999998"/>
    <n v="230.89"/>
    <s v="Tamil Nadu"/>
    <x v="0"/>
    <x v="5"/>
    <m/>
  </r>
  <r>
    <s v="OD854"/>
    <x v="42"/>
    <x v="4"/>
    <x v="7"/>
    <x v="10"/>
    <d v="2017-02-19T00:00:00"/>
    <x v="4"/>
    <n v="1935"/>
    <n v="0.21"/>
    <n v="638.54999999999995"/>
    <s v="Tamil Nadu"/>
    <x v="0"/>
    <x v="11"/>
    <m/>
  </r>
  <r>
    <s v="OD855"/>
    <x v="31"/>
    <x v="0"/>
    <x v="20"/>
    <x v="0"/>
    <d v="2017-02-19T00:00:00"/>
    <x v="4"/>
    <n v="1316"/>
    <n v="0.16"/>
    <n v="105.28"/>
    <s v="Tamil Nadu"/>
    <x v="0"/>
    <x v="11"/>
    <m/>
  </r>
  <r>
    <s v="OD856"/>
    <x v="49"/>
    <x v="5"/>
    <x v="17"/>
    <x v="2"/>
    <d v="2015-08-03T00:00:00"/>
    <x v="4"/>
    <n v="2040"/>
    <n v="0.23"/>
    <n v="510"/>
    <s v="Tamil Nadu"/>
    <x v="2"/>
    <x v="6"/>
    <m/>
  </r>
  <r>
    <s v="OD857"/>
    <x v="0"/>
    <x v="2"/>
    <x v="4"/>
    <x v="1"/>
    <d v="2015-08-03T00:00:00"/>
    <x v="4"/>
    <n v="1742"/>
    <n v="0.13"/>
    <n v="487.76"/>
    <s v="Tamil Nadu"/>
    <x v="2"/>
    <x v="6"/>
    <m/>
  </r>
  <r>
    <s v="OD858"/>
    <x v="20"/>
    <x v="2"/>
    <x v="15"/>
    <x v="13"/>
    <d v="2015-08-03T00:00:00"/>
    <x v="4"/>
    <n v="1559"/>
    <n v="0.31"/>
    <n v="420.93"/>
    <s v="Tamil Nadu"/>
    <x v="2"/>
    <x v="6"/>
    <m/>
  </r>
  <r>
    <s v="OD859"/>
    <x v="29"/>
    <x v="4"/>
    <x v="6"/>
    <x v="10"/>
    <d v="2018-04-10T00:00:00"/>
    <x v="4"/>
    <n v="1141"/>
    <n v="0.34"/>
    <n v="148.33000000000001"/>
    <s v="Tamil Nadu"/>
    <x v="3"/>
    <x v="3"/>
    <m/>
  </r>
  <r>
    <s v="OD860"/>
    <x v="24"/>
    <x v="6"/>
    <x v="13"/>
    <x v="5"/>
    <d v="2018-04-10T00:00:00"/>
    <x v="4"/>
    <n v="2060"/>
    <n v="0.22"/>
    <n v="679.8"/>
    <s v="Tamil Nadu"/>
    <x v="3"/>
    <x v="3"/>
    <m/>
  </r>
  <r>
    <s v="OD861"/>
    <x v="7"/>
    <x v="2"/>
    <x v="2"/>
    <x v="15"/>
    <d v="2015-06-09T00:00:00"/>
    <x v="2"/>
    <n v="1426"/>
    <n v="0.18"/>
    <n v="570.4"/>
    <s v="Tamil Nadu"/>
    <x v="2"/>
    <x v="1"/>
    <m/>
  </r>
  <r>
    <s v="OD862"/>
    <x v="14"/>
    <x v="4"/>
    <x v="22"/>
    <x v="9"/>
    <d v="2015-06-09T00:00:00"/>
    <x v="2"/>
    <n v="1263"/>
    <n v="0.13"/>
    <n v="88.41"/>
    <s v="Tamil Nadu"/>
    <x v="2"/>
    <x v="1"/>
    <m/>
  </r>
  <r>
    <s v="OD863"/>
    <x v="36"/>
    <x v="2"/>
    <x v="15"/>
    <x v="3"/>
    <d v="2017-01-05T00:00:00"/>
    <x v="1"/>
    <n v="1880"/>
    <n v="0.22"/>
    <n v="714.4"/>
    <s v="Tamil Nadu"/>
    <x v="0"/>
    <x v="9"/>
    <m/>
  </r>
  <r>
    <s v="OD864"/>
    <x v="3"/>
    <x v="6"/>
    <x v="13"/>
    <x v="7"/>
    <d v="2017-01-05T00:00:00"/>
    <x v="1"/>
    <n v="899"/>
    <n v="0.35"/>
    <n v="224.75"/>
    <s v="Tamil Nadu"/>
    <x v="0"/>
    <x v="9"/>
    <m/>
  </r>
  <r>
    <s v="OD865"/>
    <x v="33"/>
    <x v="2"/>
    <x v="2"/>
    <x v="6"/>
    <d v="2017-01-05T00:00:00"/>
    <x v="1"/>
    <n v="1417"/>
    <n v="0.28999999999999998"/>
    <n v="524.29"/>
    <s v="Tamil Nadu"/>
    <x v="0"/>
    <x v="9"/>
    <m/>
  </r>
  <r>
    <s v="OD866"/>
    <x v="5"/>
    <x v="6"/>
    <x v="11"/>
    <x v="12"/>
    <d v="2015-01-10T00:00:00"/>
    <x v="1"/>
    <n v="1066"/>
    <n v="0.27"/>
    <n v="191.88"/>
    <s v="Tamil Nadu"/>
    <x v="2"/>
    <x v="9"/>
    <m/>
  </r>
  <r>
    <s v="OD867"/>
    <x v="16"/>
    <x v="6"/>
    <x v="19"/>
    <x v="21"/>
    <d v="2015-01-10T00:00:00"/>
    <x v="1"/>
    <n v="1330"/>
    <n v="0.31"/>
    <n v="119.7"/>
    <s v="Tamil Nadu"/>
    <x v="2"/>
    <x v="9"/>
    <m/>
  </r>
  <r>
    <s v="OD868"/>
    <x v="11"/>
    <x v="1"/>
    <x v="1"/>
    <x v="14"/>
    <d v="2017-09-29T00:00:00"/>
    <x v="4"/>
    <n v="1677"/>
    <n v="0.31"/>
    <n v="603.72"/>
    <s v="Tamil Nadu"/>
    <x v="0"/>
    <x v="8"/>
    <m/>
  </r>
  <r>
    <s v="OD869"/>
    <x v="34"/>
    <x v="1"/>
    <x v="1"/>
    <x v="5"/>
    <d v="2015-04-06T00:00:00"/>
    <x v="4"/>
    <n v="627"/>
    <n v="0.18"/>
    <n v="250.8"/>
    <s v="Tamil Nadu"/>
    <x v="2"/>
    <x v="3"/>
    <m/>
  </r>
  <r>
    <s v="OD870"/>
    <x v="41"/>
    <x v="2"/>
    <x v="4"/>
    <x v="9"/>
    <d v="2017-09-03T00:00:00"/>
    <x v="4"/>
    <n v="1598"/>
    <n v="0.13"/>
    <n v="719.1"/>
    <s v="Tamil Nadu"/>
    <x v="0"/>
    <x v="8"/>
    <m/>
  </r>
  <r>
    <s v="OD871"/>
    <x v="17"/>
    <x v="4"/>
    <x v="22"/>
    <x v="18"/>
    <d v="2017-09-03T00:00:00"/>
    <x v="4"/>
    <n v="1852"/>
    <n v="0.25"/>
    <n v="796.36"/>
    <s v="Tamil Nadu"/>
    <x v="0"/>
    <x v="8"/>
    <m/>
  </r>
  <r>
    <s v="OD872"/>
    <x v="2"/>
    <x v="0"/>
    <x v="12"/>
    <x v="12"/>
    <d v="2016-10-19T00:00:00"/>
    <x v="4"/>
    <n v="1970"/>
    <n v="0.11"/>
    <n v="492.5"/>
    <s v="Tamil Nadu"/>
    <x v="1"/>
    <x v="2"/>
    <m/>
  </r>
  <r>
    <s v="OD873"/>
    <x v="16"/>
    <x v="6"/>
    <x v="19"/>
    <x v="17"/>
    <d v="2015-12-10T00:00:00"/>
    <x v="4"/>
    <n v="1504"/>
    <n v="0.33"/>
    <n v="135.36000000000001"/>
    <s v="Tamil Nadu"/>
    <x v="2"/>
    <x v="4"/>
    <m/>
  </r>
  <r>
    <s v="OD874"/>
    <x v="38"/>
    <x v="3"/>
    <x v="16"/>
    <x v="15"/>
    <d v="2015-12-10T00:00:00"/>
    <x v="4"/>
    <n v="1795"/>
    <n v="0.26"/>
    <n v="448.75"/>
    <s v="Tamil Nadu"/>
    <x v="2"/>
    <x v="4"/>
    <m/>
  </r>
  <r>
    <s v="OD875"/>
    <x v="47"/>
    <x v="2"/>
    <x v="2"/>
    <x v="20"/>
    <d v="2018-08-25T00:00:00"/>
    <x v="1"/>
    <n v="693"/>
    <n v="0.32"/>
    <n v="187.11"/>
    <s v="Tamil Nadu"/>
    <x v="3"/>
    <x v="6"/>
    <m/>
  </r>
  <r>
    <s v="OD876"/>
    <x v="30"/>
    <x v="1"/>
    <x v="14"/>
    <x v="2"/>
    <d v="2017-01-17T00:00:00"/>
    <x v="4"/>
    <n v="866"/>
    <n v="0.28999999999999998"/>
    <n v="207.84"/>
    <s v="Tamil Nadu"/>
    <x v="0"/>
    <x v="9"/>
    <m/>
  </r>
  <r>
    <s v="OD877"/>
    <x v="4"/>
    <x v="0"/>
    <x v="20"/>
    <x v="12"/>
    <d v="2017-01-17T00:00:00"/>
    <x v="4"/>
    <n v="1704"/>
    <n v="0.21"/>
    <n v="766.8"/>
    <s v="Tamil Nadu"/>
    <x v="0"/>
    <x v="9"/>
    <m/>
  </r>
  <r>
    <s v="OD878"/>
    <x v="44"/>
    <x v="4"/>
    <x v="7"/>
    <x v="3"/>
    <d v="2017-01-17T00:00:00"/>
    <x v="4"/>
    <n v="1306"/>
    <n v="0.14000000000000001"/>
    <n v="404.86"/>
    <s v="Tamil Nadu"/>
    <x v="0"/>
    <x v="9"/>
    <m/>
  </r>
  <r>
    <s v="OD879"/>
    <x v="38"/>
    <x v="2"/>
    <x v="21"/>
    <x v="4"/>
    <d v="2015-09-17T00:00:00"/>
    <x v="4"/>
    <n v="1761"/>
    <n v="0.24"/>
    <n v="352.2"/>
    <s v="Tamil Nadu"/>
    <x v="2"/>
    <x v="8"/>
    <m/>
  </r>
  <r>
    <s v="OD880"/>
    <x v="40"/>
    <x v="4"/>
    <x v="7"/>
    <x v="17"/>
    <d v="2018-11-30T00:00:00"/>
    <x v="4"/>
    <n v="2195"/>
    <n v="0.19"/>
    <n v="373.15"/>
    <s v="Tamil Nadu"/>
    <x v="3"/>
    <x v="0"/>
    <m/>
  </r>
  <r>
    <s v="OD881"/>
    <x v="20"/>
    <x v="1"/>
    <x v="1"/>
    <x v="17"/>
    <d v="2018-11-30T00:00:00"/>
    <x v="4"/>
    <n v="1733"/>
    <n v="0.21"/>
    <n v="623.88"/>
    <s v="Tamil Nadu"/>
    <x v="3"/>
    <x v="0"/>
    <m/>
  </r>
  <r>
    <s v="OD882"/>
    <x v="4"/>
    <x v="3"/>
    <x v="16"/>
    <x v="3"/>
    <d v="2016-10-09T00:00:00"/>
    <x v="1"/>
    <n v="882"/>
    <n v="0.22"/>
    <n v="97.02"/>
    <s v="Tamil Nadu"/>
    <x v="1"/>
    <x v="2"/>
    <m/>
  </r>
  <r>
    <s v="OD883"/>
    <x v="41"/>
    <x v="4"/>
    <x v="22"/>
    <x v="21"/>
    <d v="2018-12-23T00:00:00"/>
    <x v="2"/>
    <n v="2137"/>
    <n v="0.31"/>
    <n v="512.88"/>
    <s v="Tamil Nadu"/>
    <x v="3"/>
    <x v="4"/>
    <m/>
  </r>
  <r>
    <s v="OD884"/>
    <x v="36"/>
    <x v="3"/>
    <x v="3"/>
    <x v="18"/>
    <d v="2017-10-22T00:00:00"/>
    <x v="3"/>
    <n v="2172"/>
    <n v="0.22"/>
    <n v="304.08"/>
    <s v="Tamil Nadu"/>
    <x v="0"/>
    <x v="2"/>
    <m/>
  </r>
  <r>
    <s v="OD885"/>
    <x v="43"/>
    <x v="5"/>
    <x v="10"/>
    <x v="10"/>
    <d v="2015-04-29T00:00:00"/>
    <x v="4"/>
    <n v="804"/>
    <n v="0.3"/>
    <n v="64.319999999999993"/>
    <s v="Tamil Nadu"/>
    <x v="2"/>
    <x v="3"/>
    <m/>
  </r>
  <r>
    <s v="OD886"/>
    <x v="31"/>
    <x v="0"/>
    <x v="12"/>
    <x v="3"/>
    <d v="2016-04-25T00:00:00"/>
    <x v="2"/>
    <n v="1436"/>
    <n v="0.28999999999999998"/>
    <n v="588.76"/>
    <s v="Tamil Nadu"/>
    <x v="1"/>
    <x v="3"/>
    <m/>
  </r>
  <r>
    <s v="OD887"/>
    <x v="45"/>
    <x v="2"/>
    <x v="4"/>
    <x v="12"/>
    <d v="2018-06-26T00:00:00"/>
    <x v="2"/>
    <n v="1798"/>
    <n v="0.33"/>
    <n v="359.6"/>
    <s v="Tamil Nadu"/>
    <x v="3"/>
    <x v="1"/>
    <m/>
  </r>
  <r>
    <s v="OD888"/>
    <x v="9"/>
    <x v="2"/>
    <x v="2"/>
    <x v="22"/>
    <d v="2018-10-14T00:00:00"/>
    <x v="4"/>
    <n v="2043"/>
    <n v="0.16"/>
    <n v="204.3"/>
    <s v="Tamil Nadu"/>
    <x v="3"/>
    <x v="2"/>
    <m/>
  </r>
  <r>
    <s v="OD889"/>
    <x v="27"/>
    <x v="1"/>
    <x v="1"/>
    <x v="5"/>
    <d v="2015-12-09T00:00:00"/>
    <x v="2"/>
    <n v="1762"/>
    <n v="0.19"/>
    <n v="123.34"/>
    <s v="Tamil Nadu"/>
    <x v="2"/>
    <x v="4"/>
    <m/>
  </r>
  <r>
    <s v="OD890"/>
    <x v="47"/>
    <x v="4"/>
    <x v="22"/>
    <x v="17"/>
    <d v="2018-06-20T00:00:00"/>
    <x v="4"/>
    <n v="1290"/>
    <n v="0.34"/>
    <n v="399.9"/>
    <s v="Tamil Nadu"/>
    <x v="3"/>
    <x v="1"/>
    <m/>
  </r>
  <r>
    <s v="OD891"/>
    <x v="42"/>
    <x v="4"/>
    <x v="22"/>
    <x v="19"/>
    <d v="2018-06-20T00:00:00"/>
    <x v="4"/>
    <n v="1615"/>
    <n v="0.12"/>
    <n v="613.70000000000005"/>
    <s v="Tamil Nadu"/>
    <x v="3"/>
    <x v="1"/>
    <m/>
  </r>
  <r>
    <s v="OD892"/>
    <x v="17"/>
    <x v="2"/>
    <x v="15"/>
    <x v="20"/>
    <d v="2018-06-26T00:00:00"/>
    <x v="3"/>
    <n v="748"/>
    <n v="0.28000000000000003"/>
    <n v="224.4"/>
    <s v="Tamil Nadu"/>
    <x v="3"/>
    <x v="1"/>
    <m/>
  </r>
  <r>
    <s v="OD893"/>
    <x v="5"/>
    <x v="5"/>
    <x v="17"/>
    <x v="14"/>
    <d v="2018-06-26T00:00:00"/>
    <x v="3"/>
    <n v="2275"/>
    <n v="0.18"/>
    <n v="318.5"/>
    <s v="Tamil Nadu"/>
    <x v="3"/>
    <x v="1"/>
    <m/>
  </r>
  <r>
    <s v="OD894"/>
    <x v="47"/>
    <x v="0"/>
    <x v="20"/>
    <x v="7"/>
    <d v="2018-06-26T00:00:00"/>
    <x v="3"/>
    <n v="1056"/>
    <n v="0.28999999999999998"/>
    <n v="211.2"/>
    <s v="Tamil Nadu"/>
    <x v="3"/>
    <x v="1"/>
    <m/>
  </r>
  <r>
    <s v="OD895"/>
    <x v="28"/>
    <x v="0"/>
    <x v="0"/>
    <x v="5"/>
    <d v="2017-11-10T00:00:00"/>
    <x v="2"/>
    <n v="1778"/>
    <n v="0.34"/>
    <n v="266.7"/>
    <s v="Tamil Nadu"/>
    <x v="0"/>
    <x v="0"/>
    <m/>
  </r>
  <r>
    <s v="OD896"/>
    <x v="47"/>
    <x v="2"/>
    <x v="2"/>
    <x v="11"/>
    <d v="2017-11-10T00:00:00"/>
    <x v="2"/>
    <n v="783"/>
    <n v="0.19"/>
    <n v="195.75"/>
    <s v="Tamil Nadu"/>
    <x v="0"/>
    <x v="0"/>
    <m/>
  </r>
  <r>
    <s v="OD897"/>
    <x v="6"/>
    <x v="2"/>
    <x v="15"/>
    <x v="19"/>
    <d v="2017-10-03T00:00:00"/>
    <x v="3"/>
    <n v="2263"/>
    <n v="0.3"/>
    <n v="429.97"/>
    <s v="Tamil Nadu"/>
    <x v="0"/>
    <x v="2"/>
    <m/>
  </r>
  <r>
    <s v="OD898"/>
    <x v="16"/>
    <x v="3"/>
    <x v="18"/>
    <x v="21"/>
    <d v="2015-09-09T00:00:00"/>
    <x v="3"/>
    <n v="1752"/>
    <n v="0.33"/>
    <n v="350.4"/>
    <s v="Tamil Nadu"/>
    <x v="2"/>
    <x v="8"/>
    <m/>
  </r>
  <r>
    <s v="OD899"/>
    <x v="5"/>
    <x v="6"/>
    <x v="9"/>
    <x v="9"/>
    <d v="2018-10-29T00:00:00"/>
    <x v="4"/>
    <n v="1647"/>
    <n v="0.22"/>
    <n v="708.21"/>
    <s v="Tamil Nadu"/>
    <x v="3"/>
    <x v="2"/>
    <m/>
  </r>
  <r>
    <s v="OD900"/>
    <x v="17"/>
    <x v="1"/>
    <x v="14"/>
    <x v="16"/>
    <d v="2017-04-10T00:00:00"/>
    <x v="4"/>
    <n v="1966"/>
    <n v="0.34"/>
    <n v="393.2"/>
    <s v="Tamil Nadu"/>
    <x v="0"/>
    <x v="3"/>
    <m/>
  </r>
  <r>
    <s v="OD901"/>
    <x v="45"/>
    <x v="5"/>
    <x v="8"/>
    <x v="2"/>
    <d v="2018-11-11T00:00:00"/>
    <x v="3"/>
    <n v="745"/>
    <n v="0.26"/>
    <n v="37.25"/>
    <s v="Tamil Nadu"/>
    <x v="3"/>
    <x v="0"/>
    <m/>
  </r>
  <r>
    <s v="OD902"/>
    <x v="33"/>
    <x v="6"/>
    <x v="19"/>
    <x v="4"/>
    <d v="2018-11-11T00:00:00"/>
    <x v="3"/>
    <n v="1233"/>
    <n v="0.32"/>
    <n v="480.87"/>
    <s v="Tamil Nadu"/>
    <x v="3"/>
    <x v="0"/>
    <m/>
  </r>
  <r>
    <s v="OD903"/>
    <x v="20"/>
    <x v="6"/>
    <x v="11"/>
    <x v="20"/>
    <d v="2018-09-15T00:00:00"/>
    <x v="3"/>
    <n v="1331"/>
    <n v="0.2"/>
    <n v="212.96"/>
    <s v="Tamil Nadu"/>
    <x v="3"/>
    <x v="8"/>
    <m/>
  </r>
  <r>
    <s v="OD904"/>
    <x v="26"/>
    <x v="0"/>
    <x v="12"/>
    <x v="3"/>
    <d v="2017-04-08T00:00:00"/>
    <x v="2"/>
    <n v="2336"/>
    <n v="0.31"/>
    <n v="116.8"/>
    <s v="Tamil Nadu"/>
    <x v="0"/>
    <x v="3"/>
    <m/>
  </r>
  <r>
    <s v="OD905"/>
    <x v="29"/>
    <x v="1"/>
    <x v="1"/>
    <x v="22"/>
    <d v="2017-04-08T00:00:00"/>
    <x v="2"/>
    <n v="1441"/>
    <n v="0.18"/>
    <n v="634.04"/>
    <s v="Tamil Nadu"/>
    <x v="0"/>
    <x v="3"/>
    <m/>
  </r>
  <r>
    <s v="OD906"/>
    <x v="9"/>
    <x v="5"/>
    <x v="17"/>
    <x v="12"/>
    <d v="2017-04-08T00:00:00"/>
    <x v="2"/>
    <n v="951"/>
    <n v="0.26"/>
    <n v="85.59"/>
    <s v="Tamil Nadu"/>
    <x v="0"/>
    <x v="3"/>
    <m/>
  </r>
  <r>
    <s v="OD907"/>
    <x v="35"/>
    <x v="5"/>
    <x v="8"/>
    <x v="7"/>
    <d v="2018-12-30T00:00:00"/>
    <x v="4"/>
    <n v="1240"/>
    <n v="0.34"/>
    <n v="458.8"/>
    <s v="Tamil Nadu"/>
    <x v="3"/>
    <x v="4"/>
    <m/>
  </r>
  <r>
    <s v="OD908"/>
    <x v="41"/>
    <x v="5"/>
    <x v="10"/>
    <x v="4"/>
    <d v="2018-12-30T00:00:00"/>
    <x v="4"/>
    <n v="1854"/>
    <n v="0.2"/>
    <n v="685.98"/>
    <s v="Tamil Nadu"/>
    <x v="3"/>
    <x v="4"/>
    <m/>
  </r>
  <r>
    <s v="OD909"/>
    <x v="22"/>
    <x v="5"/>
    <x v="8"/>
    <x v="21"/>
    <d v="2018-12-30T00:00:00"/>
    <x v="4"/>
    <n v="1167"/>
    <n v="0.28000000000000003"/>
    <n v="455.13"/>
    <s v="Tamil Nadu"/>
    <x v="3"/>
    <x v="4"/>
    <m/>
  </r>
  <r>
    <s v="OD910"/>
    <x v="43"/>
    <x v="2"/>
    <x v="15"/>
    <x v="20"/>
    <d v="2018-09-02T00:00:00"/>
    <x v="3"/>
    <n v="2372"/>
    <n v="0.13"/>
    <n v="853.92"/>
    <s v="Tamil Nadu"/>
    <x v="3"/>
    <x v="8"/>
    <m/>
  </r>
  <r>
    <s v="OD911"/>
    <x v="37"/>
    <x v="3"/>
    <x v="16"/>
    <x v="2"/>
    <d v="2018-09-02T00:00:00"/>
    <x v="3"/>
    <n v="1579"/>
    <n v="0.25"/>
    <n v="442.12"/>
    <s v="Tamil Nadu"/>
    <x v="3"/>
    <x v="8"/>
    <m/>
  </r>
  <r>
    <s v="OD912"/>
    <x v="28"/>
    <x v="2"/>
    <x v="15"/>
    <x v="12"/>
    <d v="2018-09-02T00:00:00"/>
    <x v="3"/>
    <n v="1734"/>
    <n v="0.2"/>
    <n v="329.46"/>
    <s v="Tamil Nadu"/>
    <x v="3"/>
    <x v="8"/>
    <m/>
  </r>
  <r>
    <s v="OD913"/>
    <x v="4"/>
    <x v="1"/>
    <x v="1"/>
    <x v="20"/>
    <d v="2016-05-31T00:00:00"/>
    <x v="4"/>
    <n v="2069"/>
    <n v="0.13"/>
    <n v="558.63"/>
    <s v="Tamil Nadu"/>
    <x v="1"/>
    <x v="5"/>
    <m/>
  </r>
  <r>
    <s v="OD914"/>
    <x v="22"/>
    <x v="4"/>
    <x v="7"/>
    <x v="14"/>
    <d v="2018-11-27T00:00:00"/>
    <x v="3"/>
    <n v="1404"/>
    <n v="0.28999999999999998"/>
    <n v="238.68"/>
    <s v="Tamil Nadu"/>
    <x v="3"/>
    <x v="0"/>
    <m/>
  </r>
  <r>
    <s v="OD915"/>
    <x v="25"/>
    <x v="2"/>
    <x v="21"/>
    <x v="20"/>
    <d v="2018-11-27T00:00:00"/>
    <x v="3"/>
    <n v="2048"/>
    <n v="0.26"/>
    <n v="552.96"/>
    <s v="Tamil Nadu"/>
    <x v="3"/>
    <x v="0"/>
    <m/>
  </r>
  <r>
    <s v="OD916"/>
    <x v="4"/>
    <x v="1"/>
    <x v="14"/>
    <x v="2"/>
    <d v="2015-06-15T00:00:00"/>
    <x v="3"/>
    <n v="1008"/>
    <n v="0.28000000000000003"/>
    <n v="302.39999999999998"/>
    <s v="Tamil Nadu"/>
    <x v="2"/>
    <x v="1"/>
    <m/>
  </r>
  <r>
    <s v="OD917"/>
    <x v="3"/>
    <x v="6"/>
    <x v="9"/>
    <x v="21"/>
    <d v="2015-06-15T00:00:00"/>
    <x v="3"/>
    <n v="1539"/>
    <n v="0.16"/>
    <n v="507.87"/>
    <s v="Tamil Nadu"/>
    <x v="2"/>
    <x v="1"/>
    <m/>
  </r>
  <r>
    <s v="OD918"/>
    <x v="44"/>
    <x v="0"/>
    <x v="20"/>
    <x v="14"/>
    <d v="2015-06-15T00:00:00"/>
    <x v="3"/>
    <n v="2459"/>
    <n v="0.17"/>
    <n v="442.62"/>
    <s v="Tamil Nadu"/>
    <x v="2"/>
    <x v="1"/>
    <m/>
  </r>
  <r>
    <s v="OD919"/>
    <x v="31"/>
    <x v="5"/>
    <x v="8"/>
    <x v="0"/>
    <d v="2017-03-05T00:00:00"/>
    <x v="3"/>
    <n v="1249"/>
    <n v="0.23"/>
    <n v="462.13"/>
    <s v="Tamil Nadu"/>
    <x v="0"/>
    <x v="10"/>
    <m/>
  </r>
  <r>
    <s v="OD920"/>
    <x v="2"/>
    <x v="4"/>
    <x v="7"/>
    <x v="11"/>
    <d v="2017-03-05T00:00:00"/>
    <x v="3"/>
    <n v="1410"/>
    <n v="0.31"/>
    <n v="70.5"/>
    <s v="Tamil Nadu"/>
    <x v="0"/>
    <x v="10"/>
    <m/>
  </r>
  <r>
    <s v="OD921"/>
    <x v="2"/>
    <x v="6"/>
    <x v="19"/>
    <x v="22"/>
    <d v="2015-12-05T00:00:00"/>
    <x v="1"/>
    <n v="845"/>
    <n v="0.15"/>
    <n v="354.9"/>
    <s v="Tamil Nadu"/>
    <x v="2"/>
    <x v="4"/>
    <m/>
  </r>
  <r>
    <s v="OD922"/>
    <x v="27"/>
    <x v="6"/>
    <x v="11"/>
    <x v="5"/>
    <d v="2016-04-11T00:00:00"/>
    <x v="4"/>
    <n v="558"/>
    <n v="0.35"/>
    <n v="189.72"/>
    <s v="Tamil Nadu"/>
    <x v="1"/>
    <x v="3"/>
    <m/>
  </r>
  <r>
    <s v="OD923"/>
    <x v="49"/>
    <x v="2"/>
    <x v="4"/>
    <x v="4"/>
    <d v="2016-04-11T00:00:00"/>
    <x v="4"/>
    <n v="1783"/>
    <n v="0.25"/>
    <n v="374.43"/>
    <s v="Tamil Nadu"/>
    <x v="1"/>
    <x v="3"/>
    <m/>
  </r>
  <r>
    <s v="OD924"/>
    <x v="20"/>
    <x v="5"/>
    <x v="17"/>
    <x v="13"/>
    <d v="2016-04-11T00:00:00"/>
    <x v="4"/>
    <n v="2232"/>
    <n v="0.17"/>
    <n v="491.04"/>
    <s v="Tamil Nadu"/>
    <x v="1"/>
    <x v="3"/>
    <m/>
  </r>
  <r>
    <s v="OD925"/>
    <x v="47"/>
    <x v="2"/>
    <x v="15"/>
    <x v="0"/>
    <d v="2017-09-15T00:00:00"/>
    <x v="4"/>
    <n v="1967"/>
    <n v="0.2"/>
    <n v="885.15"/>
    <s v="Tamil Nadu"/>
    <x v="0"/>
    <x v="8"/>
    <m/>
  </r>
  <r>
    <s v="OD926"/>
    <x v="32"/>
    <x v="4"/>
    <x v="6"/>
    <x v="9"/>
    <d v="2015-09-13T00:00:00"/>
    <x v="4"/>
    <n v="1118"/>
    <n v="0.25"/>
    <n v="402.48"/>
    <s v="Tamil Nadu"/>
    <x v="2"/>
    <x v="8"/>
    <m/>
  </r>
  <r>
    <s v="OD927"/>
    <x v="47"/>
    <x v="0"/>
    <x v="20"/>
    <x v="1"/>
    <d v="2015-09-13T00:00:00"/>
    <x v="4"/>
    <n v="1964"/>
    <n v="0.28999999999999998"/>
    <n v="451.72"/>
    <s v="Tamil Nadu"/>
    <x v="2"/>
    <x v="8"/>
    <m/>
  </r>
  <r>
    <s v="OD928"/>
    <x v="11"/>
    <x v="5"/>
    <x v="17"/>
    <x v="9"/>
    <d v="2016-10-05T00:00:00"/>
    <x v="1"/>
    <n v="938"/>
    <n v="0.13"/>
    <n v="300.16000000000003"/>
    <s v="Tamil Nadu"/>
    <x v="1"/>
    <x v="2"/>
    <m/>
  </r>
  <r>
    <s v="OD929"/>
    <x v="26"/>
    <x v="4"/>
    <x v="6"/>
    <x v="8"/>
    <d v="2016-10-05T00:00:00"/>
    <x v="1"/>
    <n v="2127"/>
    <n v="0.19"/>
    <n v="425.4"/>
    <s v="Tamil Nadu"/>
    <x v="1"/>
    <x v="2"/>
    <m/>
  </r>
  <r>
    <s v="OD930"/>
    <x v="21"/>
    <x v="1"/>
    <x v="14"/>
    <x v="4"/>
    <d v="2018-04-14T00:00:00"/>
    <x v="4"/>
    <n v="1198"/>
    <n v="0.17"/>
    <n v="179.7"/>
    <s v="Tamil Nadu"/>
    <x v="3"/>
    <x v="3"/>
    <m/>
  </r>
  <r>
    <s v="OD931"/>
    <x v="2"/>
    <x v="2"/>
    <x v="21"/>
    <x v="21"/>
    <d v="2018-04-14T00:00:00"/>
    <x v="4"/>
    <n v="905"/>
    <n v="0.18"/>
    <n v="307.7"/>
    <s v="Tamil Nadu"/>
    <x v="3"/>
    <x v="3"/>
    <m/>
  </r>
  <r>
    <s v="OD932"/>
    <x v="19"/>
    <x v="4"/>
    <x v="7"/>
    <x v="21"/>
    <d v="2018-04-14T00:00:00"/>
    <x v="4"/>
    <n v="1655"/>
    <n v="0.2"/>
    <n v="662"/>
    <s v="Tamil Nadu"/>
    <x v="3"/>
    <x v="3"/>
    <m/>
  </r>
  <r>
    <s v="OD933"/>
    <x v="20"/>
    <x v="3"/>
    <x v="3"/>
    <x v="3"/>
    <d v="2018-09-02T00:00:00"/>
    <x v="4"/>
    <n v="712"/>
    <n v="0.19"/>
    <n v="306.16000000000003"/>
    <s v="Tamil Nadu"/>
    <x v="3"/>
    <x v="8"/>
    <m/>
  </r>
  <r>
    <s v="OD934"/>
    <x v="19"/>
    <x v="3"/>
    <x v="18"/>
    <x v="6"/>
    <d v="2017-06-20T00:00:00"/>
    <x v="4"/>
    <n v="735"/>
    <n v="0.34"/>
    <n v="183.75"/>
    <s v="Tamil Nadu"/>
    <x v="0"/>
    <x v="1"/>
    <m/>
  </r>
  <r>
    <s v="OD935"/>
    <x v="21"/>
    <x v="5"/>
    <x v="8"/>
    <x v="6"/>
    <d v="2017-06-20T00:00:00"/>
    <x v="4"/>
    <n v="664"/>
    <n v="0.27"/>
    <n v="92.96"/>
    <s v="Tamil Nadu"/>
    <x v="0"/>
    <x v="1"/>
    <m/>
  </r>
  <r>
    <s v="OD936"/>
    <x v="35"/>
    <x v="0"/>
    <x v="20"/>
    <x v="14"/>
    <d v="2017-06-20T00:00:00"/>
    <x v="4"/>
    <n v="1004"/>
    <n v="0.21"/>
    <n v="200.8"/>
    <s v="Tamil Nadu"/>
    <x v="0"/>
    <x v="1"/>
    <m/>
  </r>
  <r>
    <s v="OD937"/>
    <x v="44"/>
    <x v="1"/>
    <x v="14"/>
    <x v="6"/>
    <d v="2017-06-20T00:00:00"/>
    <x v="4"/>
    <n v="1641"/>
    <n v="0.19"/>
    <n v="262.56"/>
    <s v="Tamil Nadu"/>
    <x v="0"/>
    <x v="1"/>
    <m/>
  </r>
  <r>
    <s v="OD938"/>
    <x v="17"/>
    <x v="4"/>
    <x v="7"/>
    <x v="16"/>
    <d v="2018-11-05T00:00:00"/>
    <x v="2"/>
    <n v="1972"/>
    <n v="0.24"/>
    <n v="138.04"/>
    <s v="Tamil Nadu"/>
    <x v="3"/>
    <x v="0"/>
    <m/>
  </r>
  <r>
    <s v="OD939"/>
    <x v="47"/>
    <x v="4"/>
    <x v="6"/>
    <x v="2"/>
    <d v="2016-12-13T00:00:00"/>
    <x v="2"/>
    <n v="1551"/>
    <n v="0.15"/>
    <n v="666.93"/>
    <s v="Tamil Nadu"/>
    <x v="1"/>
    <x v="4"/>
    <m/>
  </r>
  <r>
    <s v="OD940"/>
    <x v="10"/>
    <x v="0"/>
    <x v="12"/>
    <x v="9"/>
    <d v="2016-12-13T00:00:00"/>
    <x v="2"/>
    <n v="1703"/>
    <n v="0.35"/>
    <n v="255.45"/>
    <s v="Tamil Nadu"/>
    <x v="1"/>
    <x v="4"/>
    <m/>
  </r>
  <r>
    <s v="OD941"/>
    <x v="43"/>
    <x v="3"/>
    <x v="3"/>
    <x v="2"/>
    <d v="2017-06-19T00:00:00"/>
    <x v="2"/>
    <n v="1208"/>
    <n v="0.28000000000000003"/>
    <n v="410.72"/>
    <s v="Tamil Nadu"/>
    <x v="0"/>
    <x v="1"/>
    <m/>
  </r>
  <r>
    <s v="OD942"/>
    <x v="39"/>
    <x v="0"/>
    <x v="0"/>
    <x v="1"/>
    <d v="2017-12-13T00:00:00"/>
    <x v="2"/>
    <n v="1681"/>
    <n v="0.21"/>
    <n v="151.29"/>
    <s v="Tamil Nadu"/>
    <x v="0"/>
    <x v="4"/>
    <m/>
  </r>
  <r>
    <s v="OD943"/>
    <x v="30"/>
    <x v="4"/>
    <x v="6"/>
    <x v="1"/>
    <d v="2017-12-13T00:00:00"/>
    <x v="2"/>
    <n v="1988"/>
    <n v="0.26"/>
    <n v="238.56"/>
    <s v="Tamil Nadu"/>
    <x v="0"/>
    <x v="4"/>
    <m/>
  </r>
  <r>
    <s v="OD944"/>
    <x v="15"/>
    <x v="2"/>
    <x v="2"/>
    <x v="12"/>
    <d v="2016-05-29T00:00:00"/>
    <x v="2"/>
    <n v="2135"/>
    <n v="0.15"/>
    <n v="704.55"/>
    <s v="Tamil Nadu"/>
    <x v="1"/>
    <x v="5"/>
    <m/>
  </r>
  <r>
    <s v="OD945"/>
    <x v="26"/>
    <x v="3"/>
    <x v="18"/>
    <x v="19"/>
    <d v="2016-05-29T00:00:00"/>
    <x v="2"/>
    <n v="1254"/>
    <n v="0.33"/>
    <n v="551.76"/>
    <s v="Tamil Nadu"/>
    <x v="1"/>
    <x v="5"/>
    <m/>
  </r>
  <r>
    <s v="OD946"/>
    <x v="44"/>
    <x v="0"/>
    <x v="20"/>
    <x v="18"/>
    <d v="2016-05-29T00:00:00"/>
    <x v="2"/>
    <n v="2105"/>
    <n v="0.25"/>
    <n v="252.6"/>
    <s v="Tamil Nadu"/>
    <x v="1"/>
    <x v="5"/>
    <m/>
  </r>
  <r>
    <s v="OD947"/>
    <x v="39"/>
    <x v="3"/>
    <x v="3"/>
    <x v="8"/>
    <d v="2016-07-26T00:00:00"/>
    <x v="2"/>
    <n v="1140"/>
    <n v="0.19"/>
    <n v="273.60000000000002"/>
    <s v="Tamil Nadu"/>
    <x v="1"/>
    <x v="7"/>
    <m/>
  </r>
  <r>
    <s v="OD948"/>
    <x v="43"/>
    <x v="5"/>
    <x v="8"/>
    <x v="14"/>
    <d v="2018-11-28T00:00:00"/>
    <x v="4"/>
    <n v="2480"/>
    <n v="0.19"/>
    <n v="248"/>
    <s v="Tamil Nadu"/>
    <x v="3"/>
    <x v="0"/>
    <m/>
  </r>
  <r>
    <s v="OD949"/>
    <x v="36"/>
    <x v="1"/>
    <x v="14"/>
    <x v="5"/>
    <d v="2018-11-28T00:00:00"/>
    <x v="4"/>
    <n v="2439"/>
    <n v="0.26"/>
    <n v="195.12"/>
    <s v="Tamil Nadu"/>
    <x v="3"/>
    <x v="0"/>
    <m/>
  </r>
  <r>
    <s v="OD950"/>
    <x v="28"/>
    <x v="2"/>
    <x v="15"/>
    <x v="8"/>
    <d v="2018-11-28T00:00:00"/>
    <x v="4"/>
    <n v="546"/>
    <n v="0.11"/>
    <n v="65.52"/>
    <s v="Tamil Nadu"/>
    <x v="3"/>
    <x v="0"/>
    <m/>
  </r>
  <r>
    <s v="OD951"/>
    <x v="28"/>
    <x v="0"/>
    <x v="0"/>
    <x v="13"/>
    <d v="2018-11-28T00:00:00"/>
    <x v="4"/>
    <n v="951"/>
    <n v="0.15"/>
    <n v="95.1"/>
    <s v="Tamil Nadu"/>
    <x v="3"/>
    <x v="0"/>
    <m/>
  </r>
  <r>
    <s v="OD952"/>
    <x v="43"/>
    <x v="2"/>
    <x v="2"/>
    <x v="23"/>
    <d v="2018-11-28T00:00:00"/>
    <x v="4"/>
    <n v="2279"/>
    <n v="0.16"/>
    <n v="113.95"/>
    <s v="Tamil Nadu"/>
    <x v="3"/>
    <x v="0"/>
    <m/>
  </r>
  <r>
    <s v="OD953"/>
    <x v="4"/>
    <x v="5"/>
    <x v="8"/>
    <x v="21"/>
    <d v="2018-04-03T00:00:00"/>
    <x v="4"/>
    <n v="1102"/>
    <n v="0.3"/>
    <n v="495.9"/>
    <s v="Tamil Nadu"/>
    <x v="3"/>
    <x v="3"/>
    <m/>
  </r>
  <r>
    <s v="OD954"/>
    <x v="26"/>
    <x v="3"/>
    <x v="3"/>
    <x v="7"/>
    <d v="2018-12-28T00:00:00"/>
    <x v="3"/>
    <n v="1992"/>
    <n v="0.15"/>
    <n v="338.64"/>
    <s v="Tamil Nadu"/>
    <x v="3"/>
    <x v="4"/>
    <m/>
  </r>
  <r>
    <s v="OD955"/>
    <x v="11"/>
    <x v="0"/>
    <x v="20"/>
    <x v="17"/>
    <d v="2018-12-28T00:00:00"/>
    <x v="3"/>
    <n v="963"/>
    <n v="0.1"/>
    <n v="182.97"/>
    <s v="Tamil Nadu"/>
    <x v="3"/>
    <x v="4"/>
    <m/>
  </r>
  <r>
    <s v="OD956"/>
    <x v="30"/>
    <x v="3"/>
    <x v="16"/>
    <x v="21"/>
    <d v="2018-11-30T00:00:00"/>
    <x v="1"/>
    <n v="1011"/>
    <n v="0.22"/>
    <n v="161.76"/>
    <s v="Tamil Nadu"/>
    <x v="3"/>
    <x v="0"/>
    <m/>
  </r>
  <r>
    <s v="OD957"/>
    <x v="44"/>
    <x v="6"/>
    <x v="9"/>
    <x v="4"/>
    <d v="2018-05-15T00:00:00"/>
    <x v="2"/>
    <n v="992"/>
    <n v="0.15"/>
    <n v="148.80000000000001"/>
    <s v="Tamil Nadu"/>
    <x v="3"/>
    <x v="5"/>
    <m/>
  </r>
  <r>
    <s v="OD958"/>
    <x v="23"/>
    <x v="6"/>
    <x v="11"/>
    <x v="2"/>
    <d v="2018-05-15T00:00:00"/>
    <x v="2"/>
    <n v="1702"/>
    <n v="0.22"/>
    <n v="408.48"/>
    <s v="Tamil Nadu"/>
    <x v="3"/>
    <x v="5"/>
    <m/>
  </r>
  <r>
    <s v="OD959"/>
    <x v="15"/>
    <x v="6"/>
    <x v="11"/>
    <x v="12"/>
    <d v="2018-05-15T00:00:00"/>
    <x v="2"/>
    <n v="2341"/>
    <n v="0.31"/>
    <n v="117.05"/>
    <s v="Tamil Nadu"/>
    <x v="3"/>
    <x v="5"/>
    <m/>
  </r>
  <r>
    <s v="OD960"/>
    <x v="30"/>
    <x v="4"/>
    <x v="6"/>
    <x v="7"/>
    <d v="2016-09-22T00:00:00"/>
    <x v="2"/>
    <n v="945"/>
    <n v="0.33"/>
    <n v="425.25"/>
    <s v="Tamil Nadu"/>
    <x v="1"/>
    <x v="8"/>
    <m/>
  </r>
  <r>
    <s v="OD961"/>
    <x v="33"/>
    <x v="5"/>
    <x v="8"/>
    <x v="9"/>
    <d v="2018-11-14T00:00:00"/>
    <x v="2"/>
    <n v="1161"/>
    <n v="0.32"/>
    <n v="441.18"/>
    <s v="Tamil Nadu"/>
    <x v="3"/>
    <x v="0"/>
    <m/>
  </r>
  <r>
    <s v="OD962"/>
    <x v="19"/>
    <x v="1"/>
    <x v="14"/>
    <x v="0"/>
    <d v="2016-11-27T00:00:00"/>
    <x v="1"/>
    <n v="1097"/>
    <n v="0.18"/>
    <n v="252.31"/>
    <s v="Tamil Nadu"/>
    <x v="1"/>
    <x v="0"/>
    <m/>
  </r>
  <r>
    <s v="OD963"/>
    <x v="18"/>
    <x v="4"/>
    <x v="22"/>
    <x v="17"/>
    <d v="2017-09-01T00:00:00"/>
    <x v="2"/>
    <n v="2319"/>
    <n v="0.1"/>
    <n v="417.42"/>
    <s v="Tamil Nadu"/>
    <x v="0"/>
    <x v="8"/>
    <m/>
  </r>
  <r>
    <s v="OD964"/>
    <x v="35"/>
    <x v="0"/>
    <x v="12"/>
    <x v="15"/>
    <d v="2015-09-22T00:00:00"/>
    <x v="1"/>
    <n v="1758"/>
    <n v="0.23"/>
    <n v="158.22"/>
    <s v="Tamil Nadu"/>
    <x v="2"/>
    <x v="8"/>
    <m/>
  </r>
  <r>
    <s v="OD965"/>
    <x v="37"/>
    <x v="5"/>
    <x v="17"/>
    <x v="23"/>
    <d v="2018-04-09T00:00:00"/>
    <x v="4"/>
    <n v="1792"/>
    <n v="0.28000000000000003"/>
    <n v="197.12"/>
    <s v="Tamil Nadu"/>
    <x v="3"/>
    <x v="3"/>
    <m/>
  </r>
  <r>
    <s v="OD966"/>
    <x v="33"/>
    <x v="4"/>
    <x v="7"/>
    <x v="8"/>
    <d v="2018-04-09T00:00:00"/>
    <x v="4"/>
    <n v="2432"/>
    <n v="0.28999999999999998"/>
    <n v="753.92"/>
    <s v="Tamil Nadu"/>
    <x v="3"/>
    <x v="3"/>
    <m/>
  </r>
  <r>
    <s v="OD967"/>
    <x v="32"/>
    <x v="0"/>
    <x v="12"/>
    <x v="18"/>
    <d v="2018-04-09T00:00:00"/>
    <x v="4"/>
    <n v="2049"/>
    <n v="0.19"/>
    <n v="778.62"/>
    <s v="Tamil Nadu"/>
    <x v="3"/>
    <x v="3"/>
    <m/>
  </r>
  <r>
    <s v="OD968"/>
    <x v="25"/>
    <x v="4"/>
    <x v="22"/>
    <x v="11"/>
    <d v="2018-04-09T00:00:00"/>
    <x v="4"/>
    <n v="2229"/>
    <n v="0.1"/>
    <n v="267.48"/>
    <s v="Tamil Nadu"/>
    <x v="3"/>
    <x v="3"/>
    <m/>
  </r>
  <r>
    <s v="OD969"/>
    <x v="47"/>
    <x v="4"/>
    <x v="7"/>
    <x v="6"/>
    <d v="2018-04-09T00:00:00"/>
    <x v="4"/>
    <n v="1120"/>
    <n v="0.27"/>
    <n v="459.2"/>
    <s v="Tamil Nadu"/>
    <x v="3"/>
    <x v="3"/>
    <m/>
  </r>
  <r>
    <s v="OD970"/>
    <x v="8"/>
    <x v="6"/>
    <x v="13"/>
    <x v="15"/>
    <d v="2018-04-09T00:00:00"/>
    <x v="4"/>
    <n v="1481"/>
    <n v="0.11"/>
    <n v="88.86"/>
    <s v="Tamil Nadu"/>
    <x v="3"/>
    <x v="3"/>
    <m/>
  </r>
  <r>
    <s v="OD971"/>
    <x v="8"/>
    <x v="2"/>
    <x v="21"/>
    <x v="4"/>
    <d v="2015-01-16T00:00:00"/>
    <x v="4"/>
    <n v="1398"/>
    <n v="0.12"/>
    <n v="139.80000000000001"/>
    <s v="Tamil Nadu"/>
    <x v="2"/>
    <x v="9"/>
    <m/>
  </r>
  <r>
    <s v="OD972"/>
    <x v="29"/>
    <x v="1"/>
    <x v="1"/>
    <x v="0"/>
    <d v="2015-01-16T00:00:00"/>
    <x v="4"/>
    <n v="990"/>
    <n v="0.11"/>
    <n v="237.6"/>
    <s v="Tamil Nadu"/>
    <x v="2"/>
    <x v="9"/>
    <m/>
  </r>
  <r>
    <s v="OD973"/>
    <x v="40"/>
    <x v="0"/>
    <x v="20"/>
    <x v="16"/>
    <d v="2015-01-16T00:00:00"/>
    <x v="4"/>
    <n v="2152"/>
    <n v="0.1"/>
    <n v="430.4"/>
    <s v="Tamil Nadu"/>
    <x v="2"/>
    <x v="9"/>
    <m/>
  </r>
  <r>
    <s v="OD974"/>
    <x v="47"/>
    <x v="6"/>
    <x v="13"/>
    <x v="2"/>
    <d v="2015-01-16T00:00:00"/>
    <x v="4"/>
    <n v="1169"/>
    <n v="0.22"/>
    <n v="362.39"/>
    <s v="Tamil Nadu"/>
    <x v="2"/>
    <x v="9"/>
    <m/>
  </r>
  <r>
    <s v="OD975"/>
    <x v="46"/>
    <x v="2"/>
    <x v="4"/>
    <x v="20"/>
    <d v="2018-10-05T00:00:00"/>
    <x v="4"/>
    <n v="617"/>
    <n v="0.3"/>
    <n v="197.44"/>
    <s v="Tamil Nadu"/>
    <x v="3"/>
    <x v="2"/>
    <m/>
  </r>
  <r>
    <s v="OD976"/>
    <x v="22"/>
    <x v="4"/>
    <x v="7"/>
    <x v="8"/>
    <d v="2018-10-05T00:00:00"/>
    <x v="4"/>
    <n v="1090"/>
    <n v="0.21"/>
    <n v="250.7"/>
    <s v="Tamil Nadu"/>
    <x v="3"/>
    <x v="2"/>
    <m/>
  </r>
  <r>
    <s v="OD977"/>
    <x v="7"/>
    <x v="3"/>
    <x v="3"/>
    <x v="16"/>
    <d v="2018-07-09T00:00:00"/>
    <x v="2"/>
    <n v="1205"/>
    <n v="0.3"/>
    <n v="494.05"/>
    <s v="Tamil Nadu"/>
    <x v="3"/>
    <x v="7"/>
    <m/>
  </r>
  <r>
    <s v="OD978"/>
    <x v="18"/>
    <x v="6"/>
    <x v="19"/>
    <x v="20"/>
    <d v="2018-01-07T00:00:00"/>
    <x v="3"/>
    <n v="758"/>
    <n v="0.14000000000000001"/>
    <n v="303.2"/>
    <s v="Tamil Nadu"/>
    <x v="3"/>
    <x v="9"/>
    <m/>
  </r>
  <r>
    <s v="OD979"/>
    <x v="27"/>
    <x v="6"/>
    <x v="13"/>
    <x v="3"/>
    <d v="2017-05-30T00:00:00"/>
    <x v="1"/>
    <n v="1074"/>
    <n v="0.18"/>
    <n v="118.14"/>
    <s v="Tamil Nadu"/>
    <x v="0"/>
    <x v="5"/>
    <m/>
  </r>
  <r>
    <s v="OD980"/>
    <x v="35"/>
    <x v="4"/>
    <x v="22"/>
    <x v="15"/>
    <d v="2016-12-09T00:00:00"/>
    <x v="3"/>
    <n v="829"/>
    <n v="0.16"/>
    <n v="49.74"/>
    <s v="Tamil Nadu"/>
    <x v="1"/>
    <x v="4"/>
    <m/>
  </r>
  <r>
    <s v="OD981"/>
    <x v="11"/>
    <x v="5"/>
    <x v="8"/>
    <x v="15"/>
    <d v="2017-10-03T00:00:00"/>
    <x v="4"/>
    <n v="618"/>
    <n v="0.12"/>
    <n v="148.32"/>
    <s v="Tamil Nadu"/>
    <x v="0"/>
    <x v="2"/>
    <m/>
  </r>
  <r>
    <s v="OD982"/>
    <x v="46"/>
    <x v="2"/>
    <x v="15"/>
    <x v="3"/>
    <d v="2015-11-11T00:00:00"/>
    <x v="2"/>
    <n v="911"/>
    <n v="0.24"/>
    <n v="91.1"/>
    <s v="Tamil Nadu"/>
    <x v="2"/>
    <x v="0"/>
    <m/>
  </r>
  <r>
    <s v="OD983"/>
    <x v="17"/>
    <x v="0"/>
    <x v="12"/>
    <x v="11"/>
    <d v="2015-11-11T00:00:00"/>
    <x v="2"/>
    <n v="1722"/>
    <n v="0.21"/>
    <n v="154.97999999999999"/>
    <s v="Tamil Nadu"/>
    <x v="2"/>
    <x v="0"/>
    <m/>
  </r>
  <r>
    <s v="OD984"/>
    <x v="46"/>
    <x v="1"/>
    <x v="14"/>
    <x v="8"/>
    <d v="2015-11-11T00:00:00"/>
    <x v="2"/>
    <n v="1660"/>
    <n v="0.33"/>
    <n v="315.39999999999998"/>
    <s v="Tamil Nadu"/>
    <x v="2"/>
    <x v="0"/>
    <m/>
  </r>
  <r>
    <s v="OD985"/>
    <x v="35"/>
    <x v="4"/>
    <x v="6"/>
    <x v="1"/>
    <d v="2018-09-29T00:00:00"/>
    <x v="3"/>
    <n v="2494"/>
    <n v="0.27"/>
    <n v="548.67999999999995"/>
    <s v="Tamil Nadu"/>
    <x v="3"/>
    <x v="8"/>
    <m/>
  </r>
  <r>
    <s v="OD986"/>
    <x v="15"/>
    <x v="6"/>
    <x v="19"/>
    <x v="2"/>
    <d v="2018-09-29T00:00:00"/>
    <x v="3"/>
    <n v="2444"/>
    <n v="0.33"/>
    <n v="415.48"/>
    <s v="Tamil Nadu"/>
    <x v="3"/>
    <x v="8"/>
    <m/>
  </r>
  <r>
    <s v="OD987"/>
    <x v="0"/>
    <x v="5"/>
    <x v="17"/>
    <x v="21"/>
    <d v="2018-09-29T00:00:00"/>
    <x v="3"/>
    <n v="1175"/>
    <n v="0.14000000000000001"/>
    <n v="70.5"/>
    <s v="Tamil Nadu"/>
    <x v="3"/>
    <x v="8"/>
    <m/>
  </r>
  <r>
    <s v="OD988"/>
    <x v="12"/>
    <x v="6"/>
    <x v="19"/>
    <x v="22"/>
    <d v="2016-03-10T00:00:00"/>
    <x v="3"/>
    <n v="1868"/>
    <n v="0.19"/>
    <n v="317.56"/>
    <s v="Tamil Nadu"/>
    <x v="1"/>
    <x v="10"/>
    <m/>
  </r>
  <r>
    <s v="OD989"/>
    <x v="41"/>
    <x v="0"/>
    <x v="20"/>
    <x v="17"/>
    <d v="2018-05-21T00:00:00"/>
    <x v="4"/>
    <n v="1862"/>
    <n v="0.14000000000000001"/>
    <n v="409.64"/>
    <s v="Tamil Nadu"/>
    <x v="3"/>
    <x v="5"/>
    <m/>
  </r>
  <r>
    <s v="OD990"/>
    <x v="0"/>
    <x v="5"/>
    <x v="8"/>
    <x v="18"/>
    <d v="2018-05-21T00:00:00"/>
    <x v="4"/>
    <n v="869"/>
    <n v="0.21"/>
    <n v="243.32"/>
    <s v="Tamil Nadu"/>
    <x v="3"/>
    <x v="5"/>
    <m/>
  </r>
  <r>
    <s v="OD991"/>
    <x v="47"/>
    <x v="5"/>
    <x v="10"/>
    <x v="15"/>
    <d v="2016-03-29T00:00:00"/>
    <x v="1"/>
    <n v="1747"/>
    <n v="0.12"/>
    <n v="244.58"/>
    <s v="Tamil Nadu"/>
    <x v="1"/>
    <x v="10"/>
    <m/>
  </r>
  <r>
    <s v="OD992"/>
    <x v="48"/>
    <x v="2"/>
    <x v="21"/>
    <x v="17"/>
    <d v="2017-09-09T00:00:00"/>
    <x v="4"/>
    <n v="1612"/>
    <n v="0.3"/>
    <n v="386.88"/>
    <s v="Tamil Nadu"/>
    <x v="0"/>
    <x v="8"/>
    <m/>
  </r>
  <r>
    <s v="OD993"/>
    <x v="37"/>
    <x v="4"/>
    <x v="6"/>
    <x v="9"/>
    <d v="2017-08-26T00:00:00"/>
    <x v="2"/>
    <n v="2297"/>
    <n v="0.3"/>
    <n v="895.83"/>
    <s v="Tamil Nadu"/>
    <x v="0"/>
    <x v="6"/>
    <m/>
  </r>
  <r>
    <s v="OD994"/>
    <x v="3"/>
    <x v="1"/>
    <x v="1"/>
    <x v="6"/>
    <d v="2017-08-26T00:00:00"/>
    <x v="2"/>
    <n v="1534"/>
    <n v="0.11"/>
    <n v="475.54"/>
    <s v="Tamil Nadu"/>
    <x v="0"/>
    <x v="6"/>
    <m/>
  </r>
  <r>
    <s v="OD995"/>
    <x v="42"/>
    <x v="5"/>
    <x v="10"/>
    <x v="10"/>
    <d v="2015-05-21T00:00:00"/>
    <x v="1"/>
    <n v="807"/>
    <n v="0.11"/>
    <n v="80.7"/>
    <s v="Tamil Nadu"/>
    <x v="2"/>
    <x v="5"/>
    <m/>
  </r>
  <r>
    <s v="OD996"/>
    <x v="29"/>
    <x v="3"/>
    <x v="3"/>
    <x v="21"/>
    <d v="2015-05-21T00:00:00"/>
    <x v="1"/>
    <n v="575"/>
    <n v="0.34"/>
    <n v="132.25"/>
    <s v="Tamil Nadu"/>
    <x v="2"/>
    <x v="5"/>
    <m/>
  </r>
  <r>
    <s v="OD997"/>
    <x v="11"/>
    <x v="5"/>
    <x v="8"/>
    <x v="9"/>
    <d v="2016-10-28T00:00:00"/>
    <x v="1"/>
    <n v="1805"/>
    <n v="0.13"/>
    <n v="649.79999999999995"/>
    <s v="Tamil Nadu"/>
    <x v="1"/>
    <x v="2"/>
    <m/>
  </r>
  <r>
    <s v="OD998"/>
    <x v="46"/>
    <x v="0"/>
    <x v="12"/>
    <x v="10"/>
    <d v="2016-10-28T00:00:00"/>
    <x v="1"/>
    <n v="1700"/>
    <n v="0.17"/>
    <n v="459"/>
    <s v="Tamil Nadu"/>
    <x v="1"/>
    <x v="2"/>
    <m/>
  </r>
  <r>
    <s v="OD999"/>
    <x v="0"/>
    <x v="1"/>
    <x v="14"/>
    <x v="20"/>
    <d v="2016-10-28T00:00:00"/>
    <x v="1"/>
    <n v="1010"/>
    <n v="0.32"/>
    <n v="141.4"/>
    <s v="Tamil Nadu"/>
    <x v="1"/>
    <x v="2"/>
    <m/>
  </r>
  <r>
    <s v="OD1000"/>
    <x v="47"/>
    <x v="4"/>
    <x v="22"/>
    <x v="2"/>
    <d v="2016-10-28T00:00:00"/>
    <x v="1"/>
    <n v="748"/>
    <n v="0.23"/>
    <n v="89.76"/>
    <s v="Tamil Nadu"/>
    <x v="1"/>
    <x v="2"/>
    <m/>
  </r>
  <r>
    <s v="OD1001"/>
    <x v="38"/>
    <x v="5"/>
    <x v="10"/>
    <x v="1"/>
    <d v="2017-11-10T00:00:00"/>
    <x v="3"/>
    <n v="2361"/>
    <n v="0.1"/>
    <n v="118.05"/>
    <s v="Tamil Nadu"/>
    <x v="0"/>
    <x v="0"/>
    <m/>
  </r>
  <r>
    <s v="OD1002"/>
    <x v="42"/>
    <x v="1"/>
    <x v="1"/>
    <x v="7"/>
    <d v="2018-12-22T00:00:00"/>
    <x v="3"/>
    <n v="672"/>
    <n v="0.34"/>
    <n v="275.52"/>
    <s v="Tamil Nadu"/>
    <x v="3"/>
    <x v="4"/>
    <m/>
  </r>
  <r>
    <s v="OD1003"/>
    <x v="28"/>
    <x v="4"/>
    <x v="7"/>
    <x v="16"/>
    <d v="2016-08-07T00:00:00"/>
    <x v="3"/>
    <n v="817"/>
    <n v="0.12"/>
    <n v="98.04"/>
    <s v="Tamil Nadu"/>
    <x v="1"/>
    <x v="6"/>
    <m/>
  </r>
  <r>
    <s v="OD1004"/>
    <x v="33"/>
    <x v="5"/>
    <x v="8"/>
    <x v="22"/>
    <d v="2017-10-01T00:00:00"/>
    <x v="3"/>
    <n v="2139"/>
    <n v="0.17"/>
    <n v="962.55"/>
    <s v="Tamil Nadu"/>
    <x v="0"/>
    <x v="2"/>
    <m/>
  </r>
  <r>
    <s v="OD1005"/>
    <x v="24"/>
    <x v="6"/>
    <x v="19"/>
    <x v="8"/>
    <d v="2017-10-29T00:00:00"/>
    <x v="3"/>
    <n v="2198"/>
    <n v="0.26"/>
    <n v="351.68"/>
    <s v="Tamil Nadu"/>
    <x v="0"/>
    <x v="2"/>
    <m/>
  </r>
  <r>
    <s v="OD1006"/>
    <x v="44"/>
    <x v="5"/>
    <x v="8"/>
    <x v="22"/>
    <d v="2018-12-22T00:00:00"/>
    <x v="3"/>
    <n v="2176"/>
    <n v="0.19"/>
    <n v="500.48"/>
    <s v="Tamil Nadu"/>
    <x v="3"/>
    <x v="4"/>
    <m/>
  </r>
  <r>
    <s v="OD1007"/>
    <x v="43"/>
    <x v="0"/>
    <x v="20"/>
    <x v="2"/>
    <d v="2015-05-12T00:00:00"/>
    <x v="3"/>
    <n v="905"/>
    <n v="0.19"/>
    <n v="108.6"/>
    <s v="Tamil Nadu"/>
    <x v="2"/>
    <x v="5"/>
    <m/>
  </r>
  <r>
    <s v="OD1008"/>
    <x v="0"/>
    <x v="3"/>
    <x v="3"/>
    <x v="10"/>
    <d v="2015-12-01T00:00:00"/>
    <x v="3"/>
    <n v="1541"/>
    <n v="0.23"/>
    <n v="600.99"/>
    <s v="Tamil Nadu"/>
    <x v="2"/>
    <x v="4"/>
    <m/>
  </r>
  <r>
    <s v="OD1009"/>
    <x v="26"/>
    <x v="5"/>
    <x v="10"/>
    <x v="12"/>
    <d v="2018-08-03T00:00:00"/>
    <x v="3"/>
    <n v="2343"/>
    <n v="0.34"/>
    <n v="515.46"/>
    <s v="Tamil Nadu"/>
    <x v="3"/>
    <x v="6"/>
    <m/>
  </r>
  <r>
    <s v="OD1010"/>
    <x v="22"/>
    <x v="2"/>
    <x v="4"/>
    <x v="1"/>
    <d v="2018-09-24T00:00:00"/>
    <x v="3"/>
    <n v="567"/>
    <n v="0.18"/>
    <n v="147.41999999999999"/>
    <s v="Tamil Nadu"/>
    <x v="3"/>
    <x v="8"/>
    <m/>
  </r>
  <r>
    <s v="OD1011"/>
    <x v="21"/>
    <x v="6"/>
    <x v="9"/>
    <x v="3"/>
    <d v="2018-11-19T00:00:00"/>
    <x v="3"/>
    <n v="1712"/>
    <n v="0.15"/>
    <n v="188.32"/>
    <s v="Tamil Nadu"/>
    <x v="3"/>
    <x v="0"/>
    <m/>
  </r>
  <r>
    <s v="OD1012"/>
    <x v="40"/>
    <x v="5"/>
    <x v="8"/>
    <x v="10"/>
    <d v="2015-05-05T00:00:00"/>
    <x v="3"/>
    <n v="1756"/>
    <n v="0.18"/>
    <n v="684.84"/>
    <s v="Tamil Nadu"/>
    <x v="2"/>
    <x v="5"/>
    <m/>
  </r>
  <r>
    <s v="OD1013"/>
    <x v="0"/>
    <x v="6"/>
    <x v="19"/>
    <x v="3"/>
    <d v="2018-06-29T00:00:00"/>
    <x v="3"/>
    <n v="896"/>
    <n v="0.3"/>
    <n v="367.36"/>
    <s v="Tamil Nadu"/>
    <x v="3"/>
    <x v="1"/>
    <m/>
  </r>
  <r>
    <s v="OD1014"/>
    <x v="37"/>
    <x v="6"/>
    <x v="19"/>
    <x v="13"/>
    <d v="2015-09-20T00:00:00"/>
    <x v="3"/>
    <n v="627"/>
    <n v="0.35"/>
    <n v="56.43"/>
    <s v="Tamil Nadu"/>
    <x v="2"/>
    <x v="8"/>
    <m/>
  </r>
  <r>
    <s v="OD1015"/>
    <x v="3"/>
    <x v="3"/>
    <x v="3"/>
    <x v="15"/>
    <d v="2015-12-15T00:00:00"/>
    <x v="3"/>
    <n v="764"/>
    <n v="0.15"/>
    <n v="320.88"/>
    <s v="Tamil Nadu"/>
    <x v="2"/>
    <x v="4"/>
    <m/>
  </r>
  <r>
    <s v="OD1016"/>
    <x v="33"/>
    <x v="0"/>
    <x v="20"/>
    <x v="14"/>
    <d v="2018-05-14T00:00:00"/>
    <x v="3"/>
    <n v="2447"/>
    <n v="0.24"/>
    <n v="415.99"/>
    <s v="Tamil Nadu"/>
    <x v="3"/>
    <x v="5"/>
    <m/>
  </r>
  <r>
    <s v="OD1017"/>
    <x v="29"/>
    <x v="4"/>
    <x v="22"/>
    <x v="2"/>
    <d v="2018-10-24T00:00:00"/>
    <x v="3"/>
    <n v="1178"/>
    <n v="0.1"/>
    <n v="200.26"/>
    <s v="Tamil Nadu"/>
    <x v="3"/>
    <x v="2"/>
    <m/>
  </r>
  <r>
    <s v="OD1018"/>
    <x v="3"/>
    <x v="6"/>
    <x v="19"/>
    <x v="7"/>
    <d v="2015-11-18T00:00:00"/>
    <x v="3"/>
    <n v="1258"/>
    <n v="0.23"/>
    <n v="226.44"/>
    <s v="Tamil Nadu"/>
    <x v="2"/>
    <x v="0"/>
    <m/>
  </r>
  <r>
    <s v="OD1019"/>
    <x v="11"/>
    <x v="3"/>
    <x v="16"/>
    <x v="19"/>
    <d v="2017-08-28T00:00:00"/>
    <x v="3"/>
    <n v="1425"/>
    <n v="0.12"/>
    <n v="441.75"/>
    <s v="Tamil Nadu"/>
    <x v="0"/>
    <x v="6"/>
    <m/>
  </r>
  <r>
    <s v="OD1020"/>
    <x v="43"/>
    <x v="1"/>
    <x v="1"/>
    <x v="7"/>
    <d v="2018-06-29T00:00:00"/>
    <x v="3"/>
    <n v="1889"/>
    <n v="0.22"/>
    <n v="774.49"/>
    <s v="Tamil Nadu"/>
    <x v="3"/>
    <x v="1"/>
    <m/>
  </r>
  <r>
    <s v="OD1021"/>
    <x v="9"/>
    <x v="2"/>
    <x v="15"/>
    <x v="8"/>
    <d v="2017-03-14T00:00:00"/>
    <x v="3"/>
    <n v="2396"/>
    <n v="0.3"/>
    <n v="311.48"/>
    <s v="Tamil Nadu"/>
    <x v="0"/>
    <x v="10"/>
    <m/>
  </r>
  <r>
    <s v="OD1022"/>
    <x v="3"/>
    <x v="0"/>
    <x v="20"/>
    <x v="15"/>
    <d v="2015-11-18T00:00:00"/>
    <x v="3"/>
    <n v="1396"/>
    <n v="0.12"/>
    <n v="237.32"/>
    <s v="Tamil Nadu"/>
    <x v="2"/>
    <x v="0"/>
    <m/>
  </r>
  <r>
    <s v="OD1023"/>
    <x v="5"/>
    <x v="2"/>
    <x v="2"/>
    <x v="9"/>
    <d v="2018-04-26T00:00:00"/>
    <x v="3"/>
    <n v="1792"/>
    <n v="0.16"/>
    <n v="680.96"/>
    <s v="Tamil Nadu"/>
    <x v="3"/>
    <x v="3"/>
    <m/>
  </r>
  <r>
    <s v="OD1024"/>
    <x v="3"/>
    <x v="6"/>
    <x v="9"/>
    <x v="3"/>
    <d v="2015-11-18T00:00:00"/>
    <x v="3"/>
    <n v="1305"/>
    <n v="0.32"/>
    <n v="404.55"/>
    <s v="Tamil Nadu"/>
    <x v="2"/>
    <x v="0"/>
    <m/>
  </r>
  <r>
    <s v="OD1025"/>
    <x v="27"/>
    <x v="4"/>
    <x v="6"/>
    <x v="7"/>
    <d v="2016-09-27T00:00:00"/>
    <x v="3"/>
    <n v="1703"/>
    <n v="0.26"/>
    <n v="681.2"/>
    <s v="Tamil Nadu"/>
    <x v="1"/>
    <x v="8"/>
    <m/>
  </r>
  <r>
    <s v="OD1026"/>
    <x v="46"/>
    <x v="1"/>
    <x v="14"/>
    <x v="8"/>
    <d v="2017-05-17T00:00:00"/>
    <x v="3"/>
    <n v="2184"/>
    <n v="0.27"/>
    <n v="393.12"/>
    <s v="Tamil Nadu"/>
    <x v="0"/>
    <x v="5"/>
    <m/>
  </r>
  <r>
    <s v="OD1027"/>
    <x v="31"/>
    <x v="2"/>
    <x v="2"/>
    <x v="15"/>
    <d v="2018-10-13T00:00:00"/>
    <x v="3"/>
    <n v="721"/>
    <n v="0.21"/>
    <n v="129.78"/>
    <s v="Tamil Nadu"/>
    <x v="3"/>
    <x v="2"/>
    <m/>
  </r>
  <r>
    <s v="OD1028"/>
    <x v="42"/>
    <x v="1"/>
    <x v="1"/>
    <x v="12"/>
    <d v="2017-10-10T00:00:00"/>
    <x v="3"/>
    <n v="1539"/>
    <n v="0.1"/>
    <n v="184.68"/>
    <s v="Tamil Nadu"/>
    <x v="0"/>
    <x v="2"/>
    <m/>
  </r>
  <r>
    <s v="OD1029"/>
    <x v="20"/>
    <x v="5"/>
    <x v="17"/>
    <x v="12"/>
    <d v="2015-06-03T00:00:00"/>
    <x v="3"/>
    <n v="2491"/>
    <n v="0.3"/>
    <n v="323.83"/>
    <s v="Tamil Nadu"/>
    <x v="2"/>
    <x v="1"/>
    <m/>
  </r>
  <r>
    <s v="OD1030"/>
    <x v="46"/>
    <x v="5"/>
    <x v="10"/>
    <x v="7"/>
    <d v="2016-06-25T00:00:00"/>
    <x v="3"/>
    <n v="875"/>
    <n v="0.21"/>
    <n v="385"/>
    <s v="Tamil Nadu"/>
    <x v="1"/>
    <x v="1"/>
    <m/>
  </r>
  <r>
    <s v="OD1031"/>
    <x v="9"/>
    <x v="5"/>
    <x v="17"/>
    <x v="22"/>
    <d v="2017-10-17T00:00:00"/>
    <x v="4"/>
    <n v="1177"/>
    <n v="0.31"/>
    <n v="411.95"/>
    <s v="Tamil Nadu"/>
    <x v="0"/>
    <x v="2"/>
    <m/>
  </r>
  <r>
    <s v="OD1032"/>
    <x v="17"/>
    <x v="6"/>
    <x v="11"/>
    <x v="6"/>
    <d v="2018-07-03T00:00:00"/>
    <x v="4"/>
    <n v="1398"/>
    <n v="0.3"/>
    <n v="489.3"/>
    <s v="Tamil Nadu"/>
    <x v="3"/>
    <x v="7"/>
    <m/>
  </r>
  <r>
    <s v="OD1033"/>
    <x v="47"/>
    <x v="5"/>
    <x v="8"/>
    <x v="2"/>
    <d v="2015-09-02T00:00:00"/>
    <x v="4"/>
    <n v="1379"/>
    <n v="0.33"/>
    <n v="441.28"/>
    <s v="Tamil Nadu"/>
    <x v="2"/>
    <x v="8"/>
    <m/>
  </r>
  <r>
    <s v="OD1034"/>
    <x v="28"/>
    <x v="0"/>
    <x v="20"/>
    <x v="23"/>
    <d v="2015-12-01T00:00:00"/>
    <x v="4"/>
    <n v="2222"/>
    <n v="0.33"/>
    <n v="688.82"/>
    <s v="Tamil Nadu"/>
    <x v="2"/>
    <x v="4"/>
    <m/>
  </r>
  <r>
    <s v="OD1035"/>
    <x v="25"/>
    <x v="2"/>
    <x v="2"/>
    <x v="3"/>
    <d v="2018-12-05T00:00:00"/>
    <x v="4"/>
    <n v="1540"/>
    <n v="0.21"/>
    <n v="569.79999999999995"/>
    <s v="Tamil Nadu"/>
    <x v="3"/>
    <x v="4"/>
    <m/>
  </r>
  <r>
    <s v="OD1036"/>
    <x v="12"/>
    <x v="1"/>
    <x v="1"/>
    <x v="8"/>
    <d v="2016-08-09T00:00:00"/>
    <x v="4"/>
    <n v="2273"/>
    <n v="0.31"/>
    <n v="909.2"/>
    <s v="Tamil Nadu"/>
    <x v="1"/>
    <x v="6"/>
    <m/>
  </r>
  <r>
    <s v="OD1037"/>
    <x v="24"/>
    <x v="3"/>
    <x v="5"/>
    <x v="11"/>
    <d v="2015-12-01T00:00:00"/>
    <x v="4"/>
    <n v="1655"/>
    <n v="0.2"/>
    <n v="264.8"/>
    <s v="Tamil Nadu"/>
    <x v="2"/>
    <x v="4"/>
    <m/>
  </r>
  <r>
    <s v="OD1038"/>
    <x v="44"/>
    <x v="5"/>
    <x v="10"/>
    <x v="10"/>
    <d v="2017-12-04T00:00:00"/>
    <x v="4"/>
    <n v="604"/>
    <n v="0.33"/>
    <n v="126.84"/>
    <s v="Tamil Nadu"/>
    <x v="0"/>
    <x v="4"/>
    <m/>
  </r>
  <r>
    <s v="OD1039"/>
    <x v="29"/>
    <x v="6"/>
    <x v="13"/>
    <x v="9"/>
    <d v="2016-08-09T00:00:00"/>
    <x v="4"/>
    <n v="1123"/>
    <n v="0.23"/>
    <n v="505.35"/>
    <s v="Tamil Nadu"/>
    <x v="1"/>
    <x v="6"/>
    <m/>
  </r>
  <r>
    <s v="OD1040"/>
    <x v="29"/>
    <x v="1"/>
    <x v="1"/>
    <x v="23"/>
    <d v="2017-05-17T00:00:00"/>
    <x v="4"/>
    <n v="517"/>
    <n v="0.33"/>
    <n v="82.72"/>
    <s v="Tamil Nadu"/>
    <x v="0"/>
    <x v="5"/>
    <m/>
  </r>
  <r>
    <s v="OD1041"/>
    <x v="19"/>
    <x v="3"/>
    <x v="16"/>
    <x v="11"/>
    <d v="2017-03-09T00:00:00"/>
    <x v="4"/>
    <n v="1274"/>
    <n v="0.23"/>
    <n v="445.9"/>
    <s v="Tamil Nadu"/>
    <x v="0"/>
    <x v="10"/>
    <m/>
  </r>
  <r>
    <s v="OD1042"/>
    <x v="2"/>
    <x v="6"/>
    <x v="11"/>
    <x v="10"/>
    <d v="2015-09-10T00:00:00"/>
    <x v="4"/>
    <n v="1414"/>
    <n v="0.12"/>
    <n v="622.16"/>
    <s v="Tamil Nadu"/>
    <x v="2"/>
    <x v="8"/>
    <m/>
  </r>
  <r>
    <s v="OD1043"/>
    <x v="8"/>
    <x v="1"/>
    <x v="1"/>
    <x v="0"/>
    <d v="2017-02-14T00:00:00"/>
    <x v="4"/>
    <n v="2476"/>
    <n v="0.19"/>
    <n v="891.36"/>
    <s v="Tamil Nadu"/>
    <x v="0"/>
    <x v="11"/>
    <m/>
  </r>
  <r>
    <s v="OD1044"/>
    <x v="34"/>
    <x v="2"/>
    <x v="2"/>
    <x v="14"/>
    <d v="2018-04-21T00:00:00"/>
    <x v="4"/>
    <n v="1466"/>
    <n v="0.35"/>
    <n v="659.7"/>
    <s v="Tamil Nadu"/>
    <x v="3"/>
    <x v="3"/>
    <m/>
  </r>
  <r>
    <s v="OD1045"/>
    <x v="22"/>
    <x v="2"/>
    <x v="4"/>
    <x v="11"/>
    <d v="2015-10-14T00:00:00"/>
    <x v="4"/>
    <n v="1807"/>
    <n v="0.35"/>
    <n v="704.73"/>
    <s v="Tamil Nadu"/>
    <x v="2"/>
    <x v="2"/>
    <m/>
  </r>
  <r>
    <s v="OD1046"/>
    <x v="6"/>
    <x v="3"/>
    <x v="3"/>
    <x v="11"/>
    <d v="2015-07-08T00:00:00"/>
    <x v="4"/>
    <n v="1998"/>
    <n v="0.16"/>
    <n v="119.88"/>
    <s v="Tamil Nadu"/>
    <x v="2"/>
    <x v="7"/>
    <m/>
  </r>
  <r>
    <s v="OD1047"/>
    <x v="2"/>
    <x v="4"/>
    <x v="7"/>
    <x v="4"/>
    <d v="2016-06-29T00:00:00"/>
    <x v="4"/>
    <n v="768"/>
    <n v="0.26"/>
    <n v="299.52"/>
    <s v="Tamil Nadu"/>
    <x v="1"/>
    <x v="1"/>
    <m/>
  </r>
  <r>
    <s v="OD1048"/>
    <x v="14"/>
    <x v="2"/>
    <x v="2"/>
    <x v="2"/>
    <d v="2017-11-14T00:00:00"/>
    <x v="4"/>
    <n v="729"/>
    <n v="0.25"/>
    <n v="51.03"/>
    <s v="Tamil Nadu"/>
    <x v="0"/>
    <x v="0"/>
    <m/>
  </r>
  <r>
    <s v="OD1049"/>
    <x v="32"/>
    <x v="4"/>
    <x v="6"/>
    <x v="17"/>
    <d v="2015-09-20T00:00:00"/>
    <x v="4"/>
    <n v="684"/>
    <n v="0.19"/>
    <n v="294.12"/>
    <s v="Tamil Nadu"/>
    <x v="2"/>
    <x v="8"/>
    <m/>
  </r>
  <r>
    <s v="OD1050"/>
    <x v="3"/>
    <x v="5"/>
    <x v="10"/>
    <x v="0"/>
    <d v="2015-10-04T00:00:00"/>
    <x v="4"/>
    <n v="842"/>
    <n v="0.11"/>
    <n v="370.48"/>
    <s v="Tamil Nadu"/>
    <x v="2"/>
    <x v="2"/>
    <m/>
  </r>
  <r>
    <s v="OD1051"/>
    <x v="12"/>
    <x v="4"/>
    <x v="22"/>
    <x v="9"/>
    <d v="2018-03-26T00:00:00"/>
    <x v="4"/>
    <n v="1838"/>
    <n v="0.14000000000000001"/>
    <n v="257.32"/>
    <s v="Tamil Nadu"/>
    <x v="3"/>
    <x v="10"/>
    <m/>
  </r>
  <r>
    <s v="OD1052"/>
    <x v="40"/>
    <x v="0"/>
    <x v="20"/>
    <x v="22"/>
    <d v="2015-09-20T00:00:00"/>
    <x v="4"/>
    <n v="681"/>
    <n v="0.28000000000000003"/>
    <n v="81.72"/>
    <s v="Tamil Nadu"/>
    <x v="2"/>
    <x v="8"/>
    <m/>
  </r>
  <r>
    <s v="OD1053"/>
    <x v="26"/>
    <x v="0"/>
    <x v="12"/>
    <x v="9"/>
    <d v="2018-11-20T00:00:00"/>
    <x v="4"/>
    <n v="1733"/>
    <n v="0.25"/>
    <n v="207.96"/>
    <s v="Tamil Nadu"/>
    <x v="3"/>
    <x v="0"/>
    <m/>
  </r>
  <r>
    <s v="OD1054"/>
    <x v="33"/>
    <x v="0"/>
    <x v="0"/>
    <x v="4"/>
    <d v="2018-02-11T00:00:00"/>
    <x v="4"/>
    <n v="1678"/>
    <n v="0.32"/>
    <n v="755.1"/>
    <s v="Tamil Nadu"/>
    <x v="3"/>
    <x v="11"/>
    <m/>
  </r>
  <r>
    <s v="OD1055"/>
    <x v="4"/>
    <x v="6"/>
    <x v="9"/>
    <x v="21"/>
    <d v="2017-05-03T00:00:00"/>
    <x v="4"/>
    <n v="1862"/>
    <n v="0.16"/>
    <n v="819.28"/>
    <s v="Tamil Nadu"/>
    <x v="0"/>
    <x v="5"/>
    <m/>
  </r>
  <r>
    <s v="OD1056"/>
    <x v="27"/>
    <x v="1"/>
    <x v="1"/>
    <x v="20"/>
    <d v="2018-12-10T00:00:00"/>
    <x v="4"/>
    <n v="1015"/>
    <n v="0.22"/>
    <n v="294.35000000000002"/>
    <s v="Tamil Nadu"/>
    <x v="3"/>
    <x v="4"/>
    <m/>
  </r>
  <r>
    <s v="OD1057"/>
    <x v="9"/>
    <x v="5"/>
    <x v="10"/>
    <x v="12"/>
    <d v="2017-09-18T00:00:00"/>
    <x v="4"/>
    <n v="650"/>
    <n v="0.35"/>
    <n v="253.5"/>
    <s v="Tamil Nadu"/>
    <x v="0"/>
    <x v="8"/>
    <m/>
  </r>
  <r>
    <s v="OD1058"/>
    <x v="44"/>
    <x v="1"/>
    <x v="1"/>
    <x v="22"/>
    <d v="2018-04-17T00:00:00"/>
    <x v="4"/>
    <n v="2120"/>
    <n v="0.25"/>
    <n v="742"/>
    <s v="Tamil Nadu"/>
    <x v="3"/>
    <x v="3"/>
    <m/>
  </r>
  <r>
    <s v="OD1059"/>
    <x v="18"/>
    <x v="1"/>
    <x v="1"/>
    <x v="11"/>
    <d v="2018-09-16T00:00:00"/>
    <x v="4"/>
    <n v="678"/>
    <n v="0.31"/>
    <n v="47.46"/>
    <s v="Tamil Nadu"/>
    <x v="3"/>
    <x v="8"/>
    <m/>
  </r>
  <r>
    <s v="OD1060"/>
    <x v="1"/>
    <x v="4"/>
    <x v="6"/>
    <x v="7"/>
    <d v="2018-12-01T00:00:00"/>
    <x v="4"/>
    <n v="1436"/>
    <n v="0.33"/>
    <n v="516.96"/>
    <s v="Tamil Nadu"/>
    <x v="3"/>
    <x v="4"/>
    <m/>
  </r>
  <r>
    <s v="OD1061"/>
    <x v="27"/>
    <x v="3"/>
    <x v="18"/>
    <x v="20"/>
    <d v="2018-12-10T00:00:00"/>
    <x v="4"/>
    <n v="2464"/>
    <n v="0.35"/>
    <n v="837.76"/>
    <s v="Tamil Nadu"/>
    <x v="3"/>
    <x v="4"/>
    <m/>
  </r>
  <r>
    <s v="OD1062"/>
    <x v="29"/>
    <x v="4"/>
    <x v="7"/>
    <x v="23"/>
    <d v="2016-07-11T00:00:00"/>
    <x v="4"/>
    <n v="1268"/>
    <n v="0.16"/>
    <n v="63.4"/>
    <s v="Tamil Nadu"/>
    <x v="1"/>
    <x v="7"/>
    <m/>
  </r>
  <r>
    <s v="OD1063"/>
    <x v="36"/>
    <x v="0"/>
    <x v="0"/>
    <x v="1"/>
    <d v="2016-12-15T00:00:00"/>
    <x v="4"/>
    <n v="601"/>
    <n v="0.22"/>
    <n v="246.41"/>
    <s v="Tamil Nadu"/>
    <x v="1"/>
    <x v="4"/>
    <m/>
  </r>
  <r>
    <s v="OD1064"/>
    <x v="6"/>
    <x v="3"/>
    <x v="18"/>
    <x v="6"/>
    <d v="2016-07-11T00:00:00"/>
    <x v="4"/>
    <n v="1482"/>
    <n v="0.16"/>
    <n v="548.34"/>
    <s v="Tamil Nadu"/>
    <x v="1"/>
    <x v="7"/>
    <m/>
  </r>
  <r>
    <s v="OD1065"/>
    <x v="45"/>
    <x v="0"/>
    <x v="20"/>
    <x v="5"/>
    <d v="2018-09-14T00:00:00"/>
    <x v="4"/>
    <n v="1495"/>
    <n v="0.18"/>
    <n v="343.85"/>
    <s v="Tamil Nadu"/>
    <x v="3"/>
    <x v="8"/>
    <m/>
  </r>
  <r>
    <s v="OD1066"/>
    <x v="49"/>
    <x v="3"/>
    <x v="18"/>
    <x v="23"/>
    <d v="2018-11-23T00:00:00"/>
    <x v="4"/>
    <n v="1939"/>
    <n v="0.1"/>
    <n v="135.72999999999999"/>
    <s v="Tamil Nadu"/>
    <x v="3"/>
    <x v="0"/>
    <m/>
  </r>
  <r>
    <s v="OD1067"/>
    <x v="13"/>
    <x v="3"/>
    <x v="16"/>
    <x v="20"/>
    <d v="2017-12-30T00:00:00"/>
    <x v="4"/>
    <n v="1948"/>
    <n v="0.22"/>
    <n v="642.84"/>
    <s v="Tamil Nadu"/>
    <x v="0"/>
    <x v="4"/>
    <m/>
  </r>
  <r>
    <s v="OD1068"/>
    <x v="46"/>
    <x v="3"/>
    <x v="16"/>
    <x v="3"/>
    <d v="2017-09-18T00:00:00"/>
    <x v="4"/>
    <n v="619"/>
    <n v="0.31"/>
    <n v="229.03"/>
    <s v="Tamil Nadu"/>
    <x v="0"/>
    <x v="8"/>
    <m/>
  </r>
  <r>
    <s v="OD1069"/>
    <x v="28"/>
    <x v="0"/>
    <x v="0"/>
    <x v="1"/>
    <d v="2015-10-15T00:00:00"/>
    <x v="4"/>
    <n v="525"/>
    <n v="0.16"/>
    <n v="157.5"/>
    <s v="Tamil Nadu"/>
    <x v="2"/>
    <x v="2"/>
    <m/>
  </r>
  <r>
    <s v="OD1070"/>
    <x v="9"/>
    <x v="4"/>
    <x v="22"/>
    <x v="4"/>
    <d v="2018-09-14T00:00:00"/>
    <x v="4"/>
    <n v="784"/>
    <n v="0.19"/>
    <n v="266.56"/>
    <s v="Tamil Nadu"/>
    <x v="3"/>
    <x v="8"/>
    <m/>
  </r>
  <r>
    <s v="OD1071"/>
    <x v="12"/>
    <x v="2"/>
    <x v="4"/>
    <x v="9"/>
    <d v="2017-02-14T00:00:00"/>
    <x v="4"/>
    <n v="2123"/>
    <n v="0.15"/>
    <n v="148.61000000000001"/>
    <s v="Tamil Nadu"/>
    <x v="0"/>
    <x v="11"/>
    <m/>
  </r>
  <r>
    <s v="OD1072"/>
    <x v="37"/>
    <x v="6"/>
    <x v="13"/>
    <x v="11"/>
    <d v="2018-11-30T00:00:00"/>
    <x v="4"/>
    <n v="1656"/>
    <n v="0.16"/>
    <n v="629.28"/>
    <s v="Tamil Nadu"/>
    <x v="3"/>
    <x v="0"/>
    <m/>
  </r>
  <r>
    <s v="OD1073"/>
    <x v="27"/>
    <x v="4"/>
    <x v="7"/>
    <x v="0"/>
    <d v="2016-07-11T00:00:00"/>
    <x v="4"/>
    <n v="967"/>
    <n v="0.28999999999999998"/>
    <n v="251.42"/>
    <s v="Tamil Nadu"/>
    <x v="1"/>
    <x v="7"/>
    <m/>
  </r>
  <r>
    <s v="OD1074"/>
    <x v="43"/>
    <x v="1"/>
    <x v="1"/>
    <x v="17"/>
    <d v="2015-10-21T00:00:00"/>
    <x v="4"/>
    <n v="1137"/>
    <n v="0.15"/>
    <n v="466.17"/>
    <s v="Tamil Nadu"/>
    <x v="2"/>
    <x v="2"/>
    <m/>
  </r>
  <r>
    <s v="OD1075"/>
    <x v="1"/>
    <x v="1"/>
    <x v="1"/>
    <x v="22"/>
    <d v="2016-08-09T00:00:00"/>
    <x v="4"/>
    <n v="1596"/>
    <n v="0.16"/>
    <n v="526.67999999999995"/>
    <s v="Tamil Nadu"/>
    <x v="1"/>
    <x v="6"/>
    <m/>
  </r>
  <r>
    <s v="OD1076"/>
    <x v="45"/>
    <x v="0"/>
    <x v="0"/>
    <x v="13"/>
    <d v="2018-07-07T00:00:00"/>
    <x v="4"/>
    <n v="722"/>
    <n v="0.31"/>
    <n v="259.92"/>
    <s v="Tamil Nadu"/>
    <x v="3"/>
    <x v="7"/>
    <m/>
  </r>
  <r>
    <s v="OD1077"/>
    <x v="36"/>
    <x v="2"/>
    <x v="15"/>
    <x v="21"/>
    <d v="2017-07-28T00:00:00"/>
    <x v="4"/>
    <n v="1419"/>
    <n v="0.26"/>
    <n v="85.14"/>
    <s v="Tamil Nadu"/>
    <x v="0"/>
    <x v="7"/>
    <m/>
  </r>
  <r>
    <s v="OD1078"/>
    <x v="24"/>
    <x v="0"/>
    <x v="0"/>
    <x v="5"/>
    <d v="2018-05-30T00:00:00"/>
    <x v="1"/>
    <n v="900"/>
    <n v="0.17"/>
    <n v="405"/>
    <s v="Tamil Nadu"/>
    <x v="3"/>
    <x v="5"/>
    <m/>
  </r>
  <r>
    <s v="OD1079"/>
    <x v="39"/>
    <x v="3"/>
    <x v="3"/>
    <x v="9"/>
    <d v="2018-12-02T00:00:00"/>
    <x v="1"/>
    <n v="2097"/>
    <n v="0.26"/>
    <n v="880.74"/>
    <s v="Tamil Nadu"/>
    <x v="3"/>
    <x v="4"/>
    <m/>
  </r>
  <r>
    <s v="OD1080"/>
    <x v="21"/>
    <x v="4"/>
    <x v="6"/>
    <x v="2"/>
    <d v="2015-04-07T00:00:00"/>
    <x v="1"/>
    <n v="589"/>
    <n v="0.25"/>
    <n v="170.81"/>
    <s v="Tamil Nadu"/>
    <x v="2"/>
    <x v="3"/>
    <m/>
  </r>
  <r>
    <s v="OD1081"/>
    <x v="5"/>
    <x v="4"/>
    <x v="7"/>
    <x v="8"/>
    <d v="2017-11-05T00:00:00"/>
    <x v="1"/>
    <n v="1069"/>
    <n v="0.2"/>
    <n v="288.63"/>
    <s v="Tamil Nadu"/>
    <x v="0"/>
    <x v="0"/>
    <m/>
  </r>
  <r>
    <s v="OD1082"/>
    <x v="4"/>
    <x v="1"/>
    <x v="14"/>
    <x v="7"/>
    <d v="2018-02-06T00:00:00"/>
    <x v="1"/>
    <n v="1216"/>
    <n v="0.2"/>
    <n v="231.04"/>
    <s v="Tamil Nadu"/>
    <x v="3"/>
    <x v="11"/>
    <m/>
  </r>
  <r>
    <s v="OD1083"/>
    <x v="10"/>
    <x v="2"/>
    <x v="2"/>
    <x v="14"/>
    <d v="2017-12-05T00:00:00"/>
    <x v="1"/>
    <n v="859"/>
    <n v="0.34"/>
    <n v="180.39"/>
    <s v="Tamil Nadu"/>
    <x v="0"/>
    <x v="4"/>
    <m/>
  </r>
  <r>
    <s v="OD1084"/>
    <x v="4"/>
    <x v="0"/>
    <x v="12"/>
    <x v="14"/>
    <d v="2018-05-30T00:00:00"/>
    <x v="1"/>
    <n v="2301"/>
    <n v="0.31"/>
    <n v="161.07"/>
    <s v="Tamil Nadu"/>
    <x v="3"/>
    <x v="5"/>
    <m/>
  </r>
  <r>
    <s v="OD1085"/>
    <x v="7"/>
    <x v="4"/>
    <x v="6"/>
    <x v="9"/>
    <d v="2017-10-22T00:00:00"/>
    <x v="1"/>
    <n v="805"/>
    <n v="0.27"/>
    <n v="193.2"/>
    <s v="Tamil Nadu"/>
    <x v="0"/>
    <x v="2"/>
    <m/>
  </r>
  <r>
    <s v="OD1086"/>
    <x v="9"/>
    <x v="6"/>
    <x v="19"/>
    <x v="18"/>
    <d v="2018-10-13T00:00:00"/>
    <x v="1"/>
    <n v="2021"/>
    <n v="0.23"/>
    <n v="848.82"/>
    <s v="Tamil Nadu"/>
    <x v="3"/>
    <x v="2"/>
    <m/>
  </r>
  <r>
    <s v="OD1087"/>
    <x v="38"/>
    <x v="5"/>
    <x v="10"/>
    <x v="11"/>
    <d v="2017-04-08T00:00:00"/>
    <x v="1"/>
    <n v="1364"/>
    <n v="0.22"/>
    <n v="95.48"/>
    <s v="Tamil Nadu"/>
    <x v="0"/>
    <x v="3"/>
    <m/>
  </r>
  <r>
    <s v="OD1088"/>
    <x v="30"/>
    <x v="1"/>
    <x v="14"/>
    <x v="10"/>
    <d v="2017-11-05T00:00:00"/>
    <x v="1"/>
    <n v="1032"/>
    <n v="0.26"/>
    <n v="206.4"/>
    <s v="Tamil Nadu"/>
    <x v="0"/>
    <x v="0"/>
    <m/>
  </r>
  <r>
    <s v="OD1089"/>
    <x v="48"/>
    <x v="6"/>
    <x v="19"/>
    <x v="17"/>
    <d v="2016-04-16T00:00:00"/>
    <x v="1"/>
    <n v="2388"/>
    <n v="0.35"/>
    <n v="597"/>
    <s v="Tamil Nadu"/>
    <x v="1"/>
    <x v="3"/>
    <m/>
  </r>
  <r>
    <s v="OD1090"/>
    <x v="37"/>
    <x v="4"/>
    <x v="7"/>
    <x v="8"/>
    <d v="2017-12-09T00:00:00"/>
    <x v="1"/>
    <n v="924"/>
    <n v="0.35"/>
    <n v="120.12"/>
    <s v="Tamil Nadu"/>
    <x v="0"/>
    <x v="4"/>
    <m/>
  </r>
  <r>
    <s v="OD1091"/>
    <x v="32"/>
    <x v="3"/>
    <x v="5"/>
    <x v="9"/>
    <d v="2016-04-16T00:00:00"/>
    <x v="1"/>
    <n v="615"/>
    <n v="0.35"/>
    <n v="221.4"/>
    <s v="Tamil Nadu"/>
    <x v="1"/>
    <x v="3"/>
    <m/>
  </r>
  <r>
    <s v="OD1092"/>
    <x v="0"/>
    <x v="0"/>
    <x v="0"/>
    <x v="8"/>
    <d v="2016-11-21T00:00:00"/>
    <x v="1"/>
    <n v="1085"/>
    <n v="0.14000000000000001"/>
    <n v="455.7"/>
    <s v="Tamil Nadu"/>
    <x v="1"/>
    <x v="0"/>
    <m/>
  </r>
  <r>
    <s v="OD1093"/>
    <x v="37"/>
    <x v="0"/>
    <x v="12"/>
    <x v="21"/>
    <d v="2015-09-05T00:00:00"/>
    <x v="1"/>
    <n v="2151"/>
    <n v="0.34"/>
    <n v="795.87"/>
    <s v="Tamil Nadu"/>
    <x v="2"/>
    <x v="8"/>
    <m/>
  </r>
  <r>
    <s v="OD1094"/>
    <x v="11"/>
    <x v="6"/>
    <x v="13"/>
    <x v="3"/>
    <d v="2016-11-30T00:00:00"/>
    <x v="1"/>
    <n v="1073"/>
    <n v="0.33"/>
    <n v="397.01"/>
    <s v="Tamil Nadu"/>
    <x v="1"/>
    <x v="0"/>
    <m/>
  </r>
  <r>
    <s v="OD1095"/>
    <x v="3"/>
    <x v="5"/>
    <x v="8"/>
    <x v="20"/>
    <d v="2018-05-01T00:00:00"/>
    <x v="1"/>
    <n v="951"/>
    <n v="0.3"/>
    <n v="95.1"/>
    <s v="Tamil Nadu"/>
    <x v="3"/>
    <x v="5"/>
    <m/>
  </r>
  <r>
    <s v="OD1096"/>
    <x v="4"/>
    <x v="2"/>
    <x v="21"/>
    <x v="15"/>
    <d v="2018-12-10T00:00:00"/>
    <x v="1"/>
    <n v="745"/>
    <n v="0.15"/>
    <n v="149"/>
    <s v="Tamil Nadu"/>
    <x v="3"/>
    <x v="4"/>
    <m/>
  </r>
  <r>
    <s v="OD1097"/>
    <x v="29"/>
    <x v="2"/>
    <x v="21"/>
    <x v="22"/>
    <d v="2018-12-25T00:00:00"/>
    <x v="1"/>
    <n v="1850"/>
    <n v="0.3"/>
    <n v="388.5"/>
    <s v="Tamil Nadu"/>
    <x v="3"/>
    <x v="4"/>
    <m/>
  </r>
  <r>
    <s v="OD1098"/>
    <x v="23"/>
    <x v="1"/>
    <x v="14"/>
    <x v="2"/>
    <d v="2018-11-11T00:00:00"/>
    <x v="1"/>
    <n v="1757"/>
    <n v="0.32"/>
    <n v="597.38"/>
    <s v="Tamil Nadu"/>
    <x v="3"/>
    <x v="0"/>
    <m/>
  </r>
  <r>
    <s v="OD1099"/>
    <x v="33"/>
    <x v="6"/>
    <x v="11"/>
    <x v="6"/>
    <d v="2017-05-01T00:00:00"/>
    <x v="1"/>
    <n v="2191"/>
    <n v="0.21"/>
    <n v="810.67"/>
    <s v="Tamil Nadu"/>
    <x v="0"/>
    <x v="5"/>
    <m/>
  </r>
  <r>
    <s v="OD1100"/>
    <x v="48"/>
    <x v="0"/>
    <x v="0"/>
    <x v="6"/>
    <d v="2018-09-29T00:00:00"/>
    <x v="2"/>
    <n v="1532"/>
    <n v="0.28000000000000003"/>
    <n v="337.04"/>
    <s v="Tamil Nadu"/>
    <x v="3"/>
    <x v="8"/>
    <m/>
  </r>
  <r>
    <s v="OD1101"/>
    <x v="26"/>
    <x v="0"/>
    <x v="12"/>
    <x v="14"/>
    <d v="2016-03-13T00:00:00"/>
    <x v="2"/>
    <n v="1423"/>
    <n v="0.16"/>
    <n v="156.53"/>
    <s v="Tamil Nadu"/>
    <x v="1"/>
    <x v="10"/>
    <m/>
  </r>
  <r>
    <s v="OD1102"/>
    <x v="16"/>
    <x v="5"/>
    <x v="8"/>
    <x v="7"/>
    <d v="2018-10-30T00:00:00"/>
    <x v="2"/>
    <n v="1673"/>
    <n v="0.34"/>
    <n v="602.28"/>
    <s v="Tamil Nadu"/>
    <x v="3"/>
    <x v="2"/>
    <m/>
  </r>
  <r>
    <s v="OD1103"/>
    <x v="49"/>
    <x v="3"/>
    <x v="18"/>
    <x v="12"/>
    <d v="2018-12-08T00:00:00"/>
    <x v="2"/>
    <n v="1108"/>
    <n v="0.25"/>
    <n v="409.96"/>
    <s v="Tamil Nadu"/>
    <x v="3"/>
    <x v="4"/>
    <m/>
  </r>
  <r>
    <s v="OD1104"/>
    <x v="38"/>
    <x v="1"/>
    <x v="1"/>
    <x v="5"/>
    <d v="2018-09-12T00:00:00"/>
    <x v="2"/>
    <n v="1637"/>
    <n v="0.33"/>
    <n v="343.77"/>
    <s v="Tamil Nadu"/>
    <x v="3"/>
    <x v="8"/>
    <m/>
  </r>
  <r>
    <s v="OD1105"/>
    <x v="30"/>
    <x v="0"/>
    <x v="0"/>
    <x v="3"/>
    <d v="2018-10-14T00:00:00"/>
    <x v="2"/>
    <n v="2389"/>
    <n v="0.35"/>
    <n v="238.9"/>
    <s v="Tamil Nadu"/>
    <x v="3"/>
    <x v="2"/>
    <m/>
  </r>
  <r>
    <s v="OD1106"/>
    <x v="49"/>
    <x v="3"/>
    <x v="16"/>
    <x v="15"/>
    <d v="2018-09-07T00:00:00"/>
    <x v="2"/>
    <n v="566"/>
    <n v="0.31"/>
    <n v="249.04"/>
    <s v="Tamil Nadu"/>
    <x v="3"/>
    <x v="8"/>
    <m/>
  </r>
  <r>
    <s v="OD1107"/>
    <x v="44"/>
    <x v="5"/>
    <x v="8"/>
    <x v="1"/>
    <d v="2018-11-16T00:00:00"/>
    <x v="2"/>
    <n v="1353"/>
    <n v="0.3"/>
    <n v="432.96"/>
    <s v="Tamil Nadu"/>
    <x v="3"/>
    <x v="0"/>
    <m/>
  </r>
  <r>
    <s v="OD1108"/>
    <x v="35"/>
    <x v="1"/>
    <x v="14"/>
    <x v="23"/>
    <d v="2015-11-15T00:00:00"/>
    <x v="2"/>
    <n v="2410"/>
    <n v="0.22"/>
    <n v="241"/>
    <s v="Tamil Nadu"/>
    <x v="2"/>
    <x v="0"/>
    <m/>
  </r>
  <r>
    <s v="OD1109"/>
    <x v="41"/>
    <x v="3"/>
    <x v="5"/>
    <x v="23"/>
    <d v="2015-07-20T00:00:00"/>
    <x v="2"/>
    <n v="1008"/>
    <n v="0.28999999999999998"/>
    <n v="372.96"/>
    <s v="Tamil Nadu"/>
    <x v="2"/>
    <x v="7"/>
    <m/>
  </r>
  <r>
    <s v="OD1110"/>
    <x v="17"/>
    <x v="1"/>
    <x v="1"/>
    <x v="6"/>
    <d v="2018-04-21T00:00:00"/>
    <x v="2"/>
    <n v="1734"/>
    <n v="0.2"/>
    <n v="173.4"/>
    <s v="Tamil Nadu"/>
    <x v="3"/>
    <x v="3"/>
    <m/>
  </r>
  <r>
    <s v="OD1111"/>
    <x v="28"/>
    <x v="5"/>
    <x v="10"/>
    <x v="7"/>
    <d v="2018-08-12T00:00:00"/>
    <x v="2"/>
    <n v="1066"/>
    <n v="0.3"/>
    <n v="234.52"/>
    <s v="Tamil Nadu"/>
    <x v="3"/>
    <x v="6"/>
    <m/>
  </r>
  <r>
    <s v="OD1112"/>
    <x v="14"/>
    <x v="5"/>
    <x v="10"/>
    <x v="23"/>
    <d v="2018-08-21T00:00:00"/>
    <x v="2"/>
    <n v="1197"/>
    <n v="0.12"/>
    <n v="418.95"/>
    <s v="Tamil Nadu"/>
    <x v="3"/>
    <x v="6"/>
    <m/>
  </r>
  <r>
    <s v="OD1113"/>
    <x v="28"/>
    <x v="4"/>
    <x v="7"/>
    <x v="17"/>
    <d v="2015-11-24T00:00:00"/>
    <x v="2"/>
    <n v="758"/>
    <n v="0.11"/>
    <n v="90.96"/>
    <s v="Tamil Nadu"/>
    <x v="2"/>
    <x v="0"/>
    <m/>
  </r>
  <r>
    <s v="OD1114"/>
    <x v="5"/>
    <x v="2"/>
    <x v="2"/>
    <x v="11"/>
    <d v="2018-05-27T00:00:00"/>
    <x v="2"/>
    <n v="2181"/>
    <n v="0.12"/>
    <n v="545.25"/>
    <s v="Tamil Nadu"/>
    <x v="3"/>
    <x v="5"/>
    <m/>
  </r>
  <r>
    <s v="OD1115"/>
    <x v="29"/>
    <x v="6"/>
    <x v="9"/>
    <x v="9"/>
    <d v="2018-09-07T00:00:00"/>
    <x v="2"/>
    <n v="1702"/>
    <n v="0.34"/>
    <n v="238.28"/>
    <s v="Tamil Nadu"/>
    <x v="3"/>
    <x v="8"/>
    <m/>
  </r>
  <r>
    <s v="OD1116"/>
    <x v="39"/>
    <x v="6"/>
    <x v="11"/>
    <x v="16"/>
    <d v="2017-07-04T00:00:00"/>
    <x v="2"/>
    <n v="2439"/>
    <n v="0.3"/>
    <n v="1097.55"/>
    <s v="Tamil Nadu"/>
    <x v="0"/>
    <x v="7"/>
    <m/>
  </r>
  <r>
    <s v="OD1117"/>
    <x v="8"/>
    <x v="6"/>
    <x v="19"/>
    <x v="21"/>
    <d v="2017-12-03T00:00:00"/>
    <x v="2"/>
    <n v="1226"/>
    <n v="0.28000000000000003"/>
    <n v="294.24"/>
    <s v="Tamil Nadu"/>
    <x v="0"/>
    <x v="4"/>
    <m/>
  </r>
  <r>
    <s v="OD1118"/>
    <x v="46"/>
    <x v="3"/>
    <x v="16"/>
    <x v="13"/>
    <d v="2018-07-31T00:00:00"/>
    <x v="2"/>
    <n v="834"/>
    <n v="0.11"/>
    <n v="366.96"/>
    <s v="Tamil Nadu"/>
    <x v="3"/>
    <x v="7"/>
    <m/>
  </r>
  <r>
    <s v="OD1119"/>
    <x v="12"/>
    <x v="0"/>
    <x v="20"/>
    <x v="3"/>
    <d v="2017-11-04T00:00:00"/>
    <x v="2"/>
    <n v="1137"/>
    <n v="0.32"/>
    <n v="238.77"/>
    <s v="Tamil Nadu"/>
    <x v="0"/>
    <x v="0"/>
    <m/>
  </r>
  <r>
    <s v="OD1120"/>
    <x v="5"/>
    <x v="3"/>
    <x v="18"/>
    <x v="12"/>
    <d v="2017-06-17T00:00:00"/>
    <x v="2"/>
    <n v="2102"/>
    <n v="0.1"/>
    <n v="210.2"/>
    <s v="Tamil Nadu"/>
    <x v="0"/>
    <x v="1"/>
    <m/>
  </r>
  <r>
    <s v="OD1121"/>
    <x v="11"/>
    <x v="6"/>
    <x v="13"/>
    <x v="9"/>
    <d v="2015-01-31T00:00:00"/>
    <x v="2"/>
    <n v="1820"/>
    <n v="0.23"/>
    <n v="819"/>
    <s v="Tamil Nadu"/>
    <x v="2"/>
    <x v="9"/>
    <m/>
  </r>
  <r>
    <s v="OD1122"/>
    <x v="39"/>
    <x v="4"/>
    <x v="6"/>
    <x v="19"/>
    <d v="2017-07-04T00:00:00"/>
    <x v="2"/>
    <n v="1088"/>
    <n v="0.27"/>
    <n v="108.8"/>
    <s v="Tamil Nadu"/>
    <x v="0"/>
    <x v="7"/>
    <m/>
  </r>
  <r>
    <s v="OD1123"/>
    <x v="32"/>
    <x v="0"/>
    <x v="0"/>
    <x v="18"/>
    <d v="2018-09-29T00:00:00"/>
    <x v="2"/>
    <n v="1555"/>
    <n v="0.1"/>
    <n v="279.89999999999998"/>
    <s v="Tamil Nadu"/>
    <x v="3"/>
    <x v="8"/>
    <m/>
  </r>
  <r>
    <s v="OD1124"/>
    <x v="9"/>
    <x v="5"/>
    <x v="10"/>
    <x v="22"/>
    <d v="2015-03-07T00:00:00"/>
    <x v="2"/>
    <n v="610"/>
    <n v="0.21"/>
    <n v="54.9"/>
    <s v="Tamil Nadu"/>
    <x v="2"/>
    <x v="10"/>
    <m/>
  </r>
  <r>
    <s v="OD1125"/>
    <x v="22"/>
    <x v="5"/>
    <x v="8"/>
    <x v="16"/>
    <d v="2016-10-02T00:00:00"/>
    <x v="2"/>
    <n v="2440"/>
    <n v="0.12"/>
    <n v="244"/>
    <s v="Tamil Nadu"/>
    <x v="1"/>
    <x v="2"/>
    <m/>
  </r>
  <r>
    <s v="OD1126"/>
    <x v="19"/>
    <x v="6"/>
    <x v="13"/>
    <x v="4"/>
    <d v="2018-08-22T00:00:00"/>
    <x v="2"/>
    <n v="1167"/>
    <n v="0.17"/>
    <n v="198.39"/>
    <s v="Tamil Nadu"/>
    <x v="3"/>
    <x v="6"/>
    <m/>
  </r>
  <r>
    <s v="OD1127"/>
    <x v="35"/>
    <x v="2"/>
    <x v="2"/>
    <x v="12"/>
    <d v="2015-11-23T00:00:00"/>
    <x v="2"/>
    <n v="1234"/>
    <n v="0.19"/>
    <n v="74.040000000000006"/>
    <s v="Tamil Nadu"/>
    <x v="2"/>
    <x v="0"/>
    <m/>
  </r>
  <r>
    <s v="OD1128"/>
    <x v="31"/>
    <x v="3"/>
    <x v="5"/>
    <x v="12"/>
    <d v="2017-11-03T00:00:00"/>
    <x v="2"/>
    <n v="1389"/>
    <n v="0.28000000000000003"/>
    <n v="555.6"/>
    <s v="Tamil Nadu"/>
    <x v="0"/>
    <x v="0"/>
    <m/>
  </r>
  <r>
    <s v="OD1129"/>
    <x v="46"/>
    <x v="6"/>
    <x v="19"/>
    <x v="7"/>
    <d v="2015-10-11T00:00:00"/>
    <x v="2"/>
    <n v="1285"/>
    <n v="0.17"/>
    <n v="385.5"/>
    <s v="Tamil Nadu"/>
    <x v="2"/>
    <x v="2"/>
    <m/>
  </r>
  <r>
    <s v="OD1130"/>
    <x v="31"/>
    <x v="0"/>
    <x v="0"/>
    <x v="10"/>
    <d v="2017-06-20T00:00:00"/>
    <x v="2"/>
    <n v="1239"/>
    <n v="0.28999999999999998"/>
    <n v="322.14"/>
    <s v="Tamil Nadu"/>
    <x v="0"/>
    <x v="1"/>
    <m/>
  </r>
  <r>
    <s v="OD1131"/>
    <x v="10"/>
    <x v="4"/>
    <x v="22"/>
    <x v="11"/>
    <d v="2018-10-30T00:00:00"/>
    <x v="2"/>
    <n v="1831"/>
    <n v="0.16"/>
    <n v="109.86"/>
    <s v="Tamil Nadu"/>
    <x v="3"/>
    <x v="2"/>
    <m/>
  </r>
  <r>
    <s v="OD1132"/>
    <x v="16"/>
    <x v="1"/>
    <x v="14"/>
    <x v="9"/>
    <d v="2015-12-20T00:00:00"/>
    <x v="2"/>
    <n v="1605"/>
    <n v="0.28999999999999998"/>
    <n v="497.55"/>
    <s v="Tamil Nadu"/>
    <x v="2"/>
    <x v="4"/>
    <m/>
  </r>
  <r>
    <s v="OD1133"/>
    <x v="26"/>
    <x v="4"/>
    <x v="7"/>
    <x v="18"/>
    <d v="2015-12-20T00:00:00"/>
    <x v="2"/>
    <n v="2343"/>
    <n v="0.31"/>
    <n v="328.02"/>
    <s v="Tamil Nadu"/>
    <x v="2"/>
    <x v="4"/>
    <m/>
  </r>
  <r>
    <s v="OD1134"/>
    <x v="12"/>
    <x v="0"/>
    <x v="20"/>
    <x v="4"/>
    <d v="2017-04-12T00:00:00"/>
    <x v="2"/>
    <n v="840"/>
    <n v="0.21"/>
    <n v="67.2"/>
    <s v="Tamil Nadu"/>
    <x v="0"/>
    <x v="3"/>
    <m/>
  </r>
  <r>
    <s v="OD1135"/>
    <x v="34"/>
    <x v="1"/>
    <x v="14"/>
    <x v="22"/>
    <d v="2018-04-23T00:00:00"/>
    <x v="2"/>
    <n v="2467"/>
    <n v="0.23"/>
    <n v="888.12"/>
    <s v="Tamil Nadu"/>
    <x v="3"/>
    <x v="3"/>
    <m/>
  </r>
  <r>
    <s v="OD1136"/>
    <x v="25"/>
    <x v="5"/>
    <x v="8"/>
    <x v="8"/>
    <d v="2017-06-17T00:00:00"/>
    <x v="2"/>
    <n v="1004"/>
    <n v="0.23"/>
    <n v="100.4"/>
    <s v="Tamil Nadu"/>
    <x v="0"/>
    <x v="1"/>
    <m/>
  </r>
  <r>
    <s v="OD1137"/>
    <x v="34"/>
    <x v="3"/>
    <x v="5"/>
    <x v="10"/>
    <d v="2017-05-05T00:00:00"/>
    <x v="2"/>
    <n v="617"/>
    <n v="0.18"/>
    <n v="252.97"/>
    <s v="Tamil Nadu"/>
    <x v="0"/>
    <x v="5"/>
    <m/>
  </r>
  <r>
    <s v="OD1138"/>
    <x v="38"/>
    <x v="4"/>
    <x v="7"/>
    <x v="2"/>
    <d v="2018-08-21T00:00:00"/>
    <x v="2"/>
    <n v="1652"/>
    <n v="0.21"/>
    <n v="710.36"/>
    <s v="Tamil Nadu"/>
    <x v="3"/>
    <x v="6"/>
    <m/>
  </r>
  <r>
    <s v="OD1139"/>
    <x v="20"/>
    <x v="3"/>
    <x v="5"/>
    <x v="22"/>
    <d v="2017-10-01T00:00:00"/>
    <x v="2"/>
    <n v="732"/>
    <n v="0.34"/>
    <n v="175.68"/>
    <s v="Tamil Nadu"/>
    <x v="0"/>
    <x v="2"/>
    <m/>
  </r>
  <r>
    <s v="OD1140"/>
    <x v="2"/>
    <x v="3"/>
    <x v="18"/>
    <x v="13"/>
    <d v="2018-10-01T00:00:00"/>
    <x v="2"/>
    <n v="1231"/>
    <n v="0.11"/>
    <n v="110.79"/>
    <s v="Tamil Nadu"/>
    <x v="3"/>
    <x v="2"/>
    <m/>
  </r>
  <r>
    <s v="OD1141"/>
    <x v="42"/>
    <x v="6"/>
    <x v="13"/>
    <x v="17"/>
    <d v="2017-06-17T00:00:00"/>
    <x v="2"/>
    <n v="1586"/>
    <n v="0.18"/>
    <n v="317.2"/>
    <s v="Tamil Nadu"/>
    <x v="0"/>
    <x v="1"/>
    <m/>
  </r>
  <r>
    <s v="OD1142"/>
    <x v="46"/>
    <x v="0"/>
    <x v="0"/>
    <x v="16"/>
    <d v="2015-11-23T00:00:00"/>
    <x v="2"/>
    <n v="1425"/>
    <n v="0.12"/>
    <n v="384.75"/>
    <s v="Tamil Nadu"/>
    <x v="2"/>
    <x v="0"/>
    <m/>
  </r>
  <r>
    <s v="OD1143"/>
    <x v="24"/>
    <x v="5"/>
    <x v="8"/>
    <x v="8"/>
    <d v="2016-01-27T00:00:00"/>
    <x v="2"/>
    <n v="1018"/>
    <n v="0.11"/>
    <n v="274.86"/>
    <s v="Tamil Nadu"/>
    <x v="1"/>
    <x v="9"/>
    <m/>
  </r>
  <r>
    <s v="OD1144"/>
    <x v="19"/>
    <x v="5"/>
    <x v="17"/>
    <x v="5"/>
    <d v="2018-06-16T00:00:00"/>
    <x v="2"/>
    <n v="1810"/>
    <n v="0.35"/>
    <n v="307.7"/>
    <s v="Tamil Nadu"/>
    <x v="3"/>
    <x v="1"/>
    <m/>
  </r>
  <r>
    <s v="OD1145"/>
    <x v="26"/>
    <x v="6"/>
    <x v="11"/>
    <x v="23"/>
    <d v="2018-10-30T00:00:00"/>
    <x v="2"/>
    <n v="621"/>
    <n v="0.33"/>
    <n v="111.78"/>
    <s v="Tamil Nadu"/>
    <x v="3"/>
    <x v="2"/>
    <m/>
  </r>
  <r>
    <s v="OD1146"/>
    <x v="48"/>
    <x v="1"/>
    <x v="1"/>
    <x v="19"/>
    <d v="2018-05-05T00:00:00"/>
    <x v="2"/>
    <n v="2300"/>
    <n v="0.12"/>
    <n v="805"/>
    <s v="Tamil Nadu"/>
    <x v="3"/>
    <x v="5"/>
    <m/>
  </r>
  <r>
    <s v="OD1147"/>
    <x v="33"/>
    <x v="5"/>
    <x v="8"/>
    <x v="13"/>
    <d v="2015-01-19T00:00:00"/>
    <x v="2"/>
    <n v="1064"/>
    <n v="0.12"/>
    <n v="457.52"/>
    <s v="Tamil Nadu"/>
    <x v="2"/>
    <x v="9"/>
    <m/>
  </r>
  <r>
    <s v="OD1148"/>
    <x v="25"/>
    <x v="3"/>
    <x v="3"/>
    <x v="11"/>
    <d v="2016-12-17T00:00:00"/>
    <x v="3"/>
    <n v="1298"/>
    <n v="0.25"/>
    <n v="64.900000000000006"/>
    <s v="Tamil Nadu"/>
    <x v="1"/>
    <x v="4"/>
    <m/>
  </r>
  <r>
    <s v="OD1149"/>
    <x v="16"/>
    <x v="3"/>
    <x v="3"/>
    <x v="13"/>
    <d v="2016-10-15T00:00:00"/>
    <x v="3"/>
    <n v="613"/>
    <n v="0.14000000000000001"/>
    <n v="275.85000000000002"/>
    <s v="Tamil Nadu"/>
    <x v="1"/>
    <x v="2"/>
    <m/>
  </r>
  <r>
    <s v="OD1150"/>
    <x v="13"/>
    <x v="4"/>
    <x v="22"/>
    <x v="15"/>
    <d v="2018-10-22T00:00:00"/>
    <x v="3"/>
    <n v="1857"/>
    <n v="0.31"/>
    <n v="761.37"/>
    <s v="Tamil Nadu"/>
    <x v="3"/>
    <x v="2"/>
    <m/>
  </r>
  <r>
    <s v="OD1151"/>
    <x v="40"/>
    <x v="3"/>
    <x v="18"/>
    <x v="10"/>
    <d v="2016-12-17T00:00:00"/>
    <x v="3"/>
    <n v="1753"/>
    <n v="0.13"/>
    <n v="350.6"/>
    <s v="Tamil Nadu"/>
    <x v="1"/>
    <x v="4"/>
    <m/>
  </r>
  <r>
    <s v="OD1152"/>
    <x v="25"/>
    <x v="6"/>
    <x v="9"/>
    <x v="13"/>
    <d v="2016-12-17T00:00:00"/>
    <x v="3"/>
    <n v="2209"/>
    <n v="0.13"/>
    <n v="287.17"/>
    <s v="Tamil Nadu"/>
    <x v="1"/>
    <x v="4"/>
    <m/>
  </r>
  <r>
    <s v="OD1153"/>
    <x v="39"/>
    <x v="6"/>
    <x v="9"/>
    <x v="0"/>
    <d v="2017-12-10T00:00:00"/>
    <x v="3"/>
    <n v="2126"/>
    <n v="0.24"/>
    <n v="106.3"/>
    <s v="Tamil Nadu"/>
    <x v="0"/>
    <x v="4"/>
    <m/>
  </r>
  <r>
    <s v="OD1154"/>
    <x v="47"/>
    <x v="4"/>
    <x v="22"/>
    <x v="21"/>
    <d v="2018-09-07T00:00:00"/>
    <x v="3"/>
    <n v="1154"/>
    <n v="0.24"/>
    <n v="80.78"/>
    <s v="Tamil Nadu"/>
    <x v="3"/>
    <x v="8"/>
    <m/>
  </r>
  <r>
    <s v="OD1155"/>
    <x v="12"/>
    <x v="4"/>
    <x v="7"/>
    <x v="2"/>
    <d v="2018-09-01T00:00:00"/>
    <x v="3"/>
    <n v="665"/>
    <n v="0.26"/>
    <n v="252.7"/>
    <s v="Tamil Nadu"/>
    <x v="3"/>
    <x v="8"/>
    <m/>
  </r>
  <r>
    <s v="OD1156"/>
    <x v="12"/>
    <x v="4"/>
    <x v="7"/>
    <x v="13"/>
    <d v="2016-12-17T00:00:00"/>
    <x v="3"/>
    <n v="2338"/>
    <n v="0.31"/>
    <n v="116.9"/>
    <s v="Tamil Nadu"/>
    <x v="1"/>
    <x v="4"/>
    <m/>
  </r>
  <r>
    <s v="OD1157"/>
    <x v="23"/>
    <x v="5"/>
    <x v="8"/>
    <x v="18"/>
    <d v="2018-12-11T00:00:00"/>
    <x v="3"/>
    <n v="2253"/>
    <n v="0.14000000000000001"/>
    <n v="292.89"/>
    <s v="Tamil Nadu"/>
    <x v="3"/>
    <x v="4"/>
    <m/>
  </r>
  <r>
    <s v="OD1158"/>
    <x v="6"/>
    <x v="3"/>
    <x v="16"/>
    <x v="5"/>
    <d v="2018-10-30T00:00:00"/>
    <x v="3"/>
    <n v="1082"/>
    <n v="0.21"/>
    <n v="194.76"/>
    <s v="Tamil Nadu"/>
    <x v="3"/>
    <x v="2"/>
    <m/>
  </r>
  <r>
    <s v="OD1159"/>
    <x v="39"/>
    <x v="2"/>
    <x v="15"/>
    <x v="15"/>
    <d v="2016-10-15T00:00:00"/>
    <x v="3"/>
    <n v="1192"/>
    <n v="0.26"/>
    <n v="298"/>
    <s v="Tamil Nadu"/>
    <x v="1"/>
    <x v="2"/>
    <m/>
  </r>
  <r>
    <s v="OD1160"/>
    <x v="35"/>
    <x v="1"/>
    <x v="14"/>
    <x v="16"/>
    <d v="2017-05-26T00:00:00"/>
    <x v="3"/>
    <n v="1190"/>
    <n v="0.12"/>
    <n v="226.1"/>
    <s v="Tamil Nadu"/>
    <x v="0"/>
    <x v="5"/>
    <m/>
  </r>
  <r>
    <s v="OD1161"/>
    <x v="35"/>
    <x v="3"/>
    <x v="18"/>
    <x v="22"/>
    <d v="2018-12-11T00:00:00"/>
    <x v="3"/>
    <n v="1405"/>
    <n v="0.28999999999999998"/>
    <n v="266.95"/>
    <s v="Tamil Nadu"/>
    <x v="3"/>
    <x v="4"/>
    <m/>
  </r>
  <r>
    <s v="OD1162"/>
    <x v="14"/>
    <x v="0"/>
    <x v="0"/>
    <x v="16"/>
    <d v="2018-10-30T00:00:00"/>
    <x v="3"/>
    <n v="1603"/>
    <n v="0.2"/>
    <n v="721.35"/>
    <s v="Tamil Nadu"/>
    <x v="3"/>
    <x v="2"/>
    <m/>
  </r>
  <r>
    <s v="OD1163"/>
    <x v="41"/>
    <x v="2"/>
    <x v="2"/>
    <x v="8"/>
    <d v="2016-08-25T00:00:00"/>
    <x v="3"/>
    <n v="1996"/>
    <n v="0.12"/>
    <n v="658.68"/>
    <s v="Tamil Nadu"/>
    <x v="1"/>
    <x v="6"/>
    <m/>
  </r>
  <r>
    <s v="OD1164"/>
    <x v="34"/>
    <x v="1"/>
    <x v="14"/>
    <x v="22"/>
    <d v="2018-12-14T00:00:00"/>
    <x v="3"/>
    <n v="940"/>
    <n v="0.24"/>
    <n v="347.8"/>
    <s v="Tamil Nadu"/>
    <x v="3"/>
    <x v="4"/>
    <m/>
  </r>
  <r>
    <s v="OD1165"/>
    <x v="40"/>
    <x v="3"/>
    <x v="5"/>
    <x v="15"/>
    <d v="2016-12-01T00:00:00"/>
    <x v="3"/>
    <n v="1621"/>
    <n v="0.33"/>
    <n v="713.24"/>
    <s v="Tamil Nadu"/>
    <x v="1"/>
    <x v="4"/>
    <m/>
  </r>
  <r>
    <s v="OD1166"/>
    <x v="11"/>
    <x v="1"/>
    <x v="1"/>
    <x v="4"/>
    <d v="2016-08-25T00:00:00"/>
    <x v="3"/>
    <n v="2329"/>
    <n v="0.33"/>
    <n v="558.96"/>
    <s v="Tamil Nadu"/>
    <x v="1"/>
    <x v="6"/>
    <m/>
  </r>
  <r>
    <s v="OD1167"/>
    <x v="6"/>
    <x v="2"/>
    <x v="21"/>
    <x v="16"/>
    <d v="2015-02-18T00:00:00"/>
    <x v="3"/>
    <n v="547"/>
    <n v="0.12"/>
    <n v="164.1"/>
    <s v="Tamil Nadu"/>
    <x v="2"/>
    <x v="11"/>
    <m/>
  </r>
  <r>
    <s v="OD1168"/>
    <x v="30"/>
    <x v="6"/>
    <x v="19"/>
    <x v="0"/>
    <d v="2018-12-14T00:00:00"/>
    <x v="3"/>
    <n v="1821"/>
    <n v="0.34"/>
    <n v="327.78"/>
    <s v="Tamil Nadu"/>
    <x v="3"/>
    <x v="4"/>
    <m/>
  </r>
  <r>
    <s v="OD1169"/>
    <x v="0"/>
    <x v="6"/>
    <x v="9"/>
    <x v="9"/>
    <d v="2016-10-15T00:00:00"/>
    <x v="3"/>
    <n v="1717"/>
    <n v="0.28999999999999998"/>
    <n v="669.63"/>
    <s v="Tamil Nadu"/>
    <x v="1"/>
    <x v="2"/>
    <m/>
  </r>
  <r>
    <s v="OD1170"/>
    <x v="34"/>
    <x v="0"/>
    <x v="0"/>
    <x v="4"/>
    <d v="2016-11-13T00:00:00"/>
    <x v="3"/>
    <n v="1231"/>
    <n v="0.23"/>
    <n v="258.51"/>
    <s v="Tamil Nadu"/>
    <x v="1"/>
    <x v="0"/>
    <m/>
  </r>
  <r>
    <s v="OD1171"/>
    <x v="47"/>
    <x v="1"/>
    <x v="1"/>
    <x v="9"/>
    <d v="2015-05-04T00:00:00"/>
    <x v="4"/>
    <n v="1055"/>
    <n v="0.3"/>
    <n v="94.95"/>
    <s v="Tamil Nadu"/>
    <x v="2"/>
    <x v="5"/>
    <m/>
  </r>
  <r>
    <s v="OD1172"/>
    <x v="40"/>
    <x v="5"/>
    <x v="10"/>
    <x v="7"/>
    <d v="2018-05-25T00:00:00"/>
    <x v="4"/>
    <n v="2274"/>
    <n v="0.14000000000000001"/>
    <n v="977.82"/>
    <s v="Tamil Nadu"/>
    <x v="3"/>
    <x v="5"/>
    <m/>
  </r>
  <r>
    <s v="OD1173"/>
    <x v="48"/>
    <x v="2"/>
    <x v="4"/>
    <x v="11"/>
    <d v="2017-06-04T00:00:00"/>
    <x v="4"/>
    <n v="683"/>
    <n v="0.1"/>
    <n v="293.69"/>
    <s v="Tamil Nadu"/>
    <x v="0"/>
    <x v="1"/>
    <m/>
  </r>
  <r>
    <s v="OD1174"/>
    <x v="31"/>
    <x v="2"/>
    <x v="4"/>
    <x v="8"/>
    <d v="2017-03-17T00:00:00"/>
    <x v="4"/>
    <n v="1365"/>
    <n v="0.25"/>
    <n v="163.80000000000001"/>
    <s v="Tamil Nadu"/>
    <x v="0"/>
    <x v="10"/>
    <m/>
  </r>
  <r>
    <s v="OD1175"/>
    <x v="11"/>
    <x v="0"/>
    <x v="0"/>
    <x v="6"/>
    <d v="2016-09-25T00:00:00"/>
    <x v="4"/>
    <n v="1588"/>
    <n v="0.28999999999999998"/>
    <n v="428.76"/>
    <s v="Tamil Nadu"/>
    <x v="1"/>
    <x v="8"/>
    <m/>
  </r>
  <r>
    <s v="OD1176"/>
    <x v="44"/>
    <x v="4"/>
    <x v="7"/>
    <x v="6"/>
    <d v="2016-03-05T00:00:00"/>
    <x v="4"/>
    <n v="1743"/>
    <n v="0.25"/>
    <n v="610.04999999999995"/>
    <s v="Tamil Nadu"/>
    <x v="1"/>
    <x v="10"/>
    <m/>
  </r>
  <r>
    <s v="OD1177"/>
    <x v="21"/>
    <x v="1"/>
    <x v="1"/>
    <x v="3"/>
    <d v="2017-06-04T00:00:00"/>
    <x v="4"/>
    <n v="855"/>
    <n v="0.23"/>
    <n v="111.15"/>
    <s v="Tamil Nadu"/>
    <x v="0"/>
    <x v="1"/>
    <m/>
  </r>
  <r>
    <s v="OD1178"/>
    <x v="32"/>
    <x v="5"/>
    <x v="17"/>
    <x v="10"/>
    <d v="2017-05-14T00:00:00"/>
    <x v="4"/>
    <n v="1073"/>
    <n v="0.24"/>
    <n v="107.3"/>
    <s v="Tamil Nadu"/>
    <x v="0"/>
    <x v="5"/>
    <m/>
  </r>
  <r>
    <s v="OD1179"/>
    <x v="16"/>
    <x v="6"/>
    <x v="9"/>
    <x v="5"/>
    <d v="2018-03-16T00:00:00"/>
    <x v="4"/>
    <n v="1940"/>
    <n v="0.35"/>
    <n v="232.8"/>
    <s v="Tamil Nadu"/>
    <x v="3"/>
    <x v="10"/>
    <m/>
  </r>
  <r>
    <s v="OD1180"/>
    <x v="19"/>
    <x v="0"/>
    <x v="12"/>
    <x v="4"/>
    <d v="2016-12-06T00:00:00"/>
    <x v="4"/>
    <n v="1238"/>
    <n v="0.31"/>
    <n v="321.88"/>
    <s v="Tamil Nadu"/>
    <x v="1"/>
    <x v="4"/>
    <m/>
  </r>
  <r>
    <s v="OD1181"/>
    <x v="0"/>
    <x v="3"/>
    <x v="5"/>
    <x v="3"/>
    <d v="2017-01-15T00:00:00"/>
    <x v="4"/>
    <n v="2338"/>
    <n v="0.32"/>
    <n v="537.74"/>
    <s v="Tamil Nadu"/>
    <x v="0"/>
    <x v="9"/>
    <m/>
  </r>
  <r>
    <s v="OD1182"/>
    <x v="41"/>
    <x v="6"/>
    <x v="19"/>
    <x v="16"/>
    <d v="2018-10-12T00:00:00"/>
    <x v="4"/>
    <n v="1919"/>
    <n v="0.12"/>
    <n v="594.89"/>
    <s v="Tamil Nadu"/>
    <x v="3"/>
    <x v="2"/>
    <m/>
  </r>
  <r>
    <s v="OD1183"/>
    <x v="8"/>
    <x v="3"/>
    <x v="18"/>
    <x v="2"/>
    <d v="2016-09-07T00:00:00"/>
    <x v="4"/>
    <n v="2008"/>
    <n v="0.25"/>
    <n v="301.2"/>
    <s v="Tamil Nadu"/>
    <x v="1"/>
    <x v="8"/>
    <m/>
  </r>
  <r>
    <s v="OD1184"/>
    <x v="42"/>
    <x v="1"/>
    <x v="1"/>
    <x v="7"/>
    <d v="2018-06-30T00:00:00"/>
    <x v="4"/>
    <n v="1434"/>
    <n v="0.27"/>
    <n v="616.62"/>
    <s v="Tamil Nadu"/>
    <x v="3"/>
    <x v="1"/>
    <m/>
  </r>
  <r>
    <s v="OD1185"/>
    <x v="37"/>
    <x v="0"/>
    <x v="20"/>
    <x v="8"/>
    <d v="2016-07-31T00:00:00"/>
    <x v="4"/>
    <n v="1139"/>
    <n v="0.25"/>
    <n v="296.14"/>
    <s v="Tamil Nadu"/>
    <x v="1"/>
    <x v="7"/>
    <m/>
  </r>
  <r>
    <s v="OD1186"/>
    <x v="40"/>
    <x v="6"/>
    <x v="9"/>
    <x v="4"/>
    <d v="2015-09-14T00:00:00"/>
    <x v="4"/>
    <n v="1378"/>
    <n v="0.34"/>
    <n v="96.46"/>
    <s v="Tamil Nadu"/>
    <x v="2"/>
    <x v="8"/>
    <m/>
  </r>
  <r>
    <s v="OD1187"/>
    <x v="19"/>
    <x v="6"/>
    <x v="19"/>
    <x v="2"/>
    <d v="2015-11-05T00:00:00"/>
    <x v="1"/>
    <n v="2131"/>
    <n v="0.19"/>
    <n v="277.02999999999997"/>
    <s v="Tamil Nadu"/>
    <x v="2"/>
    <x v="0"/>
    <m/>
  </r>
  <r>
    <s v="OD1188"/>
    <x v="37"/>
    <x v="4"/>
    <x v="7"/>
    <x v="5"/>
    <d v="2018-07-06T00:00:00"/>
    <x v="1"/>
    <n v="1941"/>
    <n v="0.34"/>
    <n v="718.17"/>
    <s v="Tamil Nadu"/>
    <x v="3"/>
    <x v="7"/>
    <m/>
  </r>
  <r>
    <s v="OD1189"/>
    <x v="36"/>
    <x v="4"/>
    <x v="6"/>
    <x v="17"/>
    <d v="2017-10-28T00:00:00"/>
    <x v="1"/>
    <n v="1879"/>
    <n v="0.24"/>
    <n v="93.95"/>
    <s v="Tamil Nadu"/>
    <x v="0"/>
    <x v="2"/>
    <m/>
  </r>
  <r>
    <s v="OD1190"/>
    <x v="5"/>
    <x v="4"/>
    <x v="7"/>
    <x v="13"/>
    <d v="2017-10-28T00:00:00"/>
    <x v="1"/>
    <n v="1770"/>
    <n v="0.21"/>
    <n v="88.5"/>
    <s v="Tamil Nadu"/>
    <x v="0"/>
    <x v="2"/>
    <m/>
  </r>
  <r>
    <s v="OD1191"/>
    <x v="9"/>
    <x v="5"/>
    <x v="17"/>
    <x v="8"/>
    <d v="2017-10-28T00:00:00"/>
    <x v="1"/>
    <n v="613"/>
    <n v="0.26"/>
    <n v="49.04"/>
    <s v="Tamil Nadu"/>
    <x v="0"/>
    <x v="2"/>
    <m/>
  </r>
  <r>
    <s v="OD1192"/>
    <x v="26"/>
    <x v="0"/>
    <x v="20"/>
    <x v="13"/>
    <d v="2018-10-20T00:00:00"/>
    <x v="1"/>
    <n v="1024"/>
    <n v="0.18"/>
    <n v="81.92"/>
    <s v="Tamil Nadu"/>
    <x v="3"/>
    <x v="2"/>
    <m/>
  </r>
  <r>
    <s v="OD1193"/>
    <x v="16"/>
    <x v="0"/>
    <x v="12"/>
    <x v="22"/>
    <d v="2015-07-28T00:00:00"/>
    <x v="1"/>
    <n v="1894"/>
    <n v="0.24"/>
    <n v="473.5"/>
    <s v="Tamil Nadu"/>
    <x v="2"/>
    <x v="7"/>
    <m/>
  </r>
  <r>
    <s v="OD1194"/>
    <x v="20"/>
    <x v="3"/>
    <x v="3"/>
    <x v="18"/>
    <d v="2015-03-31T00:00:00"/>
    <x v="1"/>
    <n v="723"/>
    <n v="0.1"/>
    <n v="65.069999999999993"/>
    <s v="Tamil Nadu"/>
    <x v="2"/>
    <x v="10"/>
    <m/>
  </r>
  <r>
    <s v="OD1195"/>
    <x v="17"/>
    <x v="1"/>
    <x v="1"/>
    <x v="13"/>
    <d v="2016-08-13T00:00:00"/>
    <x v="2"/>
    <n v="1033"/>
    <n v="0.15"/>
    <n v="351.22"/>
    <s v="Tamil Nadu"/>
    <x v="1"/>
    <x v="6"/>
    <m/>
  </r>
  <r>
    <s v="OD1196"/>
    <x v="38"/>
    <x v="0"/>
    <x v="0"/>
    <x v="21"/>
    <d v="2017-09-04T00:00:00"/>
    <x v="2"/>
    <n v="2264"/>
    <n v="0.28000000000000003"/>
    <n v="226.4"/>
    <s v="Tamil Nadu"/>
    <x v="0"/>
    <x v="8"/>
    <m/>
  </r>
  <r>
    <s v="OD1197"/>
    <x v="6"/>
    <x v="0"/>
    <x v="20"/>
    <x v="6"/>
    <d v="2015-09-13T00:00:00"/>
    <x v="2"/>
    <n v="1574"/>
    <n v="0.13"/>
    <n v="94.44"/>
    <s v="Tamil Nadu"/>
    <x v="2"/>
    <x v="8"/>
    <m/>
  </r>
  <r>
    <s v="OD1198"/>
    <x v="49"/>
    <x v="5"/>
    <x v="8"/>
    <x v="18"/>
    <d v="2017-10-22T00:00:00"/>
    <x v="2"/>
    <n v="2292"/>
    <n v="0.21"/>
    <n v="252.12"/>
    <s v="Tamil Nadu"/>
    <x v="0"/>
    <x v="2"/>
    <m/>
  </r>
  <r>
    <s v="OD1199"/>
    <x v="12"/>
    <x v="2"/>
    <x v="2"/>
    <x v="9"/>
    <d v="2018-09-11T00:00:00"/>
    <x v="2"/>
    <n v="560"/>
    <n v="0.24"/>
    <n v="50.4"/>
    <s v="Tamil Nadu"/>
    <x v="3"/>
    <x v="8"/>
    <m/>
  </r>
  <r>
    <s v="OD1200"/>
    <x v="42"/>
    <x v="3"/>
    <x v="3"/>
    <x v="21"/>
    <d v="2018-09-24T00:00:00"/>
    <x v="2"/>
    <n v="1229"/>
    <n v="0.32"/>
    <n v="405.57"/>
    <s v="Tamil Nadu"/>
    <x v="3"/>
    <x v="8"/>
    <m/>
  </r>
  <r>
    <s v="OD1201"/>
    <x v="7"/>
    <x v="2"/>
    <x v="2"/>
    <x v="7"/>
    <d v="2016-10-31T00:00:00"/>
    <x v="2"/>
    <n v="2409"/>
    <n v="0.18"/>
    <n v="505.89"/>
    <s v="Tamil Nadu"/>
    <x v="1"/>
    <x v="2"/>
    <m/>
  </r>
  <r>
    <s v="OD1202"/>
    <x v="11"/>
    <x v="3"/>
    <x v="5"/>
    <x v="23"/>
    <d v="2016-08-08T00:00:00"/>
    <x v="2"/>
    <n v="2338"/>
    <n v="0.32"/>
    <n v="116.9"/>
    <s v="Tamil Nadu"/>
    <x v="1"/>
    <x v="6"/>
    <m/>
  </r>
  <r>
    <s v="OD1203"/>
    <x v="24"/>
    <x v="5"/>
    <x v="8"/>
    <x v="7"/>
    <d v="2017-09-08T00:00:00"/>
    <x v="2"/>
    <n v="505"/>
    <n v="0.14000000000000001"/>
    <n v="45.45"/>
    <s v="Tamil Nadu"/>
    <x v="0"/>
    <x v="8"/>
    <m/>
  </r>
  <r>
    <s v="OD1204"/>
    <x v="27"/>
    <x v="6"/>
    <x v="19"/>
    <x v="16"/>
    <d v="2018-09-11T00:00:00"/>
    <x v="2"/>
    <n v="775"/>
    <n v="0.1"/>
    <n v="341"/>
    <s v="Tamil Nadu"/>
    <x v="3"/>
    <x v="8"/>
    <m/>
  </r>
  <r>
    <s v="OD1205"/>
    <x v="11"/>
    <x v="6"/>
    <x v="11"/>
    <x v="6"/>
    <d v="2018-11-24T00:00:00"/>
    <x v="2"/>
    <n v="1888"/>
    <n v="0.15"/>
    <n v="415.36"/>
    <s v="Tamil Nadu"/>
    <x v="3"/>
    <x v="0"/>
    <m/>
  </r>
  <r>
    <s v="OD1206"/>
    <x v="40"/>
    <x v="0"/>
    <x v="20"/>
    <x v="5"/>
    <d v="2018-11-24T00:00:00"/>
    <x v="2"/>
    <n v="1170"/>
    <n v="0.27"/>
    <n v="362.7"/>
    <s v="Tamil Nadu"/>
    <x v="3"/>
    <x v="0"/>
    <m/>
  </r>
  <r>
    <s v="OD1207"/>
    <x v="22"/>
    <x v="5"/>
    <x v="10"/>
    <x v="17"/>
    <d v="2017-04-14T00:00:00"/>
    <x v="2"/>
    <n v="858"/>
    <n v="0.31"/>
    <n v="77.22"/>
    <s v="Tamil Nadu"/>
    <x v="0"/>
    <x v="3"/>
    <m/>
  </r>
  <r>
    <s v="OD1208"/>
    <x v="28"/>
    <x v="6"/>
    <x v="13"/>
    <x v="17"/>
    <d v="2016-10-31T00:00:00"/>
    <x v="2"/>
    <n v="1335"/>
    <n v="0.19"/>
    <n v="307.05"/>
    <s v="Tamil Nadu"/>
    <x v="1"/>
    <x v="2"/>
    <m/>
  </r>
  <r>
    <s v="OD1209"/>
    <x v="33"/>
    <x v="4"/>
    <x v="6"/>
    <x v="17"/>
    <d v="2017-12-11T00:00:00"/>
    <x v="2"/>
    <n v="1088"/>
    <n v="0.2"/>
    <n v="446.08"/>
    <s v="Tamil Nadu"/>
    <x v="0"/>
    <x v="4"/>
    <m/>
  </r>
  <r>
    <s v="OD1210"/>
    <x v="14"/>
    <x v="1"/>
    <x v="1"/>
    <x v="4"/>
    <d v="2017-03-22T00:00:00"/>
    <x v="2"/>
    <n v="2129"/>
    <n v="0.13"/>
    <n v="830.31"/>
    <s v="Tamil Nadu"/>
    <x v="0"/>
    <x v="10"/>
    <m/>
  </r>
  <r>
    <s v="OD1211"/>
    <x v="31"/>
    <x v="2"/>
    <x v="2"/>
    <x v="1"/>
    <d v="2017-12-11T00:00:00"/>
    <x v="2"/>
    <n v="1120"/>
    <n v="0.13"/>
    <n v="56"/>
    <s v="Tamil Nadu"/>
    <x v="0"/>
    <x v="4"/>
    <m/>
  </r>
  <r>
    <s v="OD1212"/>
    <x v="27"/>
    <x v="2"/>
    <x v="21"/>
    <x v="19"/>
    <d v="2015-02-11T00:00:00"/>
    <x v="3"/>
    <n v="1209"/>
    <n v="0.14000000000000001"/>
    <n v="60.45"/>
    <s v="Tamil Nadu"/>
    <x v="2"/>
    <x v="11"/>
    <m/>
  </r>
  <r>
    <s v="OD1213"/>
    <x v="35"/>
    <x v="0"/>
    <x v="20"/>
    <x v="4"/>
    <d v="2017-11-18T00:00:00"/>
    <x v="3"/>
    <n v="2146"/>
    <n v="0.27"/>
    <n v="386.28"/>
    <s v="Tamil Nadu"/>
    <x v="0"/>
    <x v="0"/>
    <m/>
  </r>
  <r>
    <s v="OD1214"/>
    <x v="18"/>
    <x v="1"/>
    <x v="1"/>
    <x v="15"/>
    <d v="2018-01-16T00:00:00"/>
    <x v="3"/>
    <n v="1717"/>
    <n v="0.28000000000000003"/>
    <n v="412.08"/>
    <s v="Tamil Nadu"/>
    <x v="3"/>
    <x v="9"/>
    <m/>
  </r>
  <r>
    <s v="OD1215"/>
    <x v="24"/>
    <x v="6"/>
    <x v="13"/>
    <x v="12"/>
    <d v="2018-01-29T00:00:00"/>
    <x v="3"/>
    <n v="2290"/>
    <n v="0.17"/>
    <n v="938.9"/>
    <s v="Tamil Nadu"/>
    <x v="3"/>
    <x v="9"/>
    <m/>
  </r>
  <r>
    <s v="OD1216"/>
    <x v="0"/>
    <x v="6"/>
    <x v="19"/>
    <x v="14"/>
    <d v="2015-02-11T00:00:00"/>
    <x v="3"/>
    <n v="2333"/>
    <n v="0.22"/>
    <n v="839.88"/>
    <s v="Tamil Nadu"/>
    <x v="2"/>
    <x v="11"/>
    <m/>
  </r>
  <r>
    <s v="OD1217"/>
    <x v="49"/>
    <x v="5"/>
    <x v="8"/>
    <x v="12"/>
    <d v="2015-09-07T00:00:00"/>
    <x v="3"/>
    <n v="2374"/>
    <n v="0.21"/>
    <n v="997.08"/>
    <s v="Tamil Nadu"/>
    <x v="2"/>
    <x v="8"/>
    <m/>
  </r>
  <r>
    <s v="OD1218"/>
    <x v="22"/>
    <x v="6"/>
    <x v="19"/>
    <x v="1"/>
    <d v="2015-09-07T00:00:00"/>
    <x v="3"/>
    <n v="601"/>
    <n v="0.25"/>
    <n v="30.05"/>
    <s v="Tamil Nadu"/>
    <x v="2"/>
    <x v="8"/>
    <m/>
  </r>
  <r>
    <s v="OD1219"/>
    <x v="36"/>
    <x v="6"/>
    <x v="13"/>
    <x v="16"/>
    <d v="2017-10-20T00:00:00"/>
    <x v="3"/>
    <n v="1224"/>
    <n v="0.27"/>
    <n v="550.79999999999995"/>
    <s v="Tamil Nadu"/>
    <x v="0"/>
    <x v="2"/>
    <m/>
  </r>
  <r>
    <s v="OD1220"/>
    <x v="29"/>
    <x v="1"/>
    <x v="1"/>
    <x v="5"/>
    <d v="2016-05-26T00:00:00"/>
    <x v="3"/>
    <n v="764"/>
    <n v="0.1"/>
    <n v="114.6"/>
    <s v="Tamil Nadu"/>
    <x v="1"/>
    <x v="5"/>
    <m/>
  </r>
  <r>
    <s v="OD1221"/>
    <x v="4"/>
    <x v="5"/>
    <x v="8"/>
    <x v="2"/>
    <d v="2015-08-20T00:00:00"/>
    <x v="3"/>
    <n v="2059"/>
    <n v="0.15"/>
    <n v="102.95"/>
    <s v="Tamil Nadu"/>
    <x v="2"/>
    <x v="6"/>
    <m/>
  </r>
  <r>
    <s v="OD1222"/>
    <x v="49"/>
    <x v="2"/>
    <x v="4"/>
    <x v="20"/>
    <d v="2015-05-21T00:00:00"/>
    <x v="3"/>
    <n v="2016"/>
    <n v="0.28999999999999998"/>
    <n v="645.12"/>
    <s v="Tamil Nadu"/>
    <x v="2"/>
    <x v="5"/>
    <m/>
  </r>
  <r>
    <s v="OD1223"/>
    <x v="33"/>
    <x v="5"/>
    <x v="8"/>
    <x v="4"/>
    <d v="2017-06-25T00:00:00"/>
    <x v="3"/>
    <n v="1147"/>
    <n v="0.27"/>
    <n v="504.68"/>
    <s v="Tamil Nadu"/>
    <x v="0"/>
    <x v="1"/>
    <m/>
  </r>
  <r>
    <s v="OD1224"/>
    <x v="37"/>
    <x v="0"/>
    <x v="12"/>
    <x v="0"/>
    <d v="2017-12-01T00:00:00"/>
    <x v="3"/>
    <n v="1973"/>
    <n v="0.3"/>
    <n v="848.39"/>
    <s v="Tamil Nadu"/>
    <x v="0"/>
    <x v="4"/>
    <m/>
  </r>
  <r>
    <s v="OD1225"/>
    <x v="18"/>
    <x v="1"/>
    <x v="1"/>
    <x v="9"/>
    <d v="2015-04-20T00:00:00"/>
    <x v="3"/>
    <n v="2131"/>
    <n v="0.19"/>
    <n v="362.27"/>
    <s v="Tamil Nadu"/>
    <x v="2"/>
    <x v="3"/>
    <m/>
  </r>
  <r>
    <s v="OD1226"/>
    <x v="41"/>
    <x v="5"/>
    <x v="8"/>
    <x v="1"/>
    <d v="2015-10-03T00:00:00"/>
    <x v="3"/>
    <n v="2187"/>
    <n v="0.22"/>
    <n v="131.22"/>
    <s v="Tamil Nadu"/>
    <x v="2"/>
    <x v="2"/>
    <m/>
  </r>
  <r>
    <s v="OD1227"/>
    <x v="10"/>
    <x v="6"/>
    <x v="13"/>
    <x v="22"/>
    <d v="2018-10-09T00:00:00"/>
    <x v="3"/>
    <n v="842"/>
    <n v="0.28999999999999998"/>
    <n v="303.12"/>
    <s v="Tamil Nadu"/>
    <x v="3"/>
    <x v="2"/>
    <m/>
  </r>
  <r>
    <s v="OD1228"/>
    <x v="9"/>
    <x v="1"/>
    <x v="14"/>
    <x v="2"/>
    <d v="2016-09-13T00:00:00"/>
    <x v="3"/>
    <n v="1008"/>
    <n v="0.12"/>
    <n v="403.2"/>
    <s v="Tamil Nadu"/>
    <x v="1"/>
    <x v="8"/>
    <m/>
  </r>
  <r>
    <s v="OD1229"/>
    <x v="16"/>
    <x v="6"/>
    <x v="13"/>
    <x v="10"/>
    <d v="2017-12-01T00:00:00"/>
    <x v="3"/>
    <n v="2194"/>
    <n v="0.28999999999999998"/>
    <n v="153.58000000000001"/>
    <s v="Tamil Nadu"/>
    <x v="0"/>
    <x v="4"/>
    <m/>
  </r>
  <r>
    <s v="OD1230"/>
    <x v="45"/>
    <x v="0"/>
    <x v="12"/>
    <x v="0"/>
    <d v="2016-05-26T00:00:00"/>
    <x v="3"/>
    <n v="2061"/>
    <n v="0.35"/>
    <n v="886.23"/>
    <s v="Tamil Nadu"/>
    <x v="1"/>
    <x v="5"/>
    <m/>
  </r>
  <r>
    <s v="OD1231"/>
    <x v="32"/>
    <x v="0"/>
    <x v="0"/>
    <x v="3"/>
    <d v="2018-01-02T00:00:00"/>
    <x v="3"/>
    <n v="1846"/>
    <n v="0.33"/>
    <n v="406.12"/>
    <s v="Tamil Nadu"/>
    <x v="3"/>
    <x v="9"/>
    <m/>
  </r>
  <r>
    <s v="OD1232"/>
    <x v="3"/>
    <x v="1"/>
    <x v="14"/>
    <x v="8"/>
    <d v="2015-04-20T00:00:00"/>
    <x v="3"/>
    <n v="1030"/>
    <n v="0.28999999999999998"/>
    <n v="257.5"/>
    <s v="Tamil Nadu"/>
    <x v="2"/>
    <x v="3"/>
    <m/>
  </r>
  <r>
    <s v="OD1233"/>
    <x v="32"/>
    <x v="5"/>
    <x v="17"/>
    <x v="4"/>
    <d v="2017-09-10T00:00:00"/>
    <x v="3"/>
    <n v="781"/>
    <n v="0.1"/>
    <n v="62.48"/>
    <s v="Tamil Nadu"/>
    <x v="0"/>
    <x v="8"/>
    <m/>
  </r>
  <r>
    <s v="OD1234"/>
    <x v="11"/>
    <x v="3"/>
    <x v="16"/>
    <x v="19"/>
    <d v="2016-05-24T00:00:00"/>
    <x v="3"/>
    <n v="751"/>
    <n v="0.15"/>
    <n v="127.67"/>
    <s v="Tamil Nadu"/>
    <x v="1"/>
    <x v="5"/>
    <m/>
  </r>
  <r>
    <s v="OD1235"/>
    <x v="9"/>
    <x v="4"/>
    <x v="7"/>
    <x v="11"/>
    <d v="2016-07-12T00:00:00"/>
    <x v="3"/>
    <n v="1753"/>
    <n v="0.35"/>
    <n v="385.66"/>
    <s v="Tamil Nadu"/>
    <x v="1"/>
    <x v="7"/>
    <m/>
  </r>
  <r>
    <s v="OD1236"/>
    <x v="29"/>
    <x v="3"/>
    <x v="5"/>
    <x v="18"/>
    <d v="2018-05-30T00:00:00"/>
    <x v="3"/>
    <n v="1336"/>
    <n v="0.26"/>
    <n v="440.88"/>
    <s v="Tamil Nadu"/>
    <x v="3"/>
    <x v="5"/>
    <m/>
  </r>
  <r>
    <s v="OD1237"/>
    <x v="0"/>
    <x v="2"/>
    <x v="15"/>
    <x v="5"/>
    <d v="2016-01-03T00:00:00"/>
    <x v="3"/>
    <n v="1951"/>
    <n v="0.32"/>
    <n v="370.69"/>
    <s v="Tamil Nadu"/>
    <x v="1"/>
    <x v="9"/>
    <m/>
  </r>
  <r>
    <s v="OD1238"/>
    <x v="32"/>
    <x v="5"/>
    <x v="10"/>
    <x v="20"/>
    <d v="2015-06-07T00:00:00"/>
    <x v="3"/>
    <n v="1857"/>
    <n v="0.27"/>
    <n v="501.39"/>
    <s v="Tamil Nadu"/>
    <x v="2"/>
    <x v="1"/>
    <m/>
  </r>
  <r>
    <s v="OD1239"/>
    <x v="23"/>
    <x v="6"/>
    <x v="9"/>
    <x v="7"/>
    <d v="2018-09-08T00:00:00"/>
    <x v="3"/>
    <n v="1211"/>
    <n v="0.35"/>
    <n v="72.66"/>
    <s v="Tamil Nadu"/>
    <x v="3"/>
    <x v="8"/>
    <m/>
  </r>
  <r>
    <s v="OD1240"/>
    <x v="26"/>
    <x v="4"/>
    <x v="6"/>
    <x v="7"/>
    <d v="2016-07-12T00:00:00"/>
    <x v="3"/>
    <n v="1840"/>
    <n v="0.26"/>
    <n v="257.60000000000002"/>
    <s v="Tamil Nadu"/>
    <x v="1"/>
    <x v="7"/>
    <m/>
  </r>
  <r>
    <s v="OD1241"/>
    <x v="13"/>
    <x v="6"/>
    <x v="19"/>
    <x v="10"/>
    <d v="2016-03-05T00:00:00"/>
    <x v="3"/>
    <n v="1401"/>
    <n v="0.32"/>
    <n v="280.2"/>
    <s v="Tamil Nadu"/>
    <x v="1"/>
    <x v="10"/>
    <m/>
  </r>
  <r>
    <s v="OD1242"/>
    <x v="17"/>
    <x v="4"/>
    <x v="7"/>
    <x v="9"/>
    <d v="2017-04-28T00:00:00"/>
    <x v="3"/>
    <n v="1238"/>
    <n v="0.14000000000000001"/>
    <n v="544.72"/>
    <s v="Tamil Nadu"/>
    <x v="0"/>
    <x v="3"/>
    <m/>
  </r>
  <r>
    <s v="OD1243"/>
    <x v="40"/>
    <x v="0"/>
    <x v="12"/>
    <x v="6"/>
    <d v="2018-11-19T00:00:00"/>
    <x v="3"/>
    <n v="725"/>
    <n v="0.28999999999999998"/>
    <n v="181.25"/>
    <s v="Tamil Nadu"/>
    <x v="3"/>
    <x v="0"/>
    <m/>
  </r>
  <r>
    <s v="OD1244"/>
    <x v="40"/>
    <x v="2"/>
    <x v="15"/>
    <x v="14"/>
    <d v="2017-06-25T00:00:00"/>
    <x v="3"/>
    <n v="789"/>
    <n v="0.25"/>
    <n v="181.47"/>
    <s v="Tamil Nadu"/>
    <x v="0"/>
    <x v="1"/>
    <m/>
  </r>
  <r>
    <s v="OD1245"/>
    <x v="31"/>
    <x v="3"/>
    <x v="16"/>
    <x v="4"/>
    <d v="2015-10-17T00:00:00"/>
    <x v="3"/>
    <n v="1987"/>
    <n v="0.32"/>
    <n v="397.4"/>
    <s v="Tamil Nadu"/>
    <x v="2"/>
    <x v="2"/>
    <m/>
  </r>
  <r>
    <s v="OD1246"/>
    <x v="2"/>
    <x v="5"/>
    <x v="17"/>
    <x v="15"/>
    <d v="2018-06-12T00:00:00"/>
    <x v="3"/>
    <n v="598"/>
    <n v="0.21"/>
    <n v="47.84"/>
    <s v="Tamil Nadu"/>
    <x v="3"/>
    <x v="1"/>
    <m/>
  </r>
  <r>
    <s v="OD1247"/>
    <x v="9"/>
    <x v="3"/>
    <x v="5"/>
    <x v="12"/>
    <d v="2015-12-06T00:00:00"/>
    <x v="3"/>
    <n v="1074"/>
    <n v="0.17"/>
    <n v="193.32"/>
    <s v="Tamil Nadu"/>
    <x v="2"/>
    <x v="4"/>
    <m/>
  </r>
  <r>
    <s v="OD1248"/>
    <x v="34"/>
    <x v="6"/>
    <x v="19"/>
    <x v="1"/>
    <d v="2018-12-02T00:00:00"/>
    <x v="3"/>
    <n v="2038"/>
    <n v="0.21"/>
    <n v="203.8"/>
    <s v="Tamil Nadu"/>
    <x v="3"/>
    <x v="4"/>
    <m/>
  </r>
  <r>
    <s v="OD1249"/>
    <x v="43"/>
    <x v="6"/>
    <x v="13"/>
    <x v="19"/>
    <d v="2018-11-06T00:00:00"/>
    <x v="3"/>
    <n v="856"/>
    <n v="0.17"/>
    <n v="316.72000000000003"/>
    <s v="Tamil Nadu"/>
    <x v="3"/>
    <x v="0"/>
    <m/>
  </r>
  <r>
    <s v="OD1250"/>
    <x v="14"/>
    <x v="4"/>
    <x v="7"/>
    <x v="5"/>
    <d v="2018-06-04T00:00:00"/>
    <x v="3"/>
    <n v="976"/>
    <n v="0.17"/>
    <n v="409.92"/>
    <s v="Tamil Nadu"/>
    <x v="3"/>
    <x v="1"/>
    <m/>
  </r>
  <r>
    <s v="OD1251"/>
    <x v="38"/>
    <x v="6"/>
    <x v="13"/>
    <x v="18"/>
    <d v="2015-12-16T00:00:00"/>
    <x v="3"/>
    <n v="659"/>
    <n v="0.28000000000000003"/>
    <n v="144.97999999999999"/>
    <s v="Tamil Nadu"/>
    <x v="2"/>
    <x v="4"/>
    <m/>
  </r>
  <r>
    <s v="OD1252"/>
    <x v="31"/>
    <x v="2"/>
    <x v="4"/>
    <x v="9"/>
    <d v="2016-07-18T00:00:00"/>
    <x v="4"/>
    <n v="1530"/>
    <n v="0.22"/>
    <n v="214.2"/>
    <s v="Tamil Nadu"/>
    <x v="1"/>
    <x v="7"/>
    <m/>
  </r>
  <r>
    <s v="OD1253"/>
    <x v="44"/>
    <x v="6"/>
    <x v="13"/>
    <x v="6"/>
    <d v="2018-09-22T00:00:00"/>
    <x v="4"/>
    <n v="1224"/>
    <n v="0.17"/>
    <n v="97.92"/>
    <s v="Tamil Nadu"/>
    <x v="3"/>
    <x v="8"/>
    <m/>
  </r>
  <r>
    <s v="OD1254"/>
    <x v="24"/>
    <x v="2"/>
    <x v="15"/>
    <x v="8"/>
    <d v="2017-03-19T00:00:00"/>
    <x v="4"/>
    <n v="1650"/>
    <n v="0.34"/>
    <n v="346.5"/>
    <s v="Tamil Nadu"/>
    <x v="0"/>
    <x v="10"/>
    <m/>
  </r>
  <r>
    <s v="OD1255"/>
    <x v="19"/>
    <x v="1"/>
    <x v="1"/>
    <x v="0"/>
    <d v="2017-06-28T00:00:00"/>
    <x v="4"/>
    <n v="1109"/>
    <n v="0.14000000000000001"/>
    <n v="221.8"/>
    <s v="Tamil Nadu"/>
    <x v="0"/>
    <x v="1"/>
    <m/>
  </r>
  <r>
    <s v="OD1256"/>
    <x v="0"/>
    <x v="5"/>
    <x v="8"/>
    <x v="17"/>
    <d v="2017-09-03T00:00:00"/>
    <x v="4"/>
    <n v="929"/>
    <n v="0.3"/>
    <n v="325.14999999999998"/>
    <s v="Tamil Nadu"/>
    <x v="0"/>
    <x v="8"/>
    <m/>
  </r>
  <r>
    <s v="OD1257"/>
    <x v="42"/>
    <x v="6"/>
    <x v="9"/>
    <x v="14"/>
    <d v="2018-03-31T00:00:00"/>
    <x v="4"/>
    <n v="2074"/>
    <n v="0.3"/>
    <n v="601.46"/>
    <s v="Tamil Nadu"/>
    <x v="3"/>
    <x v="10"/>
    <m/>
  </r>
  <r>
    <s v="OD1258"/>
    <x v="21"/>
    <x v="4"/>
    <x v="22"/>
    <x v="10"/>
    <d v="2018-12-08T00:00:00"/>
    <x v="4"/>
    <n v="1774"/>
    <n v="0.15"/>
    <n v="212.88"/>
    <s v="Tamil Nadu"/>
    <x v="3"/>
    <x v="4"/>
    <m/>
  </r>
  <r>
    <s v="OD1259"/>
    <x v="32"/>
    <x v="5"/>
    <x v="10"/>
    <x v="23"/>
    <d v="2015-10-31T00:00:00"/>
    <x v="4"/>
    <n v="2062"/>
    <n v="0.15"/>
    <n v="144.34"/>
    <s v="Tamil Nadu"/>
    <x v="2"/>
    <x v="2"/>
    <m/>
  </r>
  <r>
    <s v="OD1260"/>
    <x v="48"/>
    <x v="1"/>
    <x v="14"/>
    <x v="16"/>
    <d v="2015-11-25T00:00:00"/>
    <x v="4"/>
    <n v="663"/>
    <n v="0.23"/>
    <n v="271.83"/>
    <s v="Tamil Nadu"/>
    <x v="2"/>
    <x v="0"/>
    <m/>
  </r>
  <r>
    <s v="OD1261"/>
    <x v="16"/>
    <x v="3"/>
    <x v="16"/>
    <x v="0"/>
    <d v="2017-09-03T00:00:00"/>
    <x v="4"/>
    <n v="2080"/>
    <n v="0.17"/>
    <n v="145.6"/>
    <s v="Tamil Nadu"/>
    <x v="0"/>
    <x v="8"/>
    <m/>
  </r>
  <r>
    <s v="OD1262"/>
    <x v="20"/>
    <x v="1"/>
    <x v="14"/>
    <x v="7"/>
    <d v="2018-09-15T00:00:00"/>
    <x v="4"/>
    <n v="622"/>
    <n v="0.24"/>
    <n v="37.32"/>
    <s v="Tamil Nadu"/>
    <x v="3"/>
    <x v="8"/>
    <m/>
  </r>
  <r>
    <s v="OD1263"/>
    <x v="2"/>
    <x v="3"/>
    <x v="16"/>
    <x v="13"/>
    <d v="2016-11-07T00:00:00"/>
    <x v="4"/>
    <n v="2087"/>
    <n v="0.16"/>
    <n v="166.96"/>
    <s v="Tamil Nadu"/>
    <x v="1"/>
    <x v="0"/>
    <m/>
  </r>
  <r>
    <s v="OD1264"/>
    <x v="12"/>
    <x v="5"/>
    <x v="17"/>
    <x v="23"/>
    <d v="2018-06-24T00:00:00"/>
    <x v="4"/>
    <n v="1536"/>
    <n v="0.22"/>
    <n v="245.76"/>
    <s v="Tamil Nadu"/>
    <x v="3"/>
    <x v="1"/>
    <m/>
  </r>
  <r>
    <s v="OD1265"/>
    <x v="22"/>
    <x v="4"/>
    <x v="7"/>
    <x v="3"/>
    <d v="2018-03-06T00:00:00"/>
    <x v="4"/>
    <n v="767"/>
    <n v="0.31"/>
    <n v="222.43"/>
    <s v="Tamil Nadu"/>
    <x v="3"/>
    <x v="10"/>
    <m/>
  </r>
  <r>
    <s v="OD1266"/>
    <x v="29"/>
    <x v="6"/>
    <x v="19"/>
    <x v="14"/>
    <d v="2016-08-24T00:00:00"/>
    <x v="4"/>
    <n v="1888"/>
    <n v="0.2"/>
    <n v="320.95999999999998"/>
    <s v="Tamil Nadu"/>
    <x v="1"/>
    <x v="6"/>
    <m/>
  </r>
  <r>
    <s v="OD1267"/>
    <x v="38"/>
    <x v="4"/>
    <x v="7"/>
    <x v="12"/>
    <d v="2015-10-31T00:00:00"/>
    <x v="4"/>
    <n v="1504"/>
    <n v="0.13"/>
    <n v="300.8"/>
    <s v="Tamil Nadu"/>
    <x v="2"/>
    <x v="2"/>
    <m/>
  </r>
  <r>
    <s v="OD1268"/>
    <x v="40"/>
    <x v="3"/>
    <x v="5"/>
    <x v="13"/>
    <d v="2017-12-01T00:00:00"/>
    <x v="4"/>
    <n v="809"/>
    <n v="0.2"/>
    <n v="137.53"/>
    <s v="Tamil Nadu"/>
    <x v="0"/>
    <x v="4"/>
    <m/>
  </r>
  <r>
    <s v="OD1269"/>
    <x v="23"/>
    <x v="4"/>
    <x v="22"/>
    <x v="15"/>
    <d v="2015-09-29T00:00:00"/>
    <x v="4"/>
    <n v="728"/>
    <n v="0.26"/>
    <n v="167.44"/>
    <s v="Tamil Nadu"/>
    <x v="2"/>
    <x v="8"/>
    <m/>
  </r>
  <r>
    <s v="OD1270"/>
    <x v="0"/>
    <x v="2"/>
    <x v="15"/>
    <x v="4"/>
    <d v="2017-03-19T00:00:00"/>
    <x v="4"/>
    <n v="737"/>
    <n v="0.18"/>
    <n v="294.8"/>
    <s v="Tamil Nadu"/>
    <x v="0"/>
    <x v="10"/>
    <m/>
  </r>
  <r>
    <s v="OD1271"/>
    <x v="2"/>
    <x v="2"/>
    <x v="21"/>
    <x v="6"/>
    <d v="2015-10-31T00:00:00"/>
    <x v="4"/>
    <n v="1631"/>
    <n v="0.22"/>
    <n v="456.68"/>
    <s v="Tamil Nadu"/>
    <x v="2"/>
    <x v="2"/>
    <m/>
  </r>
  <r>
    <s v="OD1272"/>
    <x v="12"/>
    <x v="6"/>
    <x v="11"/>
    <x v="17"/>
    <d v="2017-12-01T00:00:00"/>
    <x v="4"/>
    <n v="2036"/>
    <n v="0.22"/>
    <n v="101.8"/>
    <s v="Tamil Nadu"/>
    <x v="0"/>
    <x v="4"/>
    <m/>
  </r>
  <r>
    <s v="OD1273"/>
    <x v="21"/>
    <x v="3"/>
    <x v="16"/>
    <x v="11"/>
    <d v="2018-05-12T00:00:00"/>
    <x v="4"/>
    <n v="1033"/>
    <n v="0.27"/>
    <n v="392.54"/>
    <s v="Tamil Nadu"/>
    <x v="3"/>
    <x v="5"/>
    <m/>
  </r>
  <r>
    <s v="OD1274"/>
    <x v="33"/>
    <x v="0"/>
    <x v="12"/>
    <x v="15"/>
    <d v="2018-09-01T00:00:00"/>
    <x v="4"/>
    <n v="832"/>
    <n v="0.13"/>
    <n v="158.08000000000001"/>
    <s v="Tamil Nadu"/>
    <x v="3"/>
    <x v="8"/>
    <m/>
  </r>
  <r>
    <s v="OD1275"/>
    <x v="11"/>
    <x v="6"/>
    <x v="19"/>
    <x v="10"/>
    <d v="2018-11-26T00:00:00"/>
    <x v="4"/>
    <n v="2397"/>
    <n v="0.27"/>
    <n v="1006.74"/>
    <s v="Tamil Nadu"/>
    <x v="3"/>
    <x v="0"/>
    <m/>
  </r>
  <r>
    <s v="OD1276"/>
    <x v="9"/>
    <x v="0"/>
    <x v="12"/>
    <x v="6"/>
    <d v="2018-11-05T00:00:00"/>
    <x v="4"/>
    <n v="1659"/>
    <n v="0.14000000000000001"/>
    <n v="547.47"/>
    <s v="Tamil Nadu"/>
    <x v="3"/>
    <x v="0"/>
    <m/>
  </r>
  <r>
    <s v="OD1277"/>
    <x v="34"/>
    <x v="4"/>
    <x v="6"/>
    <x v="6"/>
    <d v="2018-06-24T00:00:00"/>
    <x v="4"/>
    <n v="959"/>
    <n v="0.31"/>
    <n v="402.78"/>
    <s v="Tamil Nadu"/>
    <x v="3"/>
    <x v="1"/>
    <m/>
  </r>
  <r>
    <s v="OD1278"/>
    <x v="42"/>
    <x v="5"/>
    <x v="8"/>
    <x v="2"/>
    <d v="2018-11-05T00:00:00"/>
    <x v="4"/>
    <n v="2348"/>
    <n v="0.24"/>
    <n v="469.6"/>
    <s v="Tamil Nadu"/>
    <x v="3"/>
    <x v="0"/>
    <m/>
  </r>
  <r>
    <s v="OD1279"/>
    <x v="16"/>
    <x v="3"/>
    <x v="18"/>
    <x v="18"/>
    <d v="2016-12-05T00:00:00"/>
    <x v="4"/>
    <n v="815"/>
    <n v="0.2"/>
    <n v="244.5"/>
    <s v="Tamil Nadu"/>
    <x v="1"/>
    <x v="4"/>
    <m/>
  </r>
  <r>
    <s v="OD1280"/>
    <x v="13"/>
    <x v="3"/>
    <x v="5"/>
    <x v="20"/>
    <d v="2016-11-01T00:00:00"/>
    <x v="4"/>
    <n v="2417"/>
    <n v="0.24"/>
    <n v="314.20999999999998"/>
    <s v="Tamil Nadu"/>
    <x v="1"/>
    <x v="0"/>
    <m/>
  </r>
  <r>
    <s v="OD1281"/>
    <x v="7"/>
    <x v="5"/>
    <x v="10"/>
    <x v="3"/>
    <d v="2018-07-15T00:00:00"/>
    <x v="4"/>
    <n v="1628"/>
    <n v="0.21"/>
    <n v="374.44"/>
    <s v="Tamil Nadu"/>
    <x v="3"/>
    <x v="7"/>
    <m/>
  </r>
  <r>
    <s v="OD1282"/>
    <x v="32"/>
    <x v="5"/>
    <x v="10"/>
    <x v="3"/>
    <d v="2015-09-12T00:00:00"/>
    <x v="4"/>
    <n v="2083"/>
    <n v="0.16"/>
    <n v="770.71"/>
    <s v="Tamil Nadu"/>
    <x v="2"/>
    <x v="8"/>
    <m/>
  </r>
  <r>
    <s v="OD1283"/>
    <x v="5"/>
    <x v="5"/>
    <x v="8"/>
    <x v="0"/>
    <d v="2016-12-04T00:00:00"/>
    <x v="4"/>
    <n v="2201"/>
    <n v="0.32"/>
    <n v="814.37"/>
    <s v="Tamil Nadu"/>
    <x v="1"/>
    <x v="4"/>
    <m/>
  </r>
  <r>
    <s v="OD1284"/>
    <x v="17"/>
    <x v="2"/>
    <x v="4"/>
    <x v="21"/>
    <d v="2016-07-13T00:00:00"/>
    <x v="4"/>
    <n v="1203"/>
    <n v="0.27"/>
    <n v="168.42"/>
    <s v="Tamil Nadu"/>
    <x v="1"/>
    <x v="7"/>
    <m/>
  </r>
  <r>
    <s v="OD1285"/>
    <x v="49"/>
    <x v="6"/>
    <x v="19"/>
    <x v="11"/>
    <d v="2018-06-25T00:00:00"/>
    <x v="4"/>
    <n v="2250"/>
    <n v="0.35"/>
    <n v="922.5"/>
    <s v="Tamil Nadu"/>
    <x v="3"/>
    <x v="1"/>
    <m/>
  </r>
  <r>
    <s v="OD1286"/>
    <x v="1"/>
    <x v="0"/>
    <x v="0"/>
    <x v="22"/>
    <d v="2015-12-01T00:00:00"/>
    <x v="4"/>
    <n v="1098"/>
    <n v="0.17"/>
    <n v="428.22"/>
    <s v="Tamil Nadu"/>
    <x v="2"/>
    <x v="4"/>
    <m/>
  </r>
  <r>
    <s v="OD1287"/>
    <x v="20"/>
    <x v="2"/>
    <x v="15"/>
    <x v="4"/>
    <d v="2018-03-27T00:00:00"/>
    <x v="4"/>
    <n v="1717"/>
    <n v="0.22"/>
    <n v="652.46"/>
    <s v="Tamil Nadu"/>
    <x v="3"/>
    <x v="10"/>
    <m/>
  </r>
  <r>
    <s v="OD1288"/>
    <x v="42"/>
    <x v="5"/>
    <x v="17"/>
    <x v="11"/>
    <d v="2017-08-01T00:00:00"/>
    <x v="4"/>
    <n v="1368"/>
    <n v="0.16"/>
    <n v="300.95999999999998"/>
    <s v="Tamil Nadu"/>
    <x v="0"/>
    <x v="6"/>
    <m/>
  </r>
  <r>
    <s v="OD1289"/>
    <x v="9"/>
    <x v="0"/>
    <x v="0"/>
    <x v="23"/>
    <d v="2018-01-19T00:00:00"/>
    <x v="4"/>
    <n v="1296"/>
    <n v="0.22"/>
    <n v="336.96"/>
    <s v="Tamil Nadu"/>
    <x v="3"/>
    <x v="9"/>
    <m/>
  </r>
  <r>
    <s v="OD1290"/>
    <x v="42"/>
    <x v="2"/>
    <x v="4"/>
    <x v="10"/>
    <d v="2017-09-06T00:00:00"/>
    <x v="4"/>
    <n v="525"/>
    <n v="0.31"/>
    <n v="99.75"/>
    <s v="Tamil Nadu"/>
    <x v="0"/>
    <x v="8"/>
    <m/>
  </r>
  <r>
    <s v="OD1291"/>
    <x v="7"/>
    <x v="6"/>
    <x v="13"/>
    <x v="5"/>
    <d v="2015-05-18T00:00:00"/>
    <x v="4"/>
    <n v="635"/>
    <n v="0.14000000000000001"/>
    <n v="146.05000000000001"/>
    <s v="Tamil Nadu"/>
    <x v="2"/>
    <x v="5"/>
    <m/>
  </r>
  <r>
    <s v="OD1292"/>
    <x v="32"/>
    <x v="6"/>
    <x v="11"/>
    <x v="12"/>
    <d v="2015-12-27T00:00:00"/>
    <x v="4"/>
    <n v="2097"/>
    <n v="0.24"/>
    <n v="880.74"/>
    <s v="Tamil Nadu"/>
    <x v="2"/>
    <x v="4"/>
    <m/>
  </r>
  <r>
    <s v="OD1293"/>
    <x v="31"/>
    <x v="3"/>
    <x v="5"/>
    <x v="19"/>
    <d v="2017-11-14T00:00:00"/>
    <x v="4"/>
    <n v="1505"/>
    <n v="0.27"/>
    <n v="346.15"/>
    <s v="Tamil Nadu"/>
    <x v="0"/>
    <x v="0"/>
    <m/>
  </r>
  <r>
    <s v="OD1294"/>
    <x v="4"/>
    <x v="5"/>
    <x v="10"/>
    <x v="15"/>
    <d v="2015-09-09T00:00:00"/>
    <x v="4"/>
    <n v="2057"/>
    <n v="0.17"/>
    <n v="143.99"/>
    <s v="Tamil Nadu"/>
    <x v="2"/>
    <x v="8"/>
    <m/>
  </r>
  <r>
    <s v="OD1295"/>
    <x v="40"/>
    <x v="6"/>
    <x v="13"/>
    <x v="14"/>
    <d v="2018-07-25T00:00:00"/>
    <x v="4"/>
    <n v="1510"/>
    <n v="0.3"/>
    <n v="90.6"/>
    <s v="Tamil Nadu"/>
    <x v="3"/>
    <x v="7"/>
    <m/>
  </r>
  <r>
    <s v="OD1296"/>
    <x v="6"/>
    <x v="3"/>
    <x v="16"/>
    <x v="0"/>
    <d v="2018-06-21T00:00:00"/>
    <x v="4"/>
    <n v="583"/>
    <n v="0.25"/>
    <n v="180.73"/>
    <s v="Tamil Nadu"/>
    <x v="3"/>
    <x v="1"/>
    <m/>
  </r>
  <r>
    <s v="OD1297"/>
    <x v="32"/>
    <x v="4"/>
    <x v="22"/>
    <x v="10"/>
    <d v="2015-03-11T00:00:00"/>
    <x v="4"/>
    <n v="1189"/>
    <n v="0.24"/>
    <n v="237.8"/>
    <s v="Tamil Nadu"/>
    <x v="2"/>
    <x v="10"/>
    <m/>
  </r>
  <r>
    <s v="OD1298"/>
    <x v="18"/>
    <x v="3"/>
    <x v="18"/>
    <x v="12"/>
    <d v="2017-12-19T00:00:00"/>
    <x v="4"/>
    <n v="1569"/>
    <n v="0.28000000000000003"/>
    <n v="156.9"/>
    <s v="Tamil Nadu"/>
    <x v="0"/>
    <x v="4"/>
    <m/>
  </r>
  <r>
    <s v="OD1299"/>
    <x v="34"/>
    <x v="3"/>
    <x v="5"/>
    <x v="19"/>
    <d v="2018-07-13T00:00:00"/>
    <x v="4"/>
    <n v="1503"/>
    <n v="0.1"/>
    <n v="180.36"/>
    <s v="Tamil Nadu"/>
    <x v="3"/>
    <x v="7"/>
    <m/>
  </r>
  <r>
    <s v="OD1300"/>
    <x v="26"/>
    <x v="1"/>
    <x v="14"/>
    <x v="6"/>
    <d v="2017-08-27T00:00:00"/>
    <x v="4"/>
    <n v="2413"/>
    <n v="0.18"/>
    <n v="1085.8499999999999"/>
    <s v="Tamil Nadu"/>
    <x v="0"/>
    <x v="6"/>
    <m/>
  </r>
  <r>
    <s v="OD1301"/>
    <x v="5"/>
    <x v="3"/>
    <x v="5"/>
    <x v="23"/>
    <d v="2015-10-31T00:00:00"/>
    <x v="4"/>
    <n v="861"/>
    <n v="0.16"/>
    <n v="370.23"/>
    <s v="Tamil Nadu"/>
    <x v="2"/>
    <x v="2"/>
    <m/>
  </r>
  <r>
    <s v="OD1302"/>
    <x v="43"/>
    <x v="1"/>
    <x v="14"/>
    <x v="22"/>
    <d v="2016-01-27T00:00:00"/>
    <x v="4"/>
    <n v="2334"/>
    <n v="0.1"/>
    <n v="490.14"/>
    <s v="Tamil Nadu"/>
    <x v="1"/>
    <x v="9"/>
    <m/>
  </r>
  <r>
    <s v="OD1303"/>
    <x v="18"/>
    <x v="3"/>
    <x v="18"/>
    <x v="0"/>
    <d v="2017-11-14T00:00:00"/>
    <x v="4"/>
    <n v="2306"/>
    <n v="0.19"/>
    <n v="714.86"/>
    <s v="Tamil Nadu"/>
    <x v="0"/>
    <x v="0"/>
    <m/>
  </r>
  <r>
    <s v="OD1304"/>
    <x v="10"/>
    <x v="3"/>
    <x v="3"/>
    <x v="5"/>
    <d v="2018-01-19T00:00:00"/>
    <x v="4"/>
    <n v="2314"/>
    <n v="0.32"/>
    <n v="647.91999999999996"/>
    <s v="Tamil Nadu"/>
    <x v="3"/>
    <x v="9"/>
    <m/>
  </r>
  <r>
    <s v="OD1305"/>
    <x v="23"/>
    <x v="3"/>
    <x v="16"/>
    <x v="17"/>
    <d v="2017-12-01T00:00:00"/>
    <x v="4"/>
    <n v="2432"/>
    <n v="0.34"/>
    <n v="1094.4000000000001"/>
    <s v="Tamil Nadu"/>
    <x v="0"/>
    <x v="4"/>
    <m/>
  </r>
  <r>
    <s v="OD1306"/>
    <x v="48"/>
    <x v="2"/>
    <x v="15"/>
    <x v="14"/>
    <d v="2015-12-01T00:00:00"/>
    <x v="4"/>
    <n v="2172"/>
    <n v="0.28999999999999998"/>
    <n v="369.24"/>
    <s v="Tamil Nadu"/>
    <x v="2"/>
    <x v="4"/>
    <m/>
  </r>
  <r>
    <s v="OD1307"/>
    <x v="8"/>
    <x v="1"/>
    <x v="14"/>
    <x v="6"/>
    <d v="2018-08-17T00:00:00"/>
    <x v="4"/>
    <n v="2228"/>
    <n v="0.1"/>
    <n v="111.4"/>
    <s v="Tamil Nadu"/>
    <x v="3"/>
    <x v="6"/>
    <m/>
  </r>
  <r>
    <s v="OD1308"/>
    <x v="13"/>
    <x v="4"/>
    <x v="7"/>
    <x v="2"/>
    <d v="2016-10-12T00:00:00"/>
    <x v="4"/>
    <n v="1970"/>
    <n v="0.2"/>
    <n v="374.3"/>
    <s v="Tamil Nadu"/>
    <x v="1"/>
    <x v="2"/>
    <m/>
  </r>
  <r>
    <s v="OD1309"/>
    <x v="8"/>
    <x v="5"/>
    <x v="10"/>
    <x v="19"/>
    <d v="2018-07-25T00:00:00"/>
    <x v="4"/>
    <n v="1510"/>
    <n v="0.15"/>
    <n v="377.5"/>
    <s v="Tamil Nadu"/>
    <x v="3"/>
    <x v="7"/>
    <m/>
  </r>
  <r>
    <s v="OD1310"/>
    <x v="0"/>
    <x v="1"/>
    <x v="1"/>
    <x v="11"/>
    <d v="2018-11-05T00:00:00"/>
    <x v="4"/>
    <n v="2250"/>
    <n v="0.22"/>
    <n v="495"/>
    <s v="Tamil Nadu"/>
    <x v="3"/>
    <x v="0"/>
    <m/>
  </r>
  <r>
    <s v="OD1311"/>
    <x v="18"/>
    <x v="4"/>
    <x v="6"/>
    <x v="17"/>
    <d v="2017-08-12T00:00:00"/>
    <x v="4"/>
    <n v="1206"/>
    <n v="0.17"/>
    <n v="373.86"/>
    <s v="Tamil Nadu"/>
    <x v="0"/>
    <x v="6"/>
    <m/>
  </r>
  <r>
    <s v="OD1312"/>
    <x v="18"/>
    <x v="0"/>
    <x v="0"/>
    <x v="18"/>
    <d v="2017-03-24T00:00:00"/>
    <x v="4"/>
    <n v="959"/>
    <n v="0.11"/>
    <n v="143.85"/>
    <s v="Tamil Nadu"/>
    <x v="0"/>
    <x v="10"/>
    <m/>
  </r>
  <r>
    <s v="OD1313"/>
    <x v="34"/>
    <x v="3"/>
    <x v="3"/>
    <x v="16"/>
    <d v="2015-05-10T00:00:00"/>
    <x v="4"/>
    <n v="1259"/>
    <n v="0.33"/>
    <n v="302.16000000000003"/>
    <s v="Tamil Nadu"/>
    <x v="2"/>
    <x v="5"/>
    <m/>
  </r>
  <r>
    <s v="OD1314"/>
    <x v="48"/>
    <x v="0"/>
    <x v="0"/>
    <x v="16"/>
    <d v="2018-12-29T00:00:00"/>
    <x v="1"/>
    <n v="1299"/>
    <n v="0.31"/>
    <n v="493.62"/>
    <s v="Tamil Nadu"/>
    <x v="3"/>
    <x v="4"/>
    <m/>
  </r>
  <r>
    <s v="OD1315"/>
    <x v="24"/>
    <x v="1"/>
    <x v="1"/>
    <x v="13"/>
    <d v="2017-10-27T00:00:00"/>
    <x v="1"/>
    <n v="1508"/>
    <n v="0.33"/>
    <n v="316.68"/>
    <s v="Tamil Nadu"/>
    <x v="0"/>
    <x v="2"/>
    <m/>
  </r>
  <r>
    <s v="OD1316"/>
    <x v="24"/>
    <x v="5"/>
    <x v="17"/>
    <x v="1"/>
    <d v="2016-09-06T00:00:00"/>
    <x v="1"/>
    <n v="2041"/>
    <n v="0.23"/>
    <n v="816.4"/>
    <s v="Tamil Nadu"/>
    <x v="1"/>
    <x v="8"/>
    <m/>
  </r>
  <r>
    <s v="OD1317"/>
    <x v="4"/>
    <x v="1"/>
    <x v="1"/>
    <x v="16"/>
    <d v="2015-04-29T00:00:00"/>
    <x v="1"/>
    <n v="1102"/>
    <n v="0.28000000000000003"/>
    <n v="297.54000000000002"/>
    <s v="Tamil Nadu"/>
    <x v="2"/>
    <x v="3"/>
    <m/>
  </r>
  <r>
    <s v="OD1318"/>
    <x v="37"/>
    <x v="2"/>
    <x v="21"/>
    <x v="6"/>
    <d v="2018-03-27T00:00:00"/>
    <x v="1"/>
    <n v="1690"/>
    <n v="0.13"/>
    <n v="135.19999999999999"/>
    <s v="Tamil Nadu"/>
    <x v="3"/>
    <x v="10"/>
    <m/>
  </r>
  <r>
    <s v="OD1319"/>
    <x v="24"/>
    <x v="4"/>
    <x v="6"/>
    <x v="11"/>
    <d v="2018-08-06T00:00:00"/>
    <x v="1"/>
    <n v="752"/>
    <n v="0.21"/>
    <n v="255.68"/>
    <s v="Tamil Nadu"/>
    <x v="3"/>
    <x v="6"/>
    <m/>
  </r>
  <r>
    <s v="OD1320"/>
    <x v="4"/>
    <x v="1"/>
    <x v="1"/>
    <x v="14"/>
    <d v="2017-09-23T00:00:00"/>
    <x v="1"/>
    <n v="2393"/>
    <n v="0.32"/>
    <n v="454.67"/>
    <s v="Tamil Nadu"/>
    <x v="0"/>
    <x v="8"/>
    <m/>
  </r>
  <r>
    <s v="OD1321"/>
    <x v="49"/>
    <x v="4"/>
    <x v="6"/>
    <x v="8"/>
    <d v="2018-12-29T00:00:00"/>
    <x v="1"/>
    <n v="955"/>
    <n v="0.17"/>
    <n v="429.75"/>
    <s v="Tamil Nadu"/>
    <x v="3"/>
    <x v="4"/>
    <m/>
  </r>
  <r>
    <s v="OD1322"/>
    <x v="27"/>
    <x v="0"/>
    <x v="12"/>
    <x v="7"/>
    <d v="2018-07-10T00:00:00"/>
    <x v="1"/>
    <n v="1585"/>
    <n v="0.3"/>
    <n v="190.2"/>
    <s v="Tamil Nadu"/>
    <x v="3"/>
    <x v="7"/>
    <m/>
  </r>
  <r>
    <s v="OD1323"/>
    <x v="33"/>
    <x v="0"/>
    <x v="12"/>
    <x v="9"/>
    <d v="2016-11-08T00:00:00"/>
    <x v="1"/>
    <n v="526"/>
    <n v="0.23"/>
    <n v="152.54"/>
    <s v="Tamil Nadu"/>
    <x v="1"/>
    <x v="0"/>
    <m/>
  </r>
  <r>
    <s v="OD1324"/>
    <x v="39"/>
    <x v="5"/>
    <x v="10"/>
    <x v="20"/>
    <d v="2017-12-23T00:00:00"/>
    <x v="1"/>
    <n v="1158"/>
    <n v="0.34"/>
    <n v="463.2"/>
    <s v="Tamil Nadu"/>
    <x v="0"/>
    <x v="4"/>
    <m/>
  </r>
  <r>
    <s v="OD1325"/>
    <x v="31"/>
    <x v="1"/>
    <x v="1"/>
    <x v="13"/>
    <d v="2017-11-03T00:00:00"/>
    <x v="1"/>
    <n v="1021"/>
    <n v="0.33"/>
    <n v="357.35"/>
    <s v="Tamil Nadu"/>
    <x v="0"/>
    <x v="0"/>
    <m/>
  </r>
  <r>
    <s v="OD1326"/>
    <x v="2"/>
    <x v="6"/>
    <x v="19"/>
    <x v="9"/>
    <d v="2018-12-25T00:00:00"/>
    <x v="1"/>
    <n v="2444"/>
    <n v="0.23"/>
    <n v="513.24"/>
    <s v="Tamil Nadu"/>
    <x v="3"/>
    <x v="4"/>
    <m/>
  </r>
  <r>
    <s v="OD1327"/>
    <x v="42"/>
    <x v="2"/>
    <x v="15"/>
    <x v="22"/>
    <d v="2017-11-03T00:00:00"/>
    <x v="1"/>
    <n v="1656"/>
    <n v="0.23"/>
    <n v="165.6"/>
    <s v="Tamil Nadu"/>
    <x v="0"/>
    <x v="0"/>
    <m/>
  </r>
  <r>
    <s v="OD1328"/>
    <x v="41"/>
    <x v="0"/>
    <x v="0"/>
    <x v="16"/>
    <d v="2018-08-06T00:00:00"/>
    <x v="1"/>
    <n v="1710"/>
    <n v="0.17"/>
    <n v="376.2"/>
    <s v="Tamil Nadu"/>
    <x v="3"/>
    <x v="6"/>
    <m/>
  </r>
  <r>
    <s v="OD1329"/>
    <x v="26"/>
    <x v="2"/>
    <x v="21"/>
    <x v="12"/>
    <d v="2015-01-13T00:00:00"/>
    <x v="1"/>
    <n v="1497"/>
    <n v="0.12"/>
    <n v="164.67"/>
    <s v="Tamil Nadu"/>
    <x v="2"/>
    <x v="9"/>
    <m/>
  </r>
  <r>
    <s v="OD1330"/>
    <x v="27"/>
    <x v="0"/>
    <x v="0"/>
    <x v="12"/>
    <d v="2016-12-25T00:00:00"/>
    <x v="1"/>
    <n v="1013"/>
    <n v="0.24"/>
    <n v="243.12"/>
    <s v="Tamil Nadu"/>
    <x v="1"/>
    <x v="4"/>
    <m/>
  </r>
  <r>
    <s v="OD1331"/>
    <x v="44"/>
    <x v="5"/>
    <x v="17"/>
    <x v="16"/>
    <d v="2017-12-23T00:00:00"/>
    <x v="1"/>
    <n v="1318"/>
    <n v="0.28000000000000003"/>
    <n v="329.5"/>
    <s v="Tamil Nadu"/>
    <x v="0"/>
    <x v="4"/>
    <m/>
  </r>
  <r>
    <s v="OD1332"/>
    <x v="2"/>
    <x v="6"/>
    <x v="11"/>
    <x v="10"/>
    <d v="2015-12-16T00:00:00"/>
    <x v="1"/>
    <n v="1655"/>
    <n v="0.35"/>
    <n v="513.04999999999995"/>
    <s v="Tamil Nadu"/>
    <x v="2"/>
    <x v="4"/>
    <m/>
  </r>
  <r>
    <s v="OD1333"/>
    <x v="10"/>
    <x v="4"/>
    <x v="6"/>
    <x v="11"/>
    <d v="2017-06-30T00:00:00"/>
    <x v="1"/>
    <n v="951"/>
    <n v="0.2"/>
    <n v="275.79000000000002"/>
    <s v="Tamil Nadu"/>
    <x v="0"/>
    <x v="1"/>
    <m/>
  </r>
  <r>
    <s v="OD1334"/>
    <x v="6"/>
    <x v="5"/>
    <x v="10"/>
    <x v="7"/>
    <d v="2017-02-02T00:00:00"/>
    <x v="1"/>
    <n v="723"/>
    <n v="0.32"/>
    <n v="122.91"/>
    <s v="Tamil Nadu"/>
    <x v="0"/>
    <x v="11"/>
    <m/>
  </r>
  <r>
    <s v="OD1335"/>
    <x v="27"/>
    <x v="4"/>
    <x v="7"/>
    <x v="9"/>
    <d v="2015-06-09T00:00:00"/>
    <x v="1"/>
    <n v="697"/>
    <n v="0.22"/>
    <n v="132.43"/>
    <s v="Tamil Nadu"/>
    <x v="2"/>
    <x v="1"/>
    <m/>
  </r>
  <r>
    <s v="OD1336"/>
    <x v="47"/>
    <x v="1"/>
    <x v="1"/>
    <x v="18"/>
    <d v="2018-12-29T00:00:00"/>
    <x v="1"/>
    <n v="1161"/>
    <n v="0.28000000000000003"/>
    <n v="301.86"/>
    <s v="Tamil Nadu"/>
    <x v="3"/>
    <x v="4"/>
    <m/>
  </r>
  <r>
    <s v="OD1337"/>
    <x v="42"/>
    <x v="2"/>
    <x v="15"/>
    <x v="10"/>
    <d v="2015-12-19T00:00:00"/>
    <x v="1"/>
    <n v="2279"/>
    <n v="0.19"/>
    <n v="592.54"/>
    <s v="Tamil Nadu"/>
    <x v="2"/>
    <x v="4"/>
    <m/>
  </r>
  <r>
    <s v="OD1338"/>
    <x v="19"/>
    <x v="4"/>
    <x v="6"/>
    <x v="7"/>
    <d v="2015-12-23T00:00:00"/>
    <x v="1"/>
    <n v="1995"/>
    <n v="0.13"/>
    <n v="778.05"/>
    <s v="Tamil Nadu"/>
    <x v="2"/>
    <x v="4"/>
    <m/>
  </r>
  <r>
    <s v="OD1339"/>
    <x v="2"/>
    <x v="3"/>
    <x v="5"/>
    <x v="14"/>
    <d v="2017-08-15T00:00:00"/>
    <x v="1"/>
    <n v="623"/>
    <n v="0.32"/>
    <n v="199.36"/>
    <s v="Tamil Nadu"/>
    <x v="0"/>
    <x v="6"/>
    <m/>
  </r>
  <r>
    <s v="OD1340"/>
    <x v="37"/>
    <x v="3"/>
    <x v="5"/>
    <x v="3"/>
    <d v="2018-08-23T00:00:00"/>
    <x v="1"/>
    <n v="660"/>
    <n v="0.21"/>
    <n v="59.4"/>
    <s v="Tamil Nadu"/>
    <x v="3"/>
    <x v="6"/>
    <m/>
  </r>
  <r>
    <s v="OD1341"/>
    <x v="24"/>
    <x v="3"/>
    <x v="16"/>
    <x v="8"/>
    <d v="2018-11-06T00:00:00"/>
    <x v="1"/>
    <n v="2152"/>
    <n v="0.26"/>
    <n v="215.2"/>
    <s v="Tamil Nadu"/>
    <x v="3"/>
    <x v="0"/>
    <m/>
  </r>
  <r>
    <s v="OD1342"/>
    <x v="47"/>
    <x v="1"/>
    <x v="1"/>
    <x v="9"/>
    <d v="2018-07-27T00:00:00"/>
    <x v="1"/>
    <n v="2255"/>
    <n v="0.19"/>
    <n v="473.55"/>
    <s v="Tamil Nadu"/>
    <x v="3"/>
    <x v="7"/>
    <m/>
  </r>
  <r>
    <s v="OD1343"/>
    <x v="23"/>
    <x v="2"/>
    <x v="15"/>
    <x v="10"/>
    <d v="2015-01-21T00:00:00"/>
    <x v="1"/>
    <n v="2312"/>
    <n v="0.26"/>
    <n v="485.52"/>
    <s v="Tamil Nadu"/>
    <x v="2"/>
    <x v="9"/>
    <m/>
  </r>
  <r>
    <s v="OD1344"/>
    <x v="36"/>
    <x v="1"/>
    <x v="1"/>
    <x v="14"/>
    <d v="2018-10-28T00:00:00"/>
    <x v="1"/>
    <n v="717"/>
    <n v="0.26"/>
    <n v="301.14"/>
    <s v="Tamil Nadu"/>
    <x v="3"/>
    <x v="2"/>
    <m/>
  </r>
  <r>
    <s v="OD1345"/>
    <x v="30"/>
    <x v="4"/>
    <x v="7"/>
    <x v="11"/>
    <d v="2015-08-08T00:00:00"/>
    <x v="1"/>
    <n v="1234"/>
    <n v="0.35"/>
    <n v="61.7"/>
    <s v="Tamil Nadu"/>
    <x v="2"/>
    <x v="6"/>
    <m/>
  </r>
  <r>
    <s v="OD1346"/>
    <x v="28"/>
    <x v="5"/>
    <x v="10"/>
    <x v="4"/>
    <d v="2018-07-27T00:00:00"/>
    <x v="1"/>
    <n v="2487"/>
    <n v="0.16"/>
    <n v="696.36"/>
    <s v="Tamil Nadu"/>
    <x v="3"/>
    <x v="7"/>
    <m/>
  </r>
  <r>
    <s v="OD1347"/>
    <x v="29"/>
    <x v="4"/>
    <x v="6"/>
    <x v="1"/>
    <d v="2016-01-28T00:00:00"/>
    <x v="1"/>
    <n v="2223"/>
    <n v="0.23"/>
    <n v="955.89"/>
    <s v="Tamil Nadu"/>
    <x v="1"/>
    <x v="9"/>
    <m/>
  </r>
  <r>
    <s v="OD1348"/>
    <x v="30"/>
    <x v="4"/>
    <x v="7"/>
    <x v="4"/>
    <d v="2015-08-29T00:00:00"/>
    <x v="1"/>
    <n v="1541"/>
    <n v="0.32"/>
    <n v="600.99"/>
    <s v="Tamil Nadu"/>
    <x v="2"/>
    <x v="6"/>
    <m/>
  </r>
  <r>
    <s v="OD1349"/>
    <x v="4"/>
    <x v="0"/>
    <x v="20"/>
    <x v="1"/>
    <d v="2017-01-30T00:00:00"/>
    <x v="2"/>
    <n v="504"/>
    <n v="0.1"/>
    <n v="55.44"/>
    <s v="Tamil Nadu"/>
    <x v="0"/>
    <x v="9"/>
    <m/>
  </r>
  <r>
    <s v="OD1350"/>
    <x v="26"/>
    <x v="4"/>
    <x v="22"/>
    <x v="10"/>
    <d v="2018-03-19T00:00:00"/>
    <x v="2"/>
    <n v="1941"/>
    <n v="0.24"/>
    <n v="756.99"/>
    <s v="Tamil Nadu"/>
    <x v="3"/>
    <x v="10"/>
    <m/>
  </r>
  <r>
    <s v="OD1351"/>
    <x v="47"/>
    <x v="6"/>
    <x v="13"/>
    <x v="9"/>
    <d v="2015-03-24T00:00:00"/>
    <x v="2"/>
    <n v="1758"/>
    <n v="0.2"/>
    <n v="158.22"/>
    <s v="Tamil Nadu"/>
    <x v="2"/>
    <x v="10"/>
    <m/>
  </r>
  <r>
    <s v="OD1352"/>
    <x v="18"/>
    <x v="4"/>
    <x v="6"/>
    <x v="0"/>
    <d v="2018-04-23T00:00:00"/>
    <x v="2"/>
    <n v="698"/>
    <n v="0.31"/>
    <n v="300.14"/>
    <s v="Tamil Nadu"/>
    <x v="3"/>
    <x v="3"/>
    <m/>
  </r>
  <r>
    <s v="OD1353"/>
    <x v="44"/>
    <x v="3"/>
    <x v="5"/>
    <x v="7"/>
    <d v="2015-12-15T00:00:00"/>
    <x v="2"/>
    <n v="777"/>
    <n v="0.35"/>
    <n v="209.79"/>
    <s v="Tamil Nadu"/>
    <x v="2"/>
    <x v="4"/>
    <m/>
  </r>
  <r>
    <s v="OD1354"/>
    <x v="16"/>
    <x v="5"/>
    <x v="10"/>
    <x v="18"/>
    <d v="2016-03-16T00:00:00"/>
    <x v="2"/>
    <n v="943"/>
    <n v="0.16"/>
    <n v="235.75"/>
    <s v="Tamil Nadu"/>
    <x v="1"/>
    <x v="10"/>
    <m/>
  </r>
  <r>
    <s v="OD1355"/>
    <x v="6"/>
    <x v="0"/>
    <x v="20"/>
    <x v="16"/>
    <d v="2018-06-11T00:00:00"/>
    <x v="2"/>
    <n v="1195"/>
    <n v="0.16"/>
    <n v="298.75"/>
    <s v="Tamil Nadu"/>
    <x v="3"/>
    <x v="1"/>
    <m/>
  </r>
  <r>
    <s v="OD1356"/>
    <x v="37"/>
    <x v="6"/>
    <x v="11"/>
    <x v="1"/>
    <d v="2015-12-12T00:00:00"/>
    <x v="2"/>
    <n v="2230"/>
    <n v="0.28999999999999998"/>
    <n v="802.8"/>
    <s v="Tamil Nadu"/>
    <x v="2"/>
    <x v="4"/>
    <m/>
  </r>
  <r>
    <s v="OD1357"/>
    <x v="26"/>
    <x v="3"/>
    <x v="18"/>
    <x v="19"/>
    <d v="2015-12-12T00:00:00"/>
    <x v="2"/>
    <n v="1889"/>
    <n v="0.27"/>
    <n v="302.24"/>
    <s v="Tamil Nadu"/>
    <x v="2"/>
    <x v="4"/>
    <m/>
  </r>
  <r>
    <s v="OD1358"/>
    <x v="12"/>
    <x v="5"/>
    <x v="10"/>
    <x v="20"/>
    <d v="2016-03-29T00:00:00"/>
    <x v="2"/>
    <n v="2424"/>
    <n v="0.25"/>
    <n v="896.88"/>
    <s v="Tamil Nadu"/>
    <x v="1"/>
    <x v="10"/>
    <m/>
  </r>
  <r>
    <s v="OD1359"/>
    <x v="18"/>
    <x v="6"/>
    <x v="19"/>
    <x v="6"/>
    <d v="2018-08-03T00:00:00"/>
    <x v="2"/>
    <n v="1710"/>
    <n v="0.33"/>
    <n v="307.8"/>
    <s v="Tamil Nadu"/>
    <x v="3"/>
    <x v="6"/>
    <m/>
  </r>
  <r>
    <s v="OD1360"/>
    <x v="21"/>
    <x v="2"/>
    <x v="21"/>
    <x v="14"/>
    <d v="2017-04-22T00:00:00"/>
    <x v="2"/>
    <n v="2337"/>
    <n v="0.26"/>
    <n v="210.33"/>
    <s v="Tamil Nadu"/>
    <x v="0"/>
    <x v="3"/>
    <m/>
  </r>
  <r>
    <s v="OD1361"/>
    <x v="15"/>
    <x v="6"/>
    <x v="9"/>
    <x v="0"/>
    <d v="2018-06-17T00:00:00"/>
    <x v="2"/>
    <n v="1074"/>
    <n v="0.12"/>
    <n v="311.45999999999998"/>
    <s v="Tamil Nadu"/>
    <x v="3"/>
    <x v="1"/>
    <m/>
  </r>
  <r>
    <s v="OD1362"/>
    <x v="21"/>
    <x v="3"/>
    <x v="16"/>
    <x v="22"/>
    <d v="2017-07-17T00:00:00"/>
    <x v="2"/>
    <n v="2115"/>
    <n v="0.18"/>
    <n v="803.7"/>
    <s v="Tamil Nadu"/>
    <x v="0"/>
    <x v="7"/>
    <m/>
  </r>
  <r>
    <s v="OD1363"/>
    <x v="38"/>
    <x v="3"/>
    <x v="18"/>
    <x v="23"/>
    <d v="2018-07-27T00:00:00"/>
    <x v="2"/>
    <n v="541"/>
    <n v="0.13"/>
    <n v="27.05"/>
    <s v="Tamil Nadu"/>
    <x v="3"/>
    <x v="7"/>
    <m/>
  </r>
  <r>
    <s v="OD1364"/>
    <x v="41"/>
    <x v="0"/>
    <x v="0"/>
    <x v="11"/>
    <d v="2017-05-16T00:00:00"/>
    <x v="2"/>
    <n v="723"/>
    <n v="0.2"/>
    <n v="253.05"/>
    <s v="Tamil Nadu"/>
    <x v="0"/>
    <x v="5"/>
    <m/>
  </r>
  <r>
    <s v="OD1365"/>
    <x v="0"/>
    <x v="2"/>
    <x v="2"/>
    <x v="11"/>
    <d v="2017-11-11T00:00:00"/>
    <x v="2"/>
    <n v="1261"/>
    <n v="0.2"/>
    <n v="226.98"/>
    <s v="Tamil Nadu"/>
    <x v="0"/>
    <x v="0"/>
    <m/>
  </r>
  <r>
    <s v="OD1366"/>
    <x v="31"/>
    <x v="2"/>
    <x v="2"/>
    <x v="16"/>
    <d v="2016-06-09T00:00:00"/>
    <x v="2"/>
    <n v="2359"/>
    <n v="0.28000000000000003"/>
    <n v="518.98"/>
    <s v="Tamil Nadu"/>
    <x v="1"/>
    <x v="1"/>
    <m/>
  </r>
  <r>
    <s v="OD1367"/>
    <x v="44"/>
    <x v="6"/>
    <x v="19"/>
    <x v="17"/>
    <d v="2016-11-30T00:00:00"/>
    <x v="2"/>
    <n v="1385"/>
    <n v="0.12"/>
    <n v="110.8"/>
    <s v="Tamil Nadu"/>
    <x v="1"/>
    <x v="0"/>
    <m/>
  </r>
  <r>
    <s v="OD1368"/>
    <x v="22"/>
    <x v="1"/>
    <x v="1"/>
    <x v="23"/>
    <d v="2015-10-26T00:00:00"/>
    <x v="2"/>
    <n v="1388"/>
    <n v="0.26"/>
    <n v="471.92"/>
    <s v="Tamil Nadu"/>
    <x v="2"/>
    <x v="2"/>
    <m/>
  </r>
  <r>
    <s v="OD1369"/>
    <x v="28"/>
    <x v="5"/>
    <x v="10"/>
    <x v="2"/>
    <d v="2018-12-10T00:00:00"/>
    <x v="2"/>
    <n v="563"/>
    <n v="0.35"/>
    <n v="95.71"/>
    <s v="Tamil Nadu"/>
    <x v="3"/>
    <x v="4"/>
    <m/>
  </r>
  <r>
    <s v="OD1370"/>
    <x v="37"/>
    <x v="2"/>
    <x v="2"/>
    <x v="12"/>
    <d v="2018-06-25T00:00:00"/>
    <x v="2"/>
    <n v="1063"/>
    <n v="0.2"/>
    <n v="95.67"/>
    <s v="Tamil Nadu"/>
    <x v="3"/>
    <x v="1"/>
    <m/>
  </r>
  <r>
    <s v="OD1371"/>
    <x v="21"/>
    <x v="2"/>
    <x v="21"/>
    <x v="13"/>
    <d v="2016-07-25T00:00:00"/>
    <x v="2"/>
    <n v="2331"/>
    <n v="0.12"/>
    <n v="1025.6400000000001"/>
    <s v="Tamil Nadu"/>
    <x v="1"/>
    <x v="7"/>
    <m/>
  </r>
  <r>
    <s v="OD1372"/>
    <x v="25"/>
    <x v="4"/>
    <x v="6"/>
    <x v="10"/>
    <d v="2018-03-30T00:00:00"/>
    <x v="2"/>
    <n v="2159"/>
    <n v="0.31"/>
    <n v="734.06"/>
    <s v="Tamil Nadu"/>
    <x v="3"/>
    <x v="10"/>
    <m/>
  </r>
  <r>
    <s v="OD1373"/>
    <x v="40"/>
    <x v="6"/>
    <x v="13"/>
    <x v="13"/>
    <d v="2017-01-10T00:00:00"/>
    <x v="2"/>
    <n v="1299"/>
    <n v="0.28999999999999998"/>
    <n v="389.7"/>
    <s v="Tamil Nadu"/>
    <x v="0"/>
    <x v="9"/>
    <m/>
  </r>
  <r>
    <s v="OD1374"/>
    <x v="2"/>
    <x v="2"/>
    <x v="2"/>
    <x v="10"/>
    <d v="2017-07-17T00:00:00"/>
    <x v="2"/>
    <n v="1395"/>
    <n v="0.1"/>
    <n v="571.95000000000005"/>
    <s v="Tamil Nadu"/>
    <x v="0"/>
    <x v="7"/>
    <m/>
  </r>
  <r>
    <s v="OD1375"/>
    <x v="29"/>
    <x v="0"/>
    <x v="0"/>
    <x v="16"/>
    <d v="2015-06-03T00:00:00"/>
    <x v="2"/>
    <n v="799"/>
    <n v="0.26"/>
    <n v="263.67"/>
    <s v="Tamil Nadu"/>
    <x v="2"/>
    <x v="1"/>
    <m/>
  </r>
  <r>
    <s v="OD1376"/>
    <x v="31"/>
    <x v="3"/>
    <x v="3"/>
    <x v="11"/>
    <d v="2018-04-23T00:00:00"/>
    <x v="2"/>
    <n v="2033"/>
    <n v="0.15"/>
    <n v="162.63999999999999"/>
    <s v="Tamil Nadu"/>
    <x v="3"/>
    <x v="3"/>
    <m/>
  </r>
  <r>
    <s v="OD1377"/>
    <x v="47"/>
    <x v="0"/>
    <x v="12"/>
    <x v="3"/>
    <d v="2015-07-25T00:00:00"/>
    <x v="2"/>
    <n v="500"/>
    <n v="0.11"/>
    <n v="220"/>
    <s v="Tamil Nadu"/>
    <x v="2"/>
    <x v="7"/>
    <m/>
  </r>
  <r>
    <s v="OD1378"/>
    <x v="12"/>
    <x v="0"/>
    <x v="20"/>
    <x v="14"/>
    <d v="2017-11-10T00:00:00"/>
    <x v="2"/>
    <n v="722"/>
    <n v="0.27"/>
    <n v="173.28"/>
    <s v="Tamil Nadu"/>
    <x v="0"/>
    <x v="0"/>
    <m/>
  </r>
  <r>
    <s v="OD1379"/>
    <x v="45"/>
    <x v="0"/>
    <x v="12"/>
    <x v="16"/>
    <d v="2018-11-01T00:00:00"/>
    <x v="2"/>
    <n v="2472"/>
    <n v="0.13"/>
    <n v="593.28"/>
    <s v="Tamil Nadu"/>
    <x v="3"/>
    <x v="0"/>
    <m/>
  </r>
  <r>
    <s v="OD1380"/>
    <x v="48"/>
    <x v="4"/>
    <x v="6"/>
    <x v="18"/>
    <d v="2016-12-21T00:00:00"/>
    <x v="2"/>
    <n v="1253"/>
    <n v="0.18"/>
    <n v="488.67"/>
    <s v="Tamil Nadu"/>
    <x v="1"/>
    <x v="4"/>
    <m/>
  </r>
  <r>
    <s v="OD1381"/>
    <x v="39"/>
    <x v="6"/>
    <x v="9"/>
    <x v="14"/>
    <d v="2018-12-18T00:00:00"/>
    <x v="2"/>
    <n v="2474"/>
    <n v="0.27"/>
    <n v="692.72"/>
    <s v="Tamil Nadu"/>
    <x v="3"/>
    <x v="4"/>
    <m/>
  </r>
  <r>
    <s v="OD1382"/>
    <x v="47"/>
    <x v="1"/>
    <x v="14"/>
    <x v="12"/>
    <d v="2016-07-17T00:00:00"/>
    <x v="2"/>
    <n v="2307"/>
    <n v="0.23"/>
    <n v="115.35"/>
    <s v="Tamil Nadu"/>
    <x v="1"/>
    <x v="7"/>
    <m/>
  </r>
  <r>
    <s v="OD1383"/>
    <x v="6"/>
    <x v="6"/>
    <x v="13"/>
    <x v="12"/>
    <d v="2018-09-03T00:00:00"/>
    <x v="2"/>
    <n v="1686"/>
    <n v="0.21"/>
    <n v="236.04"/>
    <s v="Tamil Nadu"/>
    <x v="3"/>
    <x v="8"/>
    <m/>
  </r>
  <r>
    <s v="OD1384"/>
    <x v="44"/>
    <x v="1"/>
    <x v="1"/>
    <x v="20"/>
    <d v="2015-12-12T00:00:00"/>
    <x v="2"/>
    <n v="867"/>
    <n v="0.28999999999999998"/>
    <n v="286.11"/>
    <s v="Tamil Nadu"/>
    <x v="2"/>
    <x v="4"/>
    <m/>
  </r>
  <r>
    <s v="OD1385"/>
    <x v="47"/>
    <x v="3"/>
    <x v="18"/>
    <x v="2"/>
    <d v="2018-06-30T00:00:00"/>
    <x v="2"/>
    <n v="1001"/>
    <n v="0.35"/>
    <n v="220.22"/>
    <s v="Tamil Nadu"/>
    <x v="3"/>
    <x v="1"/>
    <m/>
  </r>
  <r>
    <s v="OD1386"/>
    <x v="6"/>
    <x v="6"/>
    <x v="9"/>
    <x v="3"/>
    <d v="2018-04-25T00:00:00"/>
    <x v="2"/>
    <n v="1896"/>
    <n v="0.14000000000000001"/>
    <n v="701.52"/>
    <s v="Tamil Nadu"/>
    <x v="3"/>
    <x v="3"/>
    <m/>
  </r>
  <r>
    <s v="OD1387"/>
    <x v="26"/>
    <x v="1"/>
    <x v="1"/>
    <x v="7"/>
    <d v="2015-11-24T00:00:00"/>
    <x v="2"/>
    <n v="1400"/>
    <n v="0.34"/>
    <n v="378"/>
    <s v="Tamil Nadu"/>
    <x v="2"/>
    <x v="0"/>
    <m/>
  </r>
  <r>
    <s v="OD1388"/>
    <x v="10"/>
    <x v="1"/>
    <x v="1"/>
    <x v="2"/>
    <d v="2016-10-23T00:00:00"/>
    <x v="2"/>
    <n v="555"/>
    <n v="0.11"/>
    <n v="94.35"/>
    <s v="Tamil Nadu"/>
    <x v="1"/>
    <x v="2"/>
    <m/>
  </r>
  <r>
    <s v="OD1389"/>
    <x v="12"/>
    <x v="6"/>
    <x v="13"/>
    <x v="20"/>
    <d v="2018-12-03T00:00:00"/>
    <x v="2"/>
    <n v="567"/>
    <n v="0.14000000000000001"/>
    <n v="164.43"/>
    <s v="Tamil Nadu"/>
    <x v="3"/>
    <x v="4"/>
    <m/>
  </r>
  <r>
    <s v="OD1390"/>
    <x v="16"/>
    <x v="4"/>
    <x v="6"/>
    <x v="22"/>
    <d v="2016-07-14T00:00:00"/>
    <x v="2"/>
    <n v="1764"/>
    <n v="0.35"/>
    <n v="740.88"/>
    <s v="Tamil Nadu"/>
    <x v="1"/>
    <x v="7"/>
    <m/>
  </r>
  <r>
    <s v="OD1391"/>
    <x v="29"/>
    <x v="5"/>
    <x v="10"/>
    <x v="23"/>
    <d v="2015-09-26T00:00:00"/>
    <x v="2"/>
    <n v="2368"/>
    <n v="0.18"/>
    <n v="568.32000000000005"/>
    <s v="Tamil Nadu"/>
    <x v="2"/>
    <x v="8"/>
    <m/>
  </r>
  <r>
    <s v="OD1392"/>
    <x v="20"/>
    <x v="3"/>
    <x v="18"/>
    <x v="16"/>
    <d v="2017-01-21T00:00:00"/>
    <x v="2"/>
    <n v="1991"/>
    <n v="0.19"/>
    <n v="796.4"/>
    <s v="Tamil Nadu"/>
    <x v="0"/>
    <x v="9"/>
    <m/>
  </r>
  <r>
    <s v="OD1393"/>
    <x v="15"/>
    <x v="0"/>
    <x v="12"/>
    <x v="22"/>
    <d v="2017-11-05T00:00:00"/>
    <x v="2"/>
    <n v="1439"/>
    <n v="0.15"/>
    <n v="316.58"/>
    <s v="Tamil Nadu"/>
    <x v="0"/>
    <x v="0"/>
    <m/>
  </r>
  <r>
    <s v="OD1394"/>
    <x v="31"/>
    <x v="5"/>
    <x v="8"/>
    <x v="2"/>
    <d v="2016-07-25T00:00:00"/>
    <x v="2"/>
    <n v="1579"/>
    <n v="0.26"/>
    <n v="663.18"/>
    <s v="Tamil Nadu"/>
    <x v="1"/>
    <x v="7"/>
    <m/>
  </r>
  <r>
    <s v="OD1395"/>
    <x v="8"/>
    <x v="5"/>
    <x v="8"/>
    <x v="8"/>
    <d v="2016-04-13T00:00:00"/>
    <x v="2"/>
    <n v="568"/>
    <n v="0.3"/>
    <n v="39.76"/>
    <s v="Tamil Nadu"/>
    <x v="1"/>
    <x v="3"/>
    <m/>
  </r>
  <r>
    <s v="OD1396"/>
    <x v="7"/>
    <x v="2"/>
    <x v="21"/>
    <x v="18"/>
    <d v="2017-05-05T00:00:00"/>
    <x v="2"/>
    <n v="924"/>
    <n v="0.35"/>
    <n v="101.64"/>
    <s v="Tamil Nadu"/>
    <x v="0"/>
    <x v="5"/>
    <m/>
  </r>
  <r>
    <s v="OD1397"/>
    <x v="38"/>
    <x v="4"/>
    <x v="6"/>
    <x v="16"/>
    <d v="2016-10-23T00:00:00"/>
    <x v="2"/>
    <n v="668"/>
    <n v="0.24"/>
    <n v="133.6"/>
    <s v="Tamil Nadu"/>
    <x v="1"/>
    <x v="2"/>
    <m/>
  </r>
  <r>
    <s v="OD1398"/>
    <x v="2"/>
    <x v="1"/>
    <x v="1"/>
    <x v="20"/>
    <d v="2015-07-22T00:00:00"/>
    <x v="2"/>
    <n v="1188"/>
    <n v="0.18"/>
    <n v="154.44"/>
    <s v="Tamil Nadu"/>
    <x v="2"/>
    <x v="7"/>
    <m/>
  </r>
  <r>
    <s v="OD1399"/>
    <x v="6"/>
    <x v="4"/>
    <x v="22"/>
    <x v="9"/>
    <d v="2017-09-02T00:00:00"/>
    <x v="2"/>
    <n v="2181"/>
    <n v="0.18"/>
    <n v="283.52999999999997"/>
    <s v="Tamil Nadu"/>
    <x v="0"/>
    <x v="8"/>
    <m/>
  </r>
  <r>
    <s v="OD1400"/>
    <x v="5"/>
    <x v="3"/>
    <x v="18"/>
    <x v="15"/>
    <d v="2018-12-03T00:00:00"/>
    <x v="2"/>
    <n v="1946"/>
    <n v="0.32"/>
    <n v="252.98"/>
    <s v="Tamil Nadu"/>
    <x v="3"/>
    <x v="4"/>
    <m/>
  </r>
  <r>
    <s v="OD1401"/>
    <x v="12"/>
    <x v="2"/>
    <x v="2"/>
    <x v="22"/>
    <d v="2015-07-22T00:00:00"/>
    <x v="2"/>
    <n v="1707"/>
    <n v="0.32"/>
    <n v="238.98"/>
    <s v="Tamil Nadu"/>
    <x v="2"/>
    <x v="7"/>
    <m/>
  </r>
  <r>
    <s v="OD1402"/>
    <x v="37"/>
    <x v="6"/>
    <x v="9"/>
    <x v="20"/>
    <d v="2017-07-07T00:00:00"/>
    <x v="2"/>
    <n v="1473"/>
    <n v="0.19"/>
    <n v="559.74"/>
    <s v="Tamil Nadu"/>
    <x v="0"/>
    <x v="7"/>
    <m/>
  </r>
  <r>
    <s v="OD1403"/>
    <x v="45"/>
    <x v="1"/>
    <x v="1"/>
    <x v="8"/>
    <d v="2018-10-22T00:00:00"/>
    <x v="2"/>
    <n v="1313"/>
    <n v="0.34"/>
    <n v="144.43"/>
    <s v="Tamil Nadu"/>
    <x v="3"/>
    <x v="2"/>
    <m/>
  </r>
  <r>
    <s v="OD1404"/>
    <x v="26"/>
    <x v="6"/>
    <x v="9"/>
    <x v="8"/>
    <d v="2017-01-30T00:00:00"/>
    <x v="2"/>
    <n v="1671"/>
    <n v="0.19"/>
    <n v="133.68"/>
    <s v="Tamil Nadu"/>
    <x v="0"/>
    <x v="9"/>
    <m/>
  </r>
  <r>
    <s v="OD1405"/>
    <x v="41"/>
    <x v="6"/>
    <x v="9"/>
    <x v="9"/>
    <d v="2018-09-09T00:00:00"/>
    <x v="2"/>
    <n v="2468"/>
    <n v="0.27"/>
    <n v="518.28"/>
    <s v="Tamil Nadu"/>
    <x v="3"/>
    <x v="8"/>
    <m/>
  </r>
  <r>
    <s v="OD1406"/>
    <x v="46"/>
    <x v="6"/>
    <x v="19"/>
    <x v="17"/>
    <d v="2015-12-08T00:00:00"/>
    <x v="2"/>
    <n v="1514"/>
    <n v="0.1"/>
    <n v="121.12"/>
    <s v="Tamil Nadu"/>
    <x v="2"/>
    <x v="4"/>
    <m/>
  </r>
  <r>
    <s v="OD1407"/>
    <x v="19"/>
    <x v="5"/>
    <x v="10"/>
    <x v="23"/>
    <d v="2018-12-03T00:00:00"/>
    <x v="2"/>
    <n v="1628"/>
    <n v="0.35"/>
    <n v="113.96"/>
    <s v="Tamil Nadu"/>
    <x v="3"/>
    <x v="4"/>
    <m/>
  </r>
  <r>
    <s v="OD1408"/>
    <x v="11"/>
    <x v="4"/>
    <x v="6"/>
    <x v="16"/>
    <d v="2018-03-19T00:00:00"/>
    <x v="2"/>
    <n v="1078"/>
    <n v="0.25"/>
    <n v="301.83999999999997"/>
    <s v="Tamil Nadu"/>
    <x v="3"/>
    <x v="10"/>
    <m/>
  </r>
  <r>
    <s v="OD1409"/>
    <x v="10"/>
    <x v="5"/>
    <x v="17"/>
    <x v="2"/>
    <d v="2015-12-12T00:00:00"/>
    <x v="2"/>
    <n v="1811"/>
    <n v="0.11"/>
    <n v="796.84"/>
    <s v="Tamil Nadu"/>
    <x v="2"/>
    <x v="4"/>
    <m/>
  </r>
  <r>
    <s v="OD1410"/>
    <x v="33"/>
    <x v="5"/>
    <x v="17"/>
    <x v="18"/>
    <d v="2017-01-21T00:00:00"/>
    <x v="2"/>
    <n v="1371"/>
    <n v="0.23"/>
    <n v="466.14"/>
    <s v="Tamil Nadu"/>
    <x v="0"/>
    <x v="9"/>
    <m/>
  </r>
  <r>
    <s v="OD1411"/>
    <x v="33"/>
    <x v="1"/>
    <x v="14"/>
    <x v="10"/>
    <d v="2016-10-23T00:00:00"/>
    <x v="2"/>
    <n v="1603"/>
    <n v="0.11"/>
    <n v="705.32"/>
    <s v="Tamil Nadu"/>
    <x v="1"/>
    <x v="2"/>
    <m/>
  </r>
  <r>
    <s v="OD1412"/>
    <x v="2"/>
    <x v="4"/>
    <x v="22"/>
    <x v="4"/>
    <d v="2018-09-04T00:00:00"/>
    <x v="2"/>
    <n v="2272"/>
    <n v="0.26"/>
    <n v="590.72"/>
    <s v="Tamil Nadu"/>
    <x v="3"/>
    <x v="8"/>
    <m/>
  </r>
  <r>
    <s v="OD1413"/>
    <x v="12"/>
    <x v="3"/>
    <x v="16"/>
    <x v="12"/>
    <d v="2015-12-12T00:00:00"/>
    <x v="2"/>
    <n v="2500"/>
    <n v="0.14000000000000001"/>
    <n v="1025"/>
    <s v="Tamil Nadu"/>
    <x v="2"/>
    <x v="4"/>
    <m/>
  </r>
  <r>
    <s v="OD1414"/>
    <x v="35"/>
    <x v="3"/>
    <x v="5"/>
    <x v="14"/>
    <d v="2015-12-06T00:00:00"/>
    <x v="2"/>
    <n v="2404"/>
    <n v="0.14000000000000001"/>
    <n v="312.52"/>
    <s v="Tamil Nadu"/>
    <x v="2"/>
    <x v="4"/>
    <m/>
  </r>
  <r>
    <s v="OD1415"/>
    <x v="45"/>
    <x v="0"/>
    <x v="20"/>
    <x v="10"/>
    <d v="2018-12-22T00:00:00"/>
    <x v="2"/>
    <n v="1426"/>
    <n v="0.17"/>
    <n v="171.12"/>
    <s v="Tamil Nadu"/>
    <x v="3"/>
    <x v="4"/>
    <m/>
  </r>
  <r>
    <s v="OD1416"/>
    <x v="30"/>
    <x v="2"/>
    <x v="21"/>
    <x v="3"/>
    <d v="2015-11-18T00:00:00"/>
    <x v="2"/>
    <n v="520"/>
    <n v="0.14000000000000001"/>
    <n v="36.4"/>
    <s v="Tamil Nadu"/>
    <x v="2"/>
    <x v="0"/>
    <m/>
  </r>
  <r>
    <s v="OD1417"/>
    <x v="11"/>
    <x v="2"/>
    <x v="4"/>
    <x v="9"/>
    <d v="2017-03-19T00:00:00"/>
    <x v="2"/>
    <n v="613"/>
    <n v="0.35"/>
    <n v="85.82"/>
    <s v="Tamil Nadu"/>
    <x v="0"/>
    <x v="10"/>
    <m/>
  </r>
  <r>
    <s v="OD1418"/>
    <x v="39"/>
    <x v="5"/>
    <x v="17"/>
    <x v="16"/>
    <d v="2016-07-14T00:00:00"/>
    <x v="2"/>
    <n v="1972"/>
    <n v="0.24"/>
    <n v="847.96"/>
    <s v="Tamil Nadu"/>
    <x v="1"/>
    <x v="7"/>
    <m/>
  </r>
  <r>
    <s v="OD1419"/>
    <x v="0"/>
    <x v="3"/>
    <x v="5"/>
    <x v="13"/>
    <d v="2016-11-20T00:00:00"/>
    <x v="2"/>
    <n v="1200"/>
    <n v="0.16"/>
    <n v="360"/>
    <s v="Tamil Nadu"/>
    <x v="1"/>
    <x v="0"/>
    <m/>
  </r>
  <r>
    <s v="OD1420"/>
    <x v="23"/>
    <x v="5"/>
    <x v="17"/>
    <x v="0"/>
    <d v="2017-12-03T00:00:00"/>
    <x v="3"/>
    <n v="1007"/>
    <n v="0.2"/>
    <n v="130.91"/>
    <s v="Tamil Nadu"/>
    <x v="0"/>
    <x v="4"/>
    <m/>
  </r>
  <r>
    <s v="OD1421"/>
    <x v="11"/>
    <x v="1"/>
    <x v="14"/>
    <x v="0"/>
    <d v="2018-03-03T00:00:00"/>
    <x v="3"/>
    <n v="834"/>
    <n v="0.32"/>
    <n v="166.8"/>
    <s v="Tamil Nadu"/>
    <x v="3"/>
    <x v="10"/>
    <m/>
  </r>
  <r>
    <s v="OD1422"/>
    <x v="15"/>
    <x v="0"/>
    <x v="20"/>
    <x v="20"/>
    <d v="2015-04-04T00:00:00"/>
    <x v="3"/>
    <n v="1075"/>
    <n v="0.16"/>
    <n v="408.5"/>
    <s v="Tamil Nadu"/>
    <x v="2"/>
    <x v="3"/>
    <m/>
  </r>
  <r>
    <s v="OD1423"/>
    <x v="23"/>
    <x v="2"/>
    <x v="4"/>
    <x v="13"/>
    <d v="2018-08-10T00:00:00"/>
    <x v="3"/>
    <n v="1445"/>
    <n v="0.3"/>
    <n v="317.89999999999998"/>
    <s v="Tamil Nadu"/>
    <x v="3"/>
    <x v="6"/>
    <m/>
  </r>
  <r>
    <s v="OD1424"/>
    <x v="37"/>
    <x v="0"/>
    <x v="20"/>
    <x v="4"/>
    <d v="2017-12-03T00:00:00"/>
    <x v="3"/>
    <n v="2285"/>
    <n v="0.1"/>
    <n v="822.6"/>
    <s v="Tamil Nadu"/>
    <x v="0"/>
    <x v="4"/>
    <m/>
  </r>
  <r>
    <s v="OD1425"/>
    <x v="23"/>
    <x v="6"/>
    <x v="9"/>
    <x v="11"/>
    <d v="2018-12-22T00:00:00"/>
    <x v="3"/>
    <n v="1266"/>
    <n v="0.35"/>
    <n v="164.58"/>
    <s v="Tamil Nadu"/>
    <x v="3"/>
    <x v="4"/>
    <m/>
  </r>
  <r>
    <s v="OD1426"/>
    <x v="45"/>
    <x v="1"/>
    <x v="1"/>
    <x v="6"/>
    <d v="2016-03-08T00:00:00"/>
    <x v="3"/>
    <n v="1881"/>
    <n v="0.28999999999999998"/>
    <n v="695.97"/>
    <s v="Tamil Nadu"/>
    <x v="1"/>
    <x v="10"/>
    <m/>
  </r>
  <r>
    <s v="OD1427"/>
    <x v="22"/>
    <x v="1"/>
    <x v="14"/>
    <x v="10"/>
    <d v="2017-11-30T00:00:00"/>
    <x v="3"/>
    <n v="1786"/>
    <n v="0.19"/>
    <n v="392.92"/>
    <s v="Tamil Nadu"/>
    <x v="0"/>
    <x v="0"/>
    <m/>
  </r>
  <r>
    <s v="OD1428"/>
    <x v="12"/>
    <x v="3"/>
    <x v="3"/>
    <x v="4"/>
    <d v="2016-10-09T00:00:00"/>
    <x v="3"/>
    <n v="593"/>
    <n v="0.28000000000000003"/>
    <n v="213.48"/>
    <s v="Tamil Nadu"/>
    <x v="1"/>
    <x v="2"/>
    <m/>
  </r>
  <r>
    <s v="OD1429"/>
    <x v="3"/>
    <x v="3"/>
    <x v="16"/>
    <x v="9"/>
    <d v="2015-11-10T00:00:00"/>
    <x v="3"/>
    <n v="1658"/>
    <n v="0.27"/>
    <n v="149.22"/>
    <s v="Tamil Nadu"/>
    <x v="2"/>
    <x v="0"/>
    <m/>
  </r>
  <r>
    <s v="OD1430"/>
    <x v="25"/>
    <x v="3"/>
    <x v="16"/>
    <x v="0"/>
    <d v="2018-09-25T00:00:00"/>
    <x v="3"/>
    <n v="2412"/>
    <n v="0.32"/>
    <n v="337.68"/>
    <s v="Tamil Nadu"/>
    <x v="3"/>
    <x v="8"/>
    <m/>
  </r>
  <r>
    <s v="OD1431"/>
    <x v="15"/>
    <x v="4"/>
    <x v="6"/>
    <x v="0"/>
    <d v="2018-07-29T00:00:00"/>
    <x v="3"/>
    <n v="1374"/>
    <n v="0.22"/>
    <n v="357.24"/>
    <s v="Tamil Nadu"/>
    <x v="3"/>
    <x v="7"/>
    <m/>
  </r>
  <r>
    <s v="OD1432"/>
    <x v="37"/>
    <x v="5"/>
    <x v="8"/>
    <x v="7"/>
    <d v="2017-12-08T00:00:00"/>
    <x v="3"/>
    <n v="1723"/>
    <n v="0.21"/>
    <n v="430.75"/>
    <s v="Tamil Nadu"/>
    <x v="0"/>
    <x v="4"/>
    <m/>
  </r>
  <r>
    <s v="OD1433"/>
    <x v="39"/>
    <x v="4"/>
    <x v="7"/>
    <x v="23"/>
    <d v="2017-09-24T00:00:00"/>
    <x v="3"/>
    <n v="1724"/>
    <n v="0.13"/>
    <n v="241.36"/>
    <s v="Tamil Nadu"/>
    <x v="0"/>
    <x v="8"/>
    <m/>
  </r>
  <r>
    <s v="OD1434"/>
    <x v="31"/>
    <x v="6"/>
    <x v="9"/>
    <x v="10"/>
    <d v="2018-05-29T00:00:00"/>
    <x v="3"/>
    <n v="1207"/>
    <n v="0.15"/>
    <n v="458.66"/>
    <s v="Tamil Nadu"/>
    <x v="3"/>
    <x v="5"/>
    <m/>
  </r>
  <r>
    <s v="OD1435"/>
    <x v="40"/>
    <x v="2"/>
    <x v="2"/>
    <x v="1"/>
    <d v="2017-12-01T00:00:00"/>
    <x v="3"/>
    <n v="2178"/>
    <n v="0.16"/>
    <n v="958.32"/>
    <s v="Tamil Nadu"/>
    <x v="0"/>
    <x v="4"/>
    <m/>
  </r>
  <r>
    <s v="OD1436"/>
    <x v="29"/>
    <x v="4"/>
    <x v="22"/>
    <x v="17"/>
    <d v="2017-07-31T00:00:00"/>
    <x v="3"/>
    <n v="918"/>
    <n v="0.35"/>
    <n v="91.8"/>
    <s v="Tamil Nadu"/>
    <x v="0"/>
    <x v="7"/>
    <m/>
  </r>
  <r>
    <s v="OD1437"/>
    <x v="45"/>
    <x v="4"/>
    <x v="22"/>
    <x v="13"/>
    <d v="2015-01-20T00:00:00"/>
    <x v="3"/>
    <n v="1840"/>
    <n v="0.25"/>
    <n v="570.4"/>
    <s v="Tamil Nadu"/>
    <x v="2"/>
    <x v="9"/>
    <m/>
  </r>
  <r>
    <s v="OD1438"/>
    <x v="40"/>
    <x v="3"/>
    <x v="3"/>
    <x v="3"/>
    <d v="2015-01-20T00:00:00"/>
    <x v="3"/>
    <n v="2294"/>
    <n v="0.24"/>
    <n v="940.54"/>
    <s v="Tamil Nadu"/>
    <x v="2"/>
    <x v="9"/>
    <m/>
  </r>
  <r>
    <s v="OD1439"/>
    <x v="32"/>
    <x v="4"/>
    <x v="22"/>
    <x v="16"/>
    <d v="2016-05-08T00:00:00"/>
    <x v="3"/>
    <n v="1370"/>
    <n v="0.26"/>
    <n v="438.4"/>
    <s v="Tamil Nadu"/>
    <x v="1"/>
    <x v="5"/>
    <m/>
  </r>
  <r>
    <s v="OD1440"/>
    <x v="49"/>
    <x v="3"/>
    <x v="16"/>
    <x v="7"/>
    <d v="2017-05-26T00:00:00"/>
    <x v="3"/>
    <n v="1444"/>
    <n v="0.27"/>
    <n v="72.2"/>
    <s v="Tamil Nadu"/>
    <x v="0"/>
    <x v="5"/>
    <m/>
  </r>
  <r>
    <s v="OD1441"/>
    <x v="24"/>
    <x v="0"/>
    <x v="0"/>
    <x v="21"/>
    <d v="2018-12-08T00:00:00"/>
    <x v="3"/>
    <n v="2316"/>
    <n v="0.1"/>
    <n v="393.72"/>
    <s v="Tamil Nadu"/>
    <x v="3"/>
    <x v="4"/>
    <m/>
  </r>
  <r>
    <s v="OD1442"/>
    <x v="33"/>
    <x v="1"/>
    <x v="1"/>
    <x v="19"/>
    <d v="2017-04-03T00:00:00"/>
    <x v="3"/>
    <n v="1301"/>
    <n v="0.11"/>
    <n v="390.3"/>
    <s v="Tamil Nadu"/>
    <x v="0"/>
    <x v="3"/>
    <m/>
  </r>
  <r>
    <s v="OD1443"/>
    <x v="6"/>
    <x v="3"/>
    <x v="3"/>
    <x v="12"/>
    <d v="2015-03-28T00:00:00"/>
    <x v="3"/>
    <n v="959"/>
    <n v="0.21"/>
    <n v="345.24"/>
    <s v="Tamil Nadu"/>
    <x v="2"/>
    <x v="10"/>
    <m/>
  </r>
  <r>
    <s v="OD1444"/>
    <x v="22"/>
    <x v="1"/>
    <x v="1"/>
    <x v="11"/>
    <d v="2017-08-26T00:00:00"/>
    <x v="3"/>
    <n v="2005"/>
    <n v="0.16"/>
    <n v="681.7"/>
    <s v="Tamil Nadu"/>
    <x v="0"/>
    <x v="6"/>
    <m/>
  </r>
  <r>
    <s v="OD1445"/>
    <x v="8"/>
    <x v="0"/>
    <x v="20"/>
    <x v="0"/>
    <d v="2016-11-17T00:00:00"/>
    <x v="3"/>
    <n v="1244"/>
    <n v="0.22"/>
    <n v="62.2"/>
    <s v="Tamil Nadu"/>
    <x v="1"/>
    <x v="0"/>
    <m/>
  </r>
  <r>
    <s v="OD1446"/>
    <x v="10"/>
    <x v="2"/>
    <x v="4"/>
    <x v="9"/>
    <d v="2017-12-29T00:00:00"/>
    <x v="3"/>
    <n v="790"/>
    <n v="0.35"/>
    <n v="173.8"/>
    <s v="Tamil Nadu"/>
    <x v="0"/>
    <x v="4"/>
    <m/>
  </r>
  <r>
    <s v="OD1447"/>
    <x v="17"/>
    <x v="2"/>
    <x v="15"/>
    <x v="10"/>
    <d v="2018-06-26T00:00:00"/>
    <x v="3"/>
    <n v="1472"/>
    <n v="0.14000000000000001"/>
    <n v="88.32"/>
    <s v="Tamil Nadu"/>
    <x v="3"/>
    <x v="1"/>
    <m/>
  </r>
  <r>
    <s v="OD1448"/>
    <x v="7"/>
    <x v="4"/>
    <x v="22"/>
    <x v="10"/>
    <d v="2018-05-27T00:00:00"/>
    <x v="3"/>
    <n v="2424"/>
    <n v="0.12"/>
    <n v="242.4"/>
    <s v="Tamil Nadu"/>
    <x v="3"/>
    <x v="5"/>
    <m/>
  </r>
  <r>
    <s v="OD1449"/>
    <x v="24"/>
    <x v="0"/>
    <x v="20"/>
    <x v="8"/>
    <d v="2018-03-21T00:00:00"/>
    <x v="3"/>
    <n v="2451"/>
    <n v="0.23"/>
    <n v="245.1"/>
    <s v="Tamil Nadu"/>
    <x v="3"/>
    <x v="10"/>
    <m/>
  </r>
  <r>
    <s v="OD1450"/>
    <x v="1"/>
    <x v="2"/>
    <x v="4"/>
    <x v="8"/>
    <d v="2017-12-29T00:00:00"/>
    <x v="3"/>
    <n v="1193"/>
    <n v="0.24"/>
    <n v="477.2"/>
    <s v="Tamil Nadu"/>
    <x v="0"/>
    <x v="4"/>
    <m/>
  </r>
  <r>
    <s v="OD1451"/>
    <x v="48"/>
    <x v="0"/>
    <x v="20"/>
    <x v="17"/>
    <d v="2016-03-08T00:00:00"/>
    <x v="3"/>
    <n v="1113"/>
    <n v="0.11"/>
    <n v="311.64"/>
    <s v="Tamil Nadu"/>
    <x v="1"/>
    <x v="10"/>
    <m/>
  </r>
  <r>
    <s v="OD1452"/>
    <x v="25"/>
    <x v="2"/>
    <x v="2"/>
    <x v="22"/>
    <d v="2017-12-08T00:00:00"/>
    <x v="3"/>
    <n v="1698"/>
    <n v="0.2"/>
    <n v="679.2"/>
    <s v="Tamil Nadu"/>
    <x v="0"/>
    <x v="4"/>
    <m/>
  </r>
  <r>
    <s v="OD1453"/>
    <x v="11"/>
    <x v="3"/>
    <x v="16"/>
    <x v="20"/>
    <d v="2016-09-13T00:00:00"/>
    <x v="3"/>
    <n v="1392"/>
    <n v="0.35"/>
    <n v="612.48"/>
    <s v="Tamil Nadu"/>
    <x v="1"/>
    <x v="8"/>
    <m/>
  </r>
  <r>
    <s v="OD1454"/>
    <x v="11"/>
    <x v="2"/>
    <x v="15"/>
    <x v="4"/>
    <d v="2016-03-08T00:00:00"/>
    <x v="3"/>
    <n v="937"/>
    <n v="0.24"/>
    <n v="215.51"/>
    <s v="Tamil Nadu"/>
    <x v="1"/>
    <x v="10"/>
    <m/>
  </r>
  <r>
    <s v="OD1455"/>
    <x v="24"/>
    <x v="3"/>
    <x v="16"/>
    <x v="22"/>
    <d v="2016-11-09T00:00:00"/>
    <x v="3"/>
    <n v="774"/>
    <n v="0.28999999999999998"/>
    <n v="224.46"/>
    <s v="Tamil Nadu"/>
    <x v="1"/>
    <x v="0"/>
    <m/>
  </r>
  <r>
    <s v="OD1456"/>
    <x v="46"/>
    <x v="5"/>
    <x v="8"/>
    <x v="16"/>
    <d v="2015-06-16T00:00:00"/>
    <x v="3"/>
    <n v="1872"/>
    <n v="0.11"/>
    <n v="299.52"/>
    <s v="Tamil Nadu"/>
    <x v="2"/>
    <x v="1"/>
    <m/>
  </r>
  <r>
    <s v="OD1457"/>
    <x v="46"/>
    <x v="1"/>
    <x v="14"/>
    <x v="2"/>
    <d v="2016-05-31T00:00:00"/>
    <x v="3"/>
    <n v="1592"/>
    <n v="0.3"/>
    <n v="350.24"/>
    <s v="Tamil Nadu"/>
    <x v="1"/>
    <x v="5"/>
    <m/>
  </r>
  <r>
    <s v="OD1458"/>
    <x v="11"/>
    <x v="1"/>
    <x v="14"/>
    <x v="6"/>
    <d v="2017-09-13T00:00:00"/>
    <x v="3"/>
    <n v="1464"/>
    <n v="0.3"/>
    <n v="424.56"/>
    <s v="Tamil Nadu"/>
    <x v="0"/>
    <x v="8"/>
    <m/>
  </r>
  <r>
    <s v="OD1459"/>
    <x v="29"/>
    <x v="5"/>
    <x v="17"/>
    <x v="23"/>
    <d v="2016-01-19T00:00:00"/>
    <x v="3"/>
    <n v="2000"/>
    <n v="0.34"/>
    <n v="460"/>
    <s v="Tamil Nadu"/>
    <x v="1"/>
    <x v="9"/>
    <m/>
  </r>
  <r>
    <s v="OD1460"/>
    <x v="2"/>
    <x v="2"/>
    <x v="2"/>
    <x v="9"/>
    <d v="2016-07-02T00:00:00"/>
    <x v="3"/>
    <n v="938"/>
    <n v="0.35"/>
    <n v="234.5"/>
    <s v="Tamil Nadu"/>
    <x v="1"/>
    <x v="7"/>
    <m/>
  </r>
  <r>
    <s v="OD1461"/>
    <x v="0"/>
    <x v="0"/>
    <x v="12"/>
    <x v="0"/>
    <d v="2015-05-26T00:00:00"/>
    <x v="3"/>
    <n v="2305"/>
    <n v="0.31"/>
    <n v="668.45"/>
    <s v="Tamil Nadu"/>
    <x v="2"/>
    <x v="5"/>
    <m/>
  </r>
  <r>
    <s v="OD1462"/>
    <x v="37"/>
    <x v="1"/>
    <x v="14"/>
    <x v="8"/>
    <d v="2018-11-18T00:00:00"/>
    <x v="3"/>
    <n v="1220"/>
    <n v="0.32"/>
    <n v="353.8"/>
    <s v="Tamil Nadu"/>
    <x v="3"/>
    <x v="0"/>
    <m/>
  </r>
  <r>
    <s v="OD1463"/>
    <x v="29"/>
    <x v="4"/>
    <x v="7"/>
    <x v="9"/>
    <d v="2018-05-22T00:00:00"/>
    <x v="3"/>
    <n v="2319"/>
    <n v="0.3"/>
    <n v="602.94000000000005"/>
    <s v="Tamil Nadu"/>
    <x v="3"/>
    <x v="5"/>
    <m/>
  </r>
  <r>
    <s v="OD1464"/>
    <x v="4"/>
    <x v="2"/>
    <x v="4"/>
    <x v="20"/>
    <d v="2015-11-16T00:00:00"/>
    <x v="3"/>
    <n v="1482"/>
    <n v="0.25"/>
    <n v="592.79999999999995"/>
    <s v="Tamil Nadu"/>
    <x v="2"/>
    <x v="0"/>
    <m/>
  </r>
  <r>
    <s v="OD1465"/>
    <x v="9"/>
    <x v="4"/>
    <x v="7"/>
    <x v="3"/>
    <d v="2016-09-07T00:00:00"/>
    <x v="3"/>
    <n v="1257"/>
    <n v="0.33"/>
    <n v="540.51"/>
    <s v="Tamil Nadu"/>
    <x v="1"/>
    <x v="8"/>
    <m/>
  </r>
  <r>
    <s v="OD1466"/>
    <x v="41"/>
    <x v="0"/>
    <x v="20"/>
    <x v="4"/>
    <d v="2016-06-16T00:00:00"/>
    <x v="3"/>
    <n v="531"/>
    <n v="0.18"/>
    <n v="238.95"/>
    <s v="Tamil Nadu"/>
    <x v="1"/>
    <x v="1"/>
    <m/>
  </r>
  <r>
    <s v="OD1467"/>
    <x v="38"/>
    <x v="0"/>
    <x v="20"/>
    <x v="11"/>
    <d v="2016-04-26T00:00:00"/>
    <x v="3"/>
    <n v="2077"/>
    <n v="0.31"/>
    <n v="436.17"/>
    <s v="Tamil Nadu"/>
    <x v="1"/>
    <x v="3"/>
    <m/>
  </r>
  <r>
    <s v="OD1468"/>
    <x v="41"/>
    <x v="4"/>
    <x v="22"/>
    <x v="12"/>
    <d v="2018-03-27T00:00:00"/>
    <x v="3"/>
    <n v="603"/>
    <n v="0.17"/>
    <n v="126.63"/>
    <s v="Tamil Nadu"/>
    <x v="3"/>
    <x v="10"/>
    <m/>
  </r>
  <r>
    <s v="OD1469"/>
    <x v="38"/>
    <x v="4"/>
    <x v="22"/>
    <x v="15"/>
    <d v="2016-03-23T00:00:00"/>
    <x v="3"/>
    <n v="1213"/>
    <n v="0.34"/>
    <n v="351.77"/>
    <s v="Tamil Nadu"/>
    <x v="1"/>
    <x v="10"/>
    <m/>
  </r>
  <r>
    <s v="OD1470"/>
    <x v="13"/>
    <x v="1"/>
    <x v="1"/>
    <x v="5"/>
    <d v="2016-05-07T00:00:00"/>
    <x v="3"/>
    <n v="905"/>
    <n v="0.26"/>
    <n v="298.64999999999998"/>
    <s v="Tamil Nadu"/>
    <x v="1"/>
    <x v="5"/>
    <m/>
  </r>
  <r>
    <s v="OD1471"/>
    <x v="16"/>
    <x v="6"/>
    <x v="11"/>
    <x v="12"/>
    <d v="2016-04-13T00:00:00"/>
    <x v="3"/>
    <n v="1977"/>
    <n v="0.25"/>
    <n v="474.48"/>
    <s v="Tamil Nadu"/>
    <x v="1"/>
    <x v="3"/>
    <m/>
  </r>
  <r>
    <s v="OD1472"/>
    <x v="4"/>
    <x v="0"/>
    <x v="20"/>
    <x v="21"/>
    <d v="2015-08-05T00:00:00"/>
    <x v="3"/>
    <n v="2175"/>
    <n v="0.23"/>
    <n v="674.25"/>
    <s v="Tamil Nadu"/>
    <x v="2"/>
    <x v="6"/>
    <m/>
  </r>
  <r>
    <s v="OD1473"/>
    <x v="17"/>
    <x v="4"/>
    <x v="6"/>
    <x v="17"/>
    <d v="2016-12-20T00:00:00"/>
    <x v="3"/>
    <n v="1512"/>
    <n v="0.25"/>
    <n v="151.19999999999999"/>
    <s v="Tamil Nadu"/>
    <x v="1"/>
    <x v="4"/>
    <m/>
  </r>
  <r>
    <s v="OD1474"/>
    <x v="32"/>
    <x v="1"/>
    <x v="14"/>
    <x v="12"/>
    <d v="2018-10-10T00:00:00"/>
    <x v="3"/>
    <n v="1732"/>
    <n v="0.28999999999999998"/>
    <n v="433"/>
    <s v="Tamil Nadu"/>
    <x v="3"/>
    <x v="2"/>
    <m/>
  </r>
  <r>
    <s v="OD1475"/>
    <x v="21"/>
    <x v="4"/>
    <x v="7"/>
    <x v="9"/>
    <d v="2016-04-25T00:00:00"/>
    <x v="3"/>
    <n v="2269"/>
    <n v="0.15"/>
    <n v="431.11"/>
    <s v="Tamil Nadu"/>
    <x v="1"/>
    <x v="3"/>
    <m/>
  </r>
  <r>
    <s v="OD1476"/>
    <x v="0"/>
    <x v="4"/>
    <x v="6"/>
    <x v="20"/>
    <d v="2018-04-20T00:00:00"/>
    <x v="3"/>
    <n v="990"/>
    <n v="0.22"/>
    <n v="237.6"/>
    <s v="Tamil Nadu"/>
    <x v="3"/>
    <x v="3"/>
    <m/>
  </r>
  <r>
    <s v="OD1477"/>
    <x v="40"/>
    <x v="0"/>
    <x v="12"/>
    <x v="3"/>
    <d v="2017-05-31T00:00:00"/>
    <x v="3"/>
    <n v="2279"/>
    <n v="0.28999999999999998"/>
    <n v="660.91"/>
    <s v="Tamil Nadu"/>
    <x v="0"/>
    <x v="5"/>
    <m/>
  </r>
  <r>
    <s v="OD1478"/>
    <x v="21"/>
    <x v="2"/>
    <x v="21"/>
    <x v="10"/>
    <d v="2018-02-16T00:00:00"/>
    <x v="3"/>
    <n v="952"/>
    <n v="0.16"/>
    <n v="76.16"/>
    <s v="Tamil Nadu"/>
    <x v="3"/>
    <x v="11"/>
    <m/>
  </r>
  <r>
    <s v="OD1479"/>
    <x v="21"/>
    <x v="6"/>
    <x v="13"/>
    <x v="5"/>
    <d v="2018-11-19T00:00:00"/>
    <x v="3"/>
    <n v="674"/>
    <n v="0.35"/>
    <n v="208.94"/>
    <s v="Tamil Nadu"/>
    <x v="3"/>
    <x v="0"/>
    <m/>
  </r>
  <r>
    <s v="OD1480"/>
    <x v="25"/>
    <x v="0"/>
    <x v="20"/>
    <x v="15"/>
    <d v="2018-12-01T00:00:00"/>
    <x v="3"/>
    <n v="767"/>
    <n v="0.14000000000000001"/>
    <n v="337.48"/>
    <s v="Tamil Nadu"/>
    <x v="3"/>
    <x v="4"/>
    <m/>
  </r>
  <r>
    <s v="OD1481"/>
    <x v="47"/>
    <x v="1"/>
    <x v="14"/>
    <x v="7"/>
    <d v="2018-03-27T00:00:00"/>
    <x v="3"/>
    <n v="1393"/>
    <n v="0.22"/>
    <n v="69.650000000000006"/>
    <s v="Tamil Nadu"/>
    <x v="3"/>
    <x v="10"/>
    <m/>
  </r>
  <r>
    <s v="OD1482"/>
    <x v="17"/>
    <x v="1"/>
    <x v="1"/>
    <x v="21"/>
    <d v="2015-04-18T00:00:00"/>
    <x v="3"/>
    <n v="2314"/>
    <n v="0.19"/>
    <n v="277.68"/>
    <s v="Tamil Nadu"/>
    <x v="2"/>
    <x v="3"/>
    <m/>
  </r>
  <r>
    <s v="OD1483"/>
    <x v="11"/>
    <x v="4"/>
    <x v="7"/>
    <x v="12"/>
    <d v="2015-03-01T00:00:00"/>
    <x v="3"/>
    <n v="1023"/>
    <n v="0.35"/>
    <n v="368.28"/>
    <s v="Tamil Nadu"/>
    <x v="2"/>
    <x v="10"/>
    <m/>
  </r>
  <r>
    <s v="OD1484"/>
    <x v="9"/>
    <x v="2"/>
    <x v="2"/>
    <x v="11"/>
    <d v="2015-03-29T00:00:00"/>
    <x v="3"/>
    <n v="1726"/>
    <n v="0.32"/>
    <n v="586.84"/>
    <s v="Tamil Nadu"/>
    <x v="2"/>
    <x v="10"/>
    <m/>
  </r>
  <r>
    <s v="OD1485"/>
    <x v="17"/>
    <x v="3"/>
    <x v="16"/>
    <x v="0"/>
    <d v="2017-03-03T00:00:00"/>
    <x v="3"/>
    <n v="2472"/>
    <n v="0.28000000000000003"/>
    <n v="519.12"/>
    <s v="Tamil Nadu"/>
    <x v="0"/>
    <x v="10"/>
    <m/>
  </r>
  <r>
    <s v="OD1486"/>
    <x v="39"/>
    <x v="4"/>
    <x v="22"/>
    <x v="10"/>
    <d v="2017-09-03T00:00:00"/>
    <x v="3"/>
    <n v="2417"/>
    <n v="0.15"/>
    <n v="773.44"/>
    <s v="Tamil Nadu"/>
    <x v="0"/>
    <x v="8"/>
    <m/>
  </r>
  <r>
    <s v="OD1487"/>
    <x v="46"/>
    <x v="0"/>
    <x v="0"/>
    <x v="22"/>
    <d v="2016-07-20T00:00:00"/>
    <x v="3"/>
    <n v="1890"/>
    <n v="0.35"/>
    <n v="831.6"/>
    <s v="Tamil Nadu"/>
    <x v="1"/>
    <x v="7"/>
    <m/>
  </r>
  <r>
    <s v="OD1488"/>
    <x v="31"/>
    <x v="6"/>
    <x v="19"/>
    <x v="17"/>
    <d v="2015-11-11T00:00:00"/>
    <x v="3"/>
    <n v="1493"/>
    <n v="0.16"/>
    <n v="477.76"/>
    <s v="Tamil Nadu"/>
    <x v="2"/>
    <x v="0"/>
    <m/>
  </r>
  <r>
    <s v="OD1489"/>
    <x v="15"/>
    <x v="6"/>
    <x v="9"/>
    <x v="9"/>
    <d v="2018-07-22T00:00:00"/>
    <x v="3"/>
    <n v="1850"/>
    <n v="0.28999999999999998"/>
    <n v="481"/>
    <s v="Tamil Nadu"/>
    <x v="3"/>
    <x v="7"/>
    <m/>
  </r>
  <r>
    <s v="OD1490"/>
    <x v="20"/>
    <x v="3"/>
    <x v="5"/>
    <x v="22"/>
    <d v="2017-05-02T00:00:00"/>
    <x v="3"/>
    <n v="1455"/>
    <n v="0.28999999999999998"/>
    <n v="640.20000000000005"/>
    <s v="Tamil Nadu"/>
    <x v="0"/>
    <x v="5"/>
    <m/>
  </r>
  <r>
    <s v="OD1491"/>
    <x v="7"/>
    <x v="5"/>
    <x v="8"/>
    <x v="17"/>
    <d v="2017-04-08T00:00:00"/>
    <x v="3"/>
    <n v="1881"/>
    <n v="0.33"/>
    <n v="225.72"/>
    <s v="Tamil Nadu"/>
    <x v="0"/>
    <x v="3"/>
    <m/>
  </r>
  <r>
    <s v="OD1492"/>
    <x v="38"/>
    <x v="5"/>
    <x v="17"/>
    <x v="4"/>
    <d v="2015-11-07T00:00:00"/>
    <x v="3"/>
    <n v="1141"/>
    <n v="0.26"/>
    <n v="136.91999999999999"/>
    <s v="Tamil Nadu"/>
    <x v="2"/>
    <x v="0"/>
    <m/>
  </r>
  <r>
    <s v="OD1493"/>
    <x v="49"/>
    <x v="0"/>
    <x v="12"/>
    <x v="8"/>
    <d v="2018-01-01T00:00:00"/>
    <x v="3"/>
    <n v="1512"/>
    <n v="0.2"/>
    <n v="574.55999999999995"/>
    <s v="Tamil Nadu"/>
    <x v="3"/>
    <x v="9"/>
    <m/>
  </r>
  <r>
    <s v="OD1494"/>
    <x v="46"/>
    <x v="0"/>
    <x v="20"/>
    <x v="7"/>
    <d v="2016-01-19T00:00:00"/>
    <x v="3"/>
    <n v="1619"/>
    <n v="0.1"/>
    <n v="226.66"/>
    <s v="Tamil Nadu"/>
    <x v="1"/>
    <x v="9"/>
    <m/>
  </r>
  <r>
    <s v="OD1495"/>
    <x v="26"/>
    <x v="4"/>
    <x v="7"/>
    <x v="11"/>
    <d v="2018-03-10T00:00:00"/>
    <x v="3"/>
    <n v="2252"/>
    <n v="0.25"/>
    <n v="855.76"/>
    <s v="Tamil Nadu"/>
    <x v="3"/>
    <x v="10"/>
    <m/>
  </r>
  <r>
    <s v="OD1496"/>
    <x v="41"/>
    <x v="2"/>
    <x v="2"/>
    <x v="9"/>
    <d v="2016-04-13T00:00:00"/>
    <x v="3"/>
    <n v="2089"/>
    <n v="0.21"/>
    <n v="125.34"/>
    <s v="Tamil Nadu"/>
    <x v="1"/>
    <x v="3"/>
    <m/>
  </r>
  <r>
    <s v="OD1497"/>
    <x v="15"/>
    <x v="1"/>
    <x v="1"/>
    <x v="22"/>
    <d v="2018-07-21T00:00:00"/>
    <x v="3"/>
    <n v="1632"/>
    <n v="0.19"/>
    <n v="163.19999999999999"/>
    <s v="Tamil Nadu"/>
    <x v="3"/>
    <x v="7"/>
    <m/>
  </r>
  <r>
    <s v="OD1498"/>
    <x v="38"/>
    <x v="6"/>
    <x v="11"/>
    <x v="5"/>
    <d v="2018-12-14T00:00:00"/>
    <x v="3"/>
    <n v="1254"/>
    <n v="0.25"/>
    <n v="501.6"/>
    <s v="Tamil Nadu"/>
    <x v="3"/>
    <x v="4"/>
    <m/>
  </r>
  <r>
    <s v="OD1499"/>
    <x v="4"/>
    <x v="3"/>
    <x v="16"/>
    <x v="9"/>
    <d v="2016-07-20T00:00:00"/>
    <x v="3"/>
    <n v="1422"/>
    <n v="0.3"/>
    <n v="355.5"/>
    <s v="Tamil Nadu"/>
    <x v="1"/>
    <x v="7"/>
    <m/>
  </r>
  <r>
    <s v="OD1500"/>
    <x v="12"/>
    <x v="5"/>
    <x v="8"/>
    <x v="15"/>
    <d v="2017-03-21T00:00:00"/>
    <x v="3"/>
    <n v="1698"/>
    <n v="0.2"/>
    <n v="509.4"/>
    <s v="Tamil Nadu"/>
    <x v="0"/>
    <x v="10"/>
    <m/>
  </r>
  <r>
    <s v="OD1501"/>
    <x v="13"/>
    <x v="5"/>
    <x v="17"/>
    <x v="8"/>
    <d v="2015-09-08T00:00:00"/>
    <x v="3"/>
    <n v="1602"/>
    <n v="0.32"/>
    <n v="512.64"/>
    <s v="Tamil Nadu"/>
    <x v="2"/>
    <x v="8"/>
    <m/>
  </r>
  <r>
    <s v="OD1502"/>
    <x v="31"/>
    <x v="6"/>
    <x v="11"/>
    <x v="20"/>
    <d v="2018-11-25T00:00:00"/>
    <x v="3"/>
    <n v="2178"/>
    <n v="0.14000000000000001"/>
    <n v="261.36"/>
    <s v="Tamil Nadu"/>
    <x v="3"/>
    <x v="0"/>
    <m/>
  </r>
  <r>
    <s v="OD1503"/>
    <x v="24"/>
    <x v="1"/>
    <x v="1"/>
    <x v="0"/>
    <d v="2018-09-11T00:00:00"/>
    <x v="3"/>
    <n v="2004"/>
    <n v="0.34"/>
    <n v="380.76"/>
    <s v="Tamil Nadu"/>
    <x v="3"/>
    <x v="8"/>
    <m/>
  </r>
  <r>
    <s v="OD1504"/>
    <x v="31"/>
    <x v="3"/>
    <x v="18"/>
    <x v="1"/>
    <d v="2017-03-13T00:00:00"/>
    <x v="3"/>
    <n v="2118"/>
    <n v="0.19"/>
    <n v="444.78"/>
    <s v="Tamil Nadu"/>
    <x v="0"/>
    <x v="10"/>
    <m/>
  </r>
  <r>
    <s v="OD1505"/>
    <x v="20"/>
    <x v="0"/>
    <x v="0"/>
    <x v="16"/>
    <d v="2016-07-02T00:00:00"/>
    <x v="3"/>
    <n v="711"/>
    <n v="0.27"/>
    <n v="291.51"/>
    <s v="Tamil Nadu"/>
    <x v="1"/>
    <x v="7"/>
    <m/>
  </r>
  <r>
    <s v="OD1506"/>
    <x v="22"/>
    <x v="0"/>
    <x v="20"/>
    <x v="19"/>
    <d v="2015-03-01T00:00:00"/>
    <x v="3"/>
    <n v="2262"/>
    <n v="0.2"/>
    <n v="520.26"/>
    <s v="Tamil Nadu"/>
    <x v="2"/>
    <x v="10"/>
    <m/>
  </r>
  <r>
    <s v="OD1507"/>
    <x v="28"/>
    <x v="6"/>
    <x v="13"/>
    <x v="22"/>
    <d v="2017-11-05T00:00:00"/>
    <x v="3"/>
    <n v="1132"/>
    <n v="0.21"/>
    <n v="203.76"/>
    <s v="Tamil Nadu"/>
    <x v="0"/>
    <x v="0"/>
    <m/>
  </r>
  <r>
    <s v="OD1508"/>
    <x v="31"/>
    <x v="3"/>
    <x v="3"/>
    <x v="23"/>
    <d v="2018-11-17T00:00:00"/>
    <x v="3"/>
    <n v="1865"/>
    <n v="0.26"/>
    <n v="279.75"/>
    <s v="Tamil Nadu"/>
    <x v="3"/>
    <x v="0"/>
    <m/>
  </r>
  <r>
    <s v="OD1509"/>
    <x v="33"/>
    <x v="5"/>
    <x v="10"/>
    <x v="11"/>
    <d v="2016-11-13T00:00:00"/>
    <x v="3"/>
    <n v="1570"/>
    <n v="0.34"/>
    <n v="188.4"/>
    <s v="Tamil Nadu"/>
    <x v="1"/>
    <x v="0"/>
    <m/>
  </r>
  <r>
    <s v="OD1510"/>
    <x v="22"/>
    <x v="1"/>
    <x v="14"/>
    <x v="22"/>
    <d v="2018-10-19T00:00:00"/>
    <x v="3"/>
    <n v="2314"/>
    <n v="0.14000000000000001"/>
    <n v="439.66"/>
    <s v="Tamil Nadu"/>
    <x v="3"/>
    <x v="2"/>
    <m/>
  </r>
  <r>
    <s v="OD1511"/>
    <x v="48"/>
    <x v="4"/>
    <x v="22"/>
    <x v="6"/>
    <d v="2015-06-20T00:00:00"/>
    <x v="3"/>
    <n v="1866"/>
    <n v="0.23"/>
    <n v="205.26"/>
    <s v="Tamil Nadu"/>
    <x v="2"/>
    <x v="1"/>
    <m/>
  </r>
  <r>
    <s v="OD1512"/>
    <x v="11"/>
    <x v="4"/>
    <x v="22"/>
    <x v="0"/>
    <d v="2018-03-27T00:00:00"/>
    <x v="3"/>
    <n v="1871"/>
    <n v="0.23"/>
    <n v="841.95"/>
    <s v="Tamil Nadu"/>
    <x v="3"/>
    <x v="10"/>
    <m/>
  </r>
  <r>
    <s v="OD1513"/>
    <x v="23"/>
    <x v="0"/>
    <x v="12"/>
    <x v="3"/>
    <d v="2017-11-05T00:00:00"/>
    <x v="3"/>
    <n v="1182"/>
    <n v="0.33"/>
    <n v="425.52"/>
    <s v="Tamil Nadu"/>
    <x v="0"/>
    <x v="0"/>
    <m/>
  </r>
  <r>
    <s v="OD1514"/>
    <x v="3"/>
    <x v="0"/>
    <x v="20"/>
    <x v="12"/>
    <d v="2018-01-30T00:00:00"/>
    <x v="3"/>
    <n v="1820"/>
    <n v="0.15"/>
    <n v="509.6"/>
    <s v="Tamil Nadu"/>
    <x v="3"/>
    <x v="9"/>
    <m/>
  </r>
  <r>
    <s v="OD1515"/>
    <x v="45"/>
    <x v="1"/>
    <x v="14"/>
    <x v="5"/>
    <d v="2018-10-19T00:00:00"/>
    <x v="3"/>
    <n v="1220"/>
    <n v="0.31"/>
    <n v="317.2"/>
    <s v="Tamil Nadu"/>
    <x v="3"/>
    <x v="2"/>
    <m/>
  </r>
  <r>
    <s v="OD1516"/>
    <x v="35"/>
    <x v="5"/>
    <x v="17"/>
    <x v="23"/>
    <d v="2017-03-06T00:00:00"/>
    <x v="3"/>
    <n v="888"/>
    <n v="0.28000000000000003"/>
    <n v="222"/>
    <s v="Tamil Nadu"/>
    <x v="0"/>
    <x v="10"/>
    <m/>
  </r>
  <r>
    <s v="OD1517"/>
    <x v="2"/>
    <x v="5"/>
    <x v="17"/>
    <x v="0"/>
    <d v="2015-05-30T00:00:00"/>
    <x v="3"/>
    <n v="2031"/>
    <n v="0.11"/>
    <n v="264.02999999999997"/>
    <s v="Tamil Nadu"/>
    <x v="2"/>
    <x v="5"/>
    <m/>
  </r>
  <r>
    <s v="OD1518"/>
    <x v="14"/>
    <x v="0"/>
    <x v="12"/>
    <x v="21"/>
    <d v="2017-01-30T00:00:00"/>
    <x v="3"/>
    <n v="1577"/>
    <n v="0.28000000000000003"/>
    <n v="78.849999999999994"/>
    <s v="Tamil Nadu"/>
    <x v="0"/>
    <x v="9"/>
    <m/>
  </r>
  <r>
    <s v="OD1519"/>
    <x v="15"/>
    <x v="3"/>
    <x v="3"/>
    <x v="15"/>
    <d v="2017-09-08T00:00:00"/>
    <x v="3"/>
    <n v="1709"/>
    <n v="0.32"/>
    <n v="170.9"/>
    <s v="Tamil Nadu"/>
    <x v="0"/>
    <x v="8"/>
    <m/>
  </r>
  <r>
    <s v="OD1520"/>
    <x v="8"/>
    <x v="4"/>
    <x v="22"/>
    <x v="22"/>
    <d v="2015-12-06T00:00:00"/>
    <x v="3"/>
    <n v="1471"/>
    <n v="0.2"/>
    <n v="250.07"/>
    <s v="Tamil Nadu"/>
    <x v="2"/>
    <x v="4"/>
    <m/>
  </r>
  <r>
    <s v="OD1521"/>
    <x v="3"/>
    <x v="5"/>
    <x v="10"/>
    <x v="11"/>
    <d v="2018-11-23T00:00:00"/>
    <x v="3"/>
    <n v="2258"/>
    <n v="0.25"/>
    <n v="699.98"/>
    <s v="Tamil Nadu"/>
    <x v="3"/>
    <x v="0"/>
    <m/>
  </r>
  <r>
    <s v="OD1522"/>
    <x v="39"/>
    <x v="0"/>
    <x v="20"/>
    <x v="9"/>
    <d v="2018-02-16T00:00:00"/>
    <x v="3"/>
    <n v="2003"/>
    <n v="0.25"/>
    <n v="300.45"/>
    <s v="Tamil Nadu"/>
    <x v="3"/>
    <x v="11"/>
    <m/>
  </r>
  <r>
    <s v="OD1523"/>
    <x v="49"/>
    <x v="4"/>
    <x v="22"/>
    <x v="14"/>
    <d v="2016-12-17T00:00:00"/>
    <x v="3"/>
    <n v="1511"/>
    <n v="0.28000000000000003"/>
    <n v="438.19"/>
    <s v="Tamil Nadu"/>
    <x v="1"/>
    <x v="4"/>
    <m/>
  </r>
  <r>
    <s v="OD1524"/>
    <x v="16"/>
    <x v="0"/>
    <x v="12"/>
    <x v="20"/>
    <d v="2017-05-27T00:00:00"/>
    <x v="3"/>
    <n v="2022"/>
    <n v="0.25"/>
    <n v="384.18"/>
    <s v="Tamil Nadu"/>
    <x v="0"/>
    <x v="5"/>
    <m/>
  </r>
  <r>
    <s v="OD1525"/>
    <x v="41"/>
    <x v="2"/>
    <x v="21"/>
    <x v="0"/>
    <d v="2015-05-25T00:00:00"/>
    <x v="3"/>
    <n v="592"/>
    <n v="0.34"/>
    <n v="100.64"/>
    <s v="Tamil Nadu"/>
    <x v="2"/>
    <x v="5"/>
    <m/>
  </r>
  <r>
    <s v="OD1526"/>
    <x v="18"/>
    <x v="5"/>
    <x v="17"/>
    <x v="11"/>
    <d v="2015-11-11T00:00:00"/>
    <x v="3"/>
    <n v="1612"/>
    <n v="0.18"/>
    <n v="435.24"/>
    <s v="Tamil Nadu"/>
    <x v="2"/>
    <x v="0"/>
    <m/>
  </r>
  <r>
    <s v="OD1527"/>
    <x v="38"/>
    <x v="0"/>
    <x v="20"/>
    <x v="13"/>
    <d v="2017-09-08T00:00:00"/>
    <x v="3"/>
    <n v="1810"/>
    <n v="0.28999999999999998"/>
    <n v="307.7"/>
    <s v="Tamil Nadu"/>
    <x v="0"/>
    <x v="8"/>
    <m/>
  </r>
  <r>
    <s v="OD1528"/>
    <x v="43"/>
    <x v="4"/>
    <x v="22"/>
    <x v="10"/>
    <d v="2017-11-19T00:00:00"/>
    <x v="3"/>
    <n v="883"/>
    <n v="0.16"/>
    <n v="114.79"/>
    <s v="Tamil Nadu"/>
    <x v="0"/>
    <x v="0"/>
    <m/>
  </r>
  <r>
    <s v="OD1529"/>
    <x v="22"/>
    <x v="1"/>
    <x v="1"/>
    <x v="7"/>
    <d v="2018-12-03T00:00:00"/>
    <x v="3"/>
    <n v="1358"/>
    <n v="0.25"/>
    <n v="611.1"/>
    <s v="Tamil Nadu"/>
    <x v="3"/>
    <x v="4"/>
    <m/>
  </r>
  <r>
    <s v="OD1530"/>
    <x v="1"/>
    <x v="2"/>
    <x v="21"/>
    <x v="23"/>
    <d v="2017-02-27T00:00:00"/>
    <x v="3"/>
    <n v="1540"/>
    <n v="0.33"/>
    <n v="123.2"/>
    <s v="Tamil Nadu"/>
    <x v="0"/>
    <x v="11"/>
    <m/>
  </r>
  <r>
    <s v="OD1531"/>
    <x v="5"/>
    <x v="1"/>
    <x v="14"/>
    <x v="13"/>
    <d v="2018-02-09T00:00:00"/>
    <x v="3"/>
    <n v="1525"/>
    <n v="0.15"/>
    <n v="640.5"/>
    <s v="Tamil Nadu"/>
    <x v="3"/>
    <x v="11"/>
    <m/>
  </r>
  <r>
    <s v="OD1532"/>
    <x v="13"/>
    <x v="4"/>
    <x v="22"/>
    <x v="20"/>
    <d v="2015-12-16T00:00:00"/>
    <x v="3"/>
    <n v="1169"/>
    <n v="0.35"/>
    <n v="233.8"/>
    <s v="Tamil Nadu"/>
    <x v="2"/>
    <x v="4"/>
    <m/>
  </r>
  <r>
    <s v="OD1533"/>
    <x v="40"/>
    <x v="1"/>
    <x v="14"/>
    <x v="0"/>
    <d v="2015-12-06T00:00:00"/>
    <x v="3"/>
    <n v="2182"/>
    <n v="0.12"/>
    <n v="829.16"/>
    <s v="Tamil Nadu"/>
    <x v="2"/>
    <x v="4"/>
    <m/>
  </r>
  <r>
    <s v="OD1534"/>
    <x v="14"/>
    <x v="6"/>
    <x v="11"/>
    <x v="15"/>
    <d v="2015-12-29T00:00:00"/>
    <x v="3"/>
    <n v="1822"/>
    <n v="0.22"/>
    <n v="637.70000000000005"/>
    <s v="Tamil Nadu"/>
    <x v="2"/>
    <x v="4"/>
    <m/>
  </r>
  <r>
    <s v="OD1535"/>
    <x v="39"/>
    <x v="0"/>
    <x v="0"/>
    <x v="13"/>
    <d v="2017-05-27T00:00:00"/>
    <x v="3"/>
    <n v="1375"/>
    <n v="0.26"/>
    <n v="275"/>
    <s v="Tamil Nadu"/>
    <x v="0"/>
    <x v="5"/>
    <m/>
  </r>
  <r>
    <s v="OD1536"/>
    <x v="8"/>
    <x v="4"/>
    <x v="22"/>
    <x v="6"/>
    <d v="2017-05-31T00:00:00"/>
    <x v="3"/>
    <n v="2039"/>
    <n v="0.19"/>
    <n v="734.04"/>
    <s v="Tamil Nadu"/>
    <x v="0"/>
    <x v="5"/>
    <m/>
  </r>
  <r>
    <s v="OD1537"/>
    <x v="12"/>
    <x v="1"/>
    <x v="14"/>
    <x v="13"/>
    <d v="2017-01-07T00:00:00"/>
    <x v="3"/>
    <n v="1140"/>
    <n v="0.16"/>
    <n v="478.8"/>
    <s v="Tamil Nadu"/>
    <x v="0"/>
    <x v="9"/>
    <m/>
  </r>
  <r>
    <s v="OD1538"/>
    <x v="25"/>
    <x v="1"/>
    <x v="14"/>
    <x v="8"/>
    <d v="2015-11-12T00:00:00"/>
    <x v="3"/>
    <n v="832"/>
    <n v="0.23"/>
    <n v="58.24"/>
    <s v="Tamil Nadu"/>
    <x v="2"/>
    <x v="0"/>
    <m/>
  </r>
  <r>
    <s v="OD1539"/>
    <x v="4"/>
    <x v="1"/>
    <x v="1"/>
    <x v="3"/>
    <d v="2015-10-03T00:00:00"/>
    <x v="3"/>
    <n v="904"/>
    <n v="0.2"/>
    <n v="343.52"/>
    <s v="Tamil Nadu"/>
    <x v="2"/>
    <x v="2"/>
    <m/>
  </r>
  <r>
    <s v="OD1540"/>
    <x v="25"/>
    <x v="5"/>
    <x v="17"/>
    <x v="7"/>
    <d v="2017-11-04T00:00:00"/>
    <x v="3"/>
    <n v="1054"/>
    <n v="0.13"/>
    <n v="432.14"/>
    <s v="Tamil Nadu"/>
    <x v="0"/>
    <x v="0"/>
    <m/>
  </r>
  <r>
    <s v="OD1541"/>
    <x v="47"/>
    <x v="4"/>
    <x v="6"/>
    <x v="21"/>
    <d v="2015-01-07T00:00:00"/>
    <x v="3"/>
    <n v="1280"/>
    <n v="0.12"/>
    <n v="358.4"/>
    <s v="Tamil Nadu"/>
    <x v="2"/>
    <x v="9"/>
    <m/>
  </r>
  <r>
    <s v="OD1542"/>
    <x v="18"/>
    <x v="1"/>
    <x v="1"/>
    <x v="8"/>
    <d v="2015-07-26T00:00:00"/>
    <x v="3"/>
    <n v="2188"/>
    <n v="0.1"/>
    <n v="765.8"/>
    <s v="Tamil Nadu"/>
    <x v="2"/>
    <x v="7"/>
    <m/>
  </r>
  <r>
    <s v="OD1543"/>
    <x v="10"/>
    <x v="5"/>
    <x v="10"/>
    <x v="11"/>
    <d v="2016-05-12T00:00:00"/>
    <x v="3"/>
    <n v="661"/>
    <n v="0.34"/>
    <n v="218.13"/>
    <s v="Tamil Nadu"/>
    <x v="1"/>
    <x v="5"/>
    <m/>
  </r>
  <r>
    <s v="OD1544"/>
    <x v="35"/>
    <x v="4"/>
    <x v="6"/>
    <x v="10"/>
    <d v="2017-11-04T00:00:00"/>
    <x v="3"/>
    <n v="1377"/>
    <n v="0.32"/>
    <n v="481.95"/>
    <s v="Tamil Nadu"/>
    <x v="0"/>
    <x v="0"/>
    <m/>
  </r>
  <r>
    <s v="OD1545"/>
    <x v="37"/>
    <x v="3"/>
    <x v="3"/>
    <x v="0"/>
    <d v="2018-05-29T00:00:00"/>
    <x v="3"/>
    <n v="1792"/>
    <n v="0.27"/>
    <n v="430.08"/>
    <s v="Tamil Nadu"/>
    <x v="3"/>
    <x v="5"/>
    <m/>
  </r>
  <r>
    <s v="OD1546"/>
    <x v="27"/>
    <x v="4"/>
    <x v="7"/>
    <x v="17"/>
    <d v="2016-11-28T00:00:00"/>
    <x v="3"/>
    <n v="2482"/>
    <n v="0.16"/>
    <n v="446.76"/>
    <s v="Tamil Nadu"/>
    <x v="1"/>
    <x v="0"/>
    <m/>
  </r>
  <r>
    <s v="OD1547"/>
    <x v="30"/>
    <x v="4"/>
    <x v="6"/>
    <x v="17"/>
    <d v="2018-08-26T00:00:00"/>
    <x v="3"/>
    <n v="2478"/>
    <n v="0.16"/>
    <n v="594.72"/>
    <s v="Tamil Nadu"/>
    <x v="3"/>
    <x v="6"/>
    <m/>
  </r>
  <r>
    <s v="OD1548"/>
    <x v="38"/>
    <x v="1"/>
    <x v="1"/>
    <x v="18"/>
    <d v="2017-03-06T00:00:00"/>
    <x v="3"/>
    <n v="669"/>
    <n v="0.28000000000000003"/>
    <n v="140.49"/>
    <s v="Tamil Nadu"/>
    <x v="0"/>
    <x v="10"/>
    <m/>
  </r>
  <r>
    <s v="OD1549"/>
    <x v="23"/>
    <x v="2"/>
    <x v="2"/>
    <x v="11"/>
    <d v="2018-04-20T00:00:00"/>
    <x v="3"/>
    <n v="1697"/>
    <n v="0.3"/>
    <n v="135.76"/>
    <s v="Tamil Nadu"/>
    <x v="3"/>
    <x v="3"/>
    <m/>
  </r>
  <r>
    <s v="OD1550"/>
    <x v="49"/>
    <x v="0"/>
    <x v="12"/>
    <x v="0"/>
    <d v="2018-09-03T00:00:00"/>
    <x v="3"/>
    <n v="876"/>
    <n v="0.27"/>
    <n v="324.12"/>
    <s v="Tamil Nadu"/>
    <x v="3"/>
    <x v="8"/>
    <m/>
  </r>
  <r>
    <s v="OD1551"/>
    <x v="8"/>
    <x v="4"/>
    <x v="22"/>
    <x v="16"/>
    <d v="2017-11-07T00:00:00"/>
    <x v="3"/>
    <n v="1037"/>
    <n v="0.19"/>
    <n v="435.54"/>
    <s v="Tamil Nadu"/>
    <x v="0"/>
    <x v="0"/>
    <m/>
  </r>
  <r>
    <s v="OD1552"/>
    <x v="45"/>
    <x v="3"/>
    <x v="16"/>
    <x v="16"/>
    <d v="2016-12-31T00:00:00"/>
    <x v="3"/>
    <n v="2051"/>
    <n v="0.32"/>
    <n v="512.75"/>
    <s v="Tamil Nadu"/>
    <x v="1"/>
    <x v="4"/>
    <m/>
  </r>
  <r>
    <s v="OD1553"/>
    <x v="39"/>
    <x v="3"/>
    <x v="5"/>
    <x v="1"/>
    <d v="2016-11-07T00:00:00"/>
    <x v="3"/>
    <n v="581"/>
    <n v="0.35"/>
    <n v="87.15"/>
    <s v="Tamil Nadu"/>
    <x v="1"/>
    <x v="0"/>
    <m/>
  </r>
  <r>
    <s v="OD1554"/>
    <x v="46"/>
    <x v="1"/>
    <x v="14"/>
    <x v="8"/>
    <d v="2018-01-01T00:00:00"/>
    <x v="3"/>
    <n v="1583"/>
    <n v="0.28000000000000003"/>
    <n v="601.54"/>
    <s v="Tamil Nadu"/>
    <x v="3"/>
    <x v="9"/>
    <m/>
  </r>
  <r>
    <s v="OD1555"/>
    <x v="16"/>
    <x v="3"/>
    <x v="18"/>
    <x v="13"/>
    <d v="2017-10-13T00:00:00"/>
    <x v="3"/>
    <n v="1011"/>
    <n v="0.15"/>
    <n v="323.52"/>
    <s v="Tamil Nadu"/>
    <x v="0"/>
    <x v="2"/>
    <m/>
  </r>
  <r>
    <s v="OD1556"/>
    <x v="46"/>
    <x v="3"/>
    <x v="16"/>
    <x v="19"/>
    <d v="2015-12-27T00:00:00"/>
    <x v="3"/>
    <n v="1275"/>
    <n v="0.32"/>
    <n v="344.25"/>
    <s v="Tamil Nadu"/>
    <x v="2"/>
    <x v="4"/>
    <m/>
  </r>
  <r>
    <s v="OD1557"/>
    <x v="23"/>
    <x v="6"/>
    <x v="11"/>
    <x v="11"/>
    <d v="2015-03-01T00:00:00"/>
    <x v="3"/>
    <n v="527"/>
    <n v="0.23"/>
    <n v="237.15"/>
    <s v="Tamil Nadu"/>
    <x v="2"/>
    <x v="10"/>
    <m/>
  </r>
  <r>
    <s v="OD1558"/>
    <x v="24"/>
    <x v="3"/>
    <x v="16"/>
    <x v="0"/>
    <d v="2018-12-04T00:00:00"/>
    <x v="4"/>
    <n v="2343"/>
    <n v="0.27"/>
    <n v="820.05"/>
    <s v="Tamil Nadu"/>
    <x v="3"/>
    <x v="4"/>
    <m/>
  </r>
  <r>
    <s v="OD1559"/>
    <x v="9"/>
    <x v="3"/>
    <x v="5"/>
    <x v="20"/>
    <d v="2017-09-04T00:00:00"/>
    <x v="4"/>
    <n v="1893"/>
    <n v="0.22"/>
    <n v="700.41"/>
    <s v="Tamil Nadu"/>
    <x v="0"/>
    <x v="8"/>
    <m/>
  </r>
  <r>
    <s v="OD1560"/>
    <x v="9"/>
    <x v="6"/>
    <x v="19"/>
    <x v="4"/>
    <d v="2018-06-30T00:00:00"/>
    <x v="4"/>
    <n v="1751"/>
    <n v="0.35"/>
    <n v="490.28"/>
    <s v="Tamil Nadu"/>
    <x v="3"/>
    <x v="1"/>
    <m/>
  </r>
  <r>
    <s v="OD1561"/>
    <x v="36"/>
    <x v="2"/>
    <x v="21"/>
    <x v="2"/>
    <d v="2018-11-21T00:00:00"/>
    <x v="4"/>
    <n v="636"/>
    <n v="0.31"/>
    <n v="248.04"/>
    <s v="Tamil Nadu"/>
    <x v="3"/>
    <x v="0"/>
    <m/>
  </r>
  <r>
    <s v="OD1562"/>
    <x v="3"/>
    <x v="6"/>
    <x v="9"/>
    <x v="11"/>
    <d v="2018-07-27T00:00:00"/>
    <x v="4"/>
    <n v="2484"/>
    <n v="0.1"/>
    <n v="645.84"/>
    <s v="Tamil Nadu"/>
    <x v="3"/>
    <x v="7"/>
    <m/>
  </r>
  <r>
    <s v="OD1563"/>
    <x v="6"/>
    <x v="2"/>
    <x v="4"/>
    <x v="1"/>
    <d v="2017-12-01T00:00:00"/>
    <x v="4"/>
    <n v="880"/>
    <n v="0.18"/>
    <n v="167.2"/>
    <s v="Tamil Nadu"/>
    <x v="0"/>
    <x v="4"/>
    <m/>
  </r>
  <r>
    <s v="OD1564"/>
    <x v="36"/>
    <x v="4"/>
    <x v="7"/>
    <x v="21"/>
    <d v="2017-02-16T00:00:00"/>
    <x v="4"/>
    <n v="1634"/>
    <n v="0.32"/>
    <n v="408.5"/>
    <s v="Tamil Nadu"/>
    <x v="0"/>
    <x v="11"/>
    <m/>
  </r>
  <r>
    <s v="OD1565"/>
    <x v="31"/>
    <x v="1"/>
    <x v="1"/>
    <x v="9"/>
    <d v="2016-07-09T00:00:00"/>
    <x v="4"/>
    <n v="1794"/>
    <n v="0.24"/>
    <n v="717.6"/>
    <s v="Tamil Nadu"/>
    <x v="1"/>
    <x v="7"/>
    <m/>
  </r>
  <r>
    <s v="OD1566"/>
    <x v="24"/>
    <x v="2"/>
    <x v="21"/>
    <x v="10"/>
    <d v="2018-10-12T00:00:00"/>
    <x v="4"/>
    <n v="2355"/>
    <n v="0.3"/>
    <n v="117.75"/>
    <s v="Tamil Nadu"/>
    <x v="3"/>
    <x v="2"/>
    <m/>
  </r>
  <r>
    <s v="OD1567"/>
    <x v="13"/>
    <x v="4"/>
    <x v="7"/>
    <x v="17"/>
    <d v="2018-12-17T00:00:00"/>
    <x v="4"/>
    <n v="1558"/>
    <n v="0.32"/>
    <n v="186.96"/>
    <s v="Tamil Nadu"/>
    <x v="3"/>
    <x v="4"/>
    <m/>
  </r>
  <r>
    <s v="OD1568"/>
    <x v="49"/>
    <x v="1"/>
    <x v="1"/>
    <x v="4"/>
    <d v="2015-09-15T00:00:00"/>
    <x v="4"/>
    <n v="713"/>
    <n v="0.18"/>
    <n v="128.34"/>
    <s v="Tamil Nadu"/>
    <x v="2"/>
    <x v="8"/>
    <m/>
  </r>
  <r>
    <s v="OD1569"/>
    <x v="0"/>
    <x v="2"/>
    <x v="2"/>
    <x v="20"/>
    <d v="2017-09-02T00:00:00"/>
    <x v="4"/>
    <n v="1621"/>
    <n v="0.2"/>
    <n v="437.67"/>
    <s v="Tamil Nadu"/>
    <x v="0"/>
    <x v="8"/>
    <m/>
  </r>
  <r>
    <s v="OD1570"/>
    <x v="1"/>
    <x v="0"/>
    <x v="20"/>
    <x v="1"/>
    <d v="2018-05-18T00:00:00"/>
    <x v="4"/>
    <n v="1925"/>
    <n v="0.11"/>
    <n v="827.75"/>
    <s v="Tamil Nadu"/>
    <x v="3"/>
    <x v="5"/>
    <m/>
  </r>
  <r>
    <s v="OD1571"/>
    <x v="32"/>
    <x v="0"/>
    <x v="12"/>
    <x v="12"/>
    <d v="2015-06-04T00:00:00"/>
    <x v="4"/>
    <n v="1566"/>
    <n v="0.34"/>
    <n v="657.72"/>
    <s v="Tamil Nadu"/>
    <x v="2"/>
    <x v="1"/>
    <m/>
  </r>
  <r>
    <s v="OD1572"/>
    <x v="23"/>
    <x v="4"/>
    <x v="22"/>
    <x v="14"/>
    <d v="2015-06-04T00:00:00"/>
    <x v="4"/>
    <n v="832"/>
    <n v="0.11"/>
    <n v="208"/>
    <s v="Tamil Nadu"/>
    <x v="2"/>
    <x v="1"/>
    <m/>
  </r>
  <r>
    <s v="OD1573"/>
    <x v="27"/>
    <x v="3"/>
    <x v="18"/>
    <x v="1"/>
    <d v="2018-12-18T00:00:00"/>
    <x v="4"/>
    <n v="824"/>
    <n v="0.25"/>
    <n v="123.6"/>
    <s v="Tamil Nadu"/>
    <x v="3"/>
    <x v="4"/>
    <m/>
  </r>
  <r>
    <s v="OD1574"/>
    <x v="20"/>
    <x v="2"/>
    <x v="21"/>
    <x v="12"/>
    <d v="2016-11-13T00:00:00"/>
    <x v="4"/>
    <n v="575"/>
    <n v="0.27"/>
    <n v="247.25"/>
    <s v="Tamil Nadu"/>
    <x v="1"/>
    <x v="0"/>
    <m/>
  </r>
  <r>
    <s v="OD1575"/>
    <x v="32"/>
    <x v="6"/>
    <x v="13"/>
    <x v="10"/>
    <d v="2015-09-20T00:00:00"/>
    <x v="4"/>
    <n v="2224"/>
    <n v="0.15"/>
    <n v="511.52"/>
    <s v="Tamil Nadu"/>
    <x v="2"/>
    <x v="8"/>
    <m/>
  </r>
  <r>
    <s v="OD1576"/>
    <x v="37"/>
    <x v="0"/>
    <x v="12"/>
    <x v="10"/>
    <d v="2016-04-27T00:00:00"/>
    <x v="4"/>
    <n v="1153"/>
    <n v="0.31"/>
    <n v="230.6"/>
    <s v="Tamil Nadu"/>
    <x v="1"/>
    <x v="3"/>
    <m/>
  </r>
  <r>
    <s v="OD1577"/>
    <x v="41"/>
    <x v="0"/>
    <x v="12"/>
    <x v="4"/>
    <d v="2018-12-04T00:00:00"/>
    <x v="4"/>
    <n v="1139"/>
    <n v="0.24"/>
    <n v="136.68"/>
    <s v="Tamil Nadu"/>
    <x v="3"/>
    <x v="4"/>
    <m/>
  </r>
  <r>
    <s v="OD1578"/>
    <x v="28"/>
    <x v="4"/>
    <x v="6"/>
    <x v="20"/>
    <d v="2018-12-04T00:00:00"/>
    <x v="4"/>
    <n v="1168"/>
    <n v="0.21"/>
    <n v="58.4"/>
    <s v="Tamil Nadu"/>
    <x v="3"/>
    <x v="4"/>
    <m/>
  </r>
  <r>
    <s v="OD1579"/>
    <x v="1"/>
    <x v="1"/>
    <x v="14"/>
    <x v="6"/>
    <d v="2016-11-14T00:00:00"/>
    <x v="4"/>
    <n v="2491"/>
    <n v="0.27"/>
    <n v="548.02"/>
    <s v="Tamil Nadu"/>
    <x v="1"/>
    <x v="0"/>
    <m/>
  </r>
  <r>
    <s v="OD1580"/>
    <x v="40"/>
    <x v="2"/>
    <x v="15"/>
    <x v="18"/>
    <d v="2017-05-26T00:00:00"/>
    <x v="4"/>
    <n v="1257"/>
    <n v="0.34"/>
    <n v="565.65"/>
    <s v="Tamil Nadu"/>
    <x v="0"/>
    <x v="5"/>
    <m/>
  </r>
  <r>
    <s v="OD1581"/>
    <x v="40"/>
    <x v="2"/>
    <x v="21"/>
    <x v="20"/>
    <d v="2015-09-20T00:00:00"/>
    <x v="4"/>
    <n v="1314"/>
    <n v="0.18"/>
    <n v="118.26"/>
    <s v="Tamil Nadu"/>
    <x v="2"/>
    <x v="8"/>
    <m/>
  </r>
  <r>
    <s v="OD1582"/>
    <x v="15"/>
    <x v="3"/>
    <x v="3"/>
    <x v="10"/>
    <d v="2017-09-17T00:00:00"/>
    <x v="4"/>
    <n v="1213"/>
    <n v="0.34"/>
    <n v="145.56"/>
    <s v="Tamil Nadu"/>
    <x v="0"/>
    <x v="8"/>
    <m/>
  </r>
  <r>
    <s v="OD1583"/>
    <x v="46"/>
    <x v="5"/>
    <x v="17"/>
    <x v="4"/>
    <d v="2017-09-17T00:00:00"/>
    <x v="4"/>
    <n v="2369"/>
    <n v="0.25"/>
    <n v="615.94000000000005"/>
    <s v="Tamil Nadu"/>
    <x v="0"/>
    <x v="8"/>
    <m/>
  </r>
  <r>
    <s v="OD1584"/>
    <x v="44"/>
    <x v="3"/>
    <x v="5"/>
    <x v="12"/>
    <d v="2016-11-28T00:00:00"/>
    <x v="4"/>
    <n v="2068"/>
    <n v="0.3"/>
    <n v="434.28"/>
    <s v="Tamil Nadu"/>
    <x v="1"/>
    <x v="0"/>
    <m/>
  </r>
  <r>
    <s v="OD1585"/>
    <x v="16"/>
    <x v="2"/>
    <x v="2"/>
    <x v="20"/>
    <d v="2016-12-04T00:00:00"/>
    <x v="4"/>
    <n v="1020"/>
    <n v="0.21"/>
    <n v="163.19999999999999"/>
    <s v="Tamil Nadu"/>
    <x v="1"/>
    <x v="4"/>
    <m/>
  </r>
  <r>
    <s v="OD1586"/>
    <x v="12"/>
    <x v="5"/>
    <x v="17"/>
    <x v="0"/>
    <d v="2017-09-18T00:00:00"/>
    <x v="4"/>
    <n v="1474"/>
    <n v="0.28000000000000003"/>
    <n v="397.98"/>
    <s v="Tamil Nadu"/>
    <x v="0"/>
    <x v="8"/>
    <m/>
  </r>
  <r>
    <s v="OD1587"/>
    <x v="16"/>
    <x v="3"/>
    <x v="5"/>
    <x v="19"/>
    <d v="2017-09-01T00:00:00"/>
    <x v="4"/>
    <n v="1599"/>
    <n v="0.22"/>
    <n v="399.75"/>
    <s v="Tamil Nadu"/>
    <x v="0"/>
    <x v="8"/>
    <m/>
  </r>
  <r>
    <s v="OD1588"/>
    <x v="26"/>
    <x v="0"/>
    <x v="0"/>
    <x v="8"/>
    <d v="2016-05-08T00:00:00"/>
    <x v="4"/>
    <n v="1159"/>
    <n v="0.15"/>
    <n v="278.16000000000003"/>
    <s v="Tamil Nadu"/>
    <x v="1"/>
    <x v="5"/>
    <m/>
  </r>
  <r>
    <s v="OD1589"/>
    <x v="43"/>
    <x v="0"/>
    <x v="0"/>
    <x v="8"/>
    <d v="2015-09-22T00:00:00"/>
    <x v="4"/>
    <n v="1975"/>
    <n v="0.1"/>
    <n v="829.5"/>
    <s v="Tamil Nadu"/>
    <x v="2"/>
    <x v="8"/>
    <m/>
  </r>
  <r>
    <s v="OD1590"/>
    <x v="45"/>
    <x v="3"/>
    <x v="5"/>
    <x v="17"/>
    <d v="2016-02-06T00:00:00"/>
    <x v="4"/>
    <n v="1333"/>
    <n v="0.3"/>
    <n v="213.28"/>
    <s v="Tamil Nadu"/>
    <x v="1"/>
    <x v="11"/>
    <m/>
  </r>
  <r>
    <s v="OD1591"/>
    <x v="33"/>
    <x v="3"/>
    <x v="18"/>
    <x v="10"/>
    <d v="2015-05-07T00:00:00"/>
    <x v="4"/>
    <n v="512"/>
    <n v="0.19"/>
    <n v="92.16"/>
    <s v="Tamil Nadu"/>
    <x v="2"/>
    <x v="5"/>
    <m/>
  </r>
  <r>
    <s v="OD1592"/>
    <x v="21"/>
    <x v="1"/>
    <x v="14"/>
    <x v="10"/>
    <d v="2017-11-14T00:00:00"/>
    <x v="4"/>
    <n v="1125"/>
    <n v="0.1"/>
    <n v="202.5"/>
    <s v="Tamil Nadu"/>
    <x v="0"/>
    <x v="0"/>
    <m/>
  </r>
  <r>
    <s v="OD1593"/>
    <x v="35"/>
    <x v="5"/>
    <x v="17"/>
    <x v="10"/>
    <d v="2015-08-26T00:00:00"/>
    <x v="4"/>
    <n v="822"/>
    <n v="0.21"/>
    <n v="246.6"/>
    <s v="Tamil Nadu"/>
    <x v="2"/>
    <x v="6"/>
    <m/>
  </r>
  <r>
    <s v="OD1594"/>
    <x v="6"/>
    <x v="1"/>
    <x v="14"/>
    <x v="13"/>
    <d v="2016-12-06T00:00:00"/>
    <x v="4"/>
    <n v="1354"/>
    <n v="0.16"/>
    <n v="514.52"/>
    <s v="Tamil Nadu"/>
    <x v="1"/>
    <x v="4"/>
    <m/>
  </r>
  <r>
    <s v="OD1595"/>
    <x v="26"/>
    <x v="6"/>
    <x v="19"/>
    <x v="8"/>
    <d v="2017-05-19T00:00:00"/>
    <x v="4"/>
    <n v="1445"/>
    <n v="0.1"/>
    <n v="621.35"/>
    <s v="Tamil Nadu"/>
    <x v="0"/>
    <x v="5"/>
    <m/>
  </r>
  <r>
    <s v="OD1596"/>
    <x v="16"/>
    <x v="1"/>
    <x v="14"/>
    <x v="18"/>
    <d v="2018-11-17T00:00:00"/>
    <x v="4"/>
    <n v="2024"/>
    <n v="0.3"/>
    <n v="809.6"/>
    <s v="Tamil Nadu"/>
    <x v="3"/>
    <x v="0"/>
    <m/>
  </r>
  <r>
    <s v="OD1597"/>
    <x v="12"/>
    <x v="4"/>
    <x v="6"/>
    <x v="9"/>
    <d v="2017-12-14T00:00:00"/>
    <x v="4"/>
    <n v="1823"/>
    <n v="0.17"/>
    <n v="674.51"/>
    <s v="Tamil Nadu"/>
    <x v="0"/>
    <x v="4"/>
    <m/>
  </r>
  <r>
    <s v="OD1598"/>
    <x v="3"/>
    <x v="4"/>
    <x v="7"/>
    <x v="4"/>
    <d v="2018-10-12T00:00:00"/>
    <x v="4"/>
    <n v="1118"/>
    <n v="0.12"/>
    <n v="290.68"/>
    <s v="Tamil Nadu"/>
    <x v="3"/>
    <x v="2"/>
    <m/>
  </r>
  <r>
    <s v="OD1599"/>
    <x v="47"/>
    <x v="1"/>
    <x v="14"/>
    <x v="0"/>
    <d v="2016-11-01T00:00:00"/>
    <x v="4"/>
    <n v="2153"/>
    <n v="0.33"/>
    <n v="839.67"/>
    <s v="Tamil Nadu"/>
    <x v="1"/>
    <x v="0"/>
    <m/>
  </r>
  <r>
    <s v="OD1600"/>
    <x v="20"/>
    <x v="5"/>
    <x v="8"/>
    <x v="8"/>
    <d v="2015-11-01T00:00:00"/>
    <x v="4"/>
    <n v="1121"/>
    <n v="0.33"/>
    <n v="257.83"/>
    <s v="Tamil Nadu"/>
    <x v="2"/>
    <x v="0"/>
    <m/>
  </r>
  <r>
    <s v="OD1601"/>
    <x v="48"/>
    <x v="6"/>
    <x v="9"/>
    <x v="2"/>
    <d v="2015-11-02T00:00:00"/>
    <x v="4"/>
    <n v="1905"/>
    <n v="0.24"/>
    <n v="819.15"/>
    <s v="Tamil Nadu"/>
    <x v="2"/>
    <x v="0"/>
    <m/>
  </r>
  <r>
    <s v="OD1602"/>
    <x v="11"/>
    <x v="4"/>
    <x v="22"/>
    <x v="9"/>
    <d v="2017-05-07T00:00:00"/>
    <x v="4"/>
    <n v="1592"/>
    <n v="0.28999999999999998"/>
    <n v="525.36"/>
    <s v="Tamil Nadu"/>
    <x v="0"/>
    <x v="5"/>
    <m/>
  </r>
  <r>
    <s v="OD1603"/>
    <x v="20"/>
    <x v="4"/>
    <x v="7"/>
    <x v="17"/>
    <d v="2017-03-29T00:00:00"/>
    <x v="4"/>
    <n v="2175"/>
    <n v="0.2"/>
    <n v="891.75"/>
    <s v="Tamil Nadu"/>
    <x v="0"/>
    <x v="10"/>
    <m/>
  </r>
  <r>
    <s v="OD1604"/>
    <x v="28"/>
    <x v="2"/>
    <x v="4"/>
    <x v="11"/>
    <d v="2017-05-19T00:00:00"/>
    <x v="4"/>
    <n v="1586"/>
    <n v="0.12"/>
    <n v="269.62"/>
    <s v="Tamil Nadu"/>
    <x v="0"/>
    <x v="5"/>
    <m/>
  </r>
  <r>
    <s v="OD1605"/>
    <x v="49"/>
    <x v="6"/>
    <x v="19"/>
    <x v="18"/>
    <d v="2017-03-08T00:00:00"/>
    <x v="4"/>
    <n v="2139"/>
    <n v="0.23"/>
    <n v="513.36"/>
    <s v="Tamil Nadu"/>
    <x v="0"/>
    <x v="10"/>
    <m/>
  </r>
  <r>
    <s v="OD1606"/>
    <x v="8"/>
    <x v="0"/>
    <x v="12"/>
    <x v="19"/>
    <d v="2016-02-06T00:00:00"/>
    <x v="4"/>
    <n v="519"/>
    <n v="0.16"/>
    <n v="41.52"/>
    <s v="Tamil Nadu"/>
    <x v="1"/>
    <x v="11"/>
    <m/>
  </r>
  <r>
    <s v="OD1607"/>
    <x v="4"/>
    <x v="2"/>
    <x v="4"/>
    <x v="6"/>
    <d v="2017-12-24T00:00:00"/>
    <x v="4"/>
    <n v="530"/>
    <n v="0.16"/>
    <n v="190.8"/>
    <s v="Tamil Nadu"/>
    <x v="0"/>
    <x v="4"/>
    <m/>
  </r>
  <r>
    <s v="OD1608"/>
    <x v="28"/>
    <x v="4"/>
    <x v="7"/>
    <x v="1"/>
    <d v="2018-09-20T00:00:00"/>
    <x v="4"/>
    <n v="2134"/>
    <n v="0.14000000000000001"/>
    <n v="128.04"/>
    <s v="Tamil Nadu"/>
    <x v="3"/>
    <x v="8"/>
    <m/>
  </r>
  <r>
    <s v="OD1609"/>
    <x v="23"/>
    <x v="4"/>
    <x v="6"/>
    <x v="22"/>
    <d v="2016-12-04T00:00:00"/>
    <x v="4"/>
    <n v="1907"/>
    <n v="0.35"/>
    <n v="247.91"/>
    <s v="Tamil Nadu"/>
    <x v="1"/>
    <x v="4"/>
    <m/>
  </r>
  <r>
    <s v="OD1610"/>
    <x v="16"/>
    <x v="4"/>
    <x v="22"/>
    <x v="5"/>
    <d v="2017-09-18T00:00:00"/>
    <x v="4"/>
    <n v="1269"/>
    <n v="0.16"/>
    <n v="558.36"/>
    <s v="Tamil Nadu"/>
    <x v="0"/>
    <x v="8"/>
    <m/>
  </r>
  <r>
    <s v="OD1611"/>
    <x v="30"/>
    <x v="4"/>
    <x v="22"/>
    <x v="19"/>
    <d v="2018-10-08T00:00:00"/>
    <x v="4"/>
    <n v="1785"/>
    <n v="0.24"/>
    <n v="642.6"/>
    <s v="Tamil Nadu"/>
    <x v="3"/>
    <x v="2"/>
    <m/>
  </r>
  <r>
    <s v="OD1612"/>
    <x v="34"/>
    <x v="0"/>
    <x v="0"/>
    <x v="14"/>
    <d v="2016-11-01T00:00:00"/>
    <x v="4"/>
    <n v="2317"/>
    <n v="0.34"/>
    <n v="1042.6500000000001"/>
    <s v="Tamil Nadu"/>
    <x v="1"/>
    <x v="0"/>
    <m/>
  </r>
  <r>
    <s v="OD1613"/>
    <x v="18"/>
    <x v="0"/>
    <x v="20"/>
    <x v="1"/>
    <d v="2018-03-24T00:00:00"/>
    <x v="4"/>
    <n v="1510"/>
    <n v="0.34"/>
    <n v="151"/>
    <s v="Tamil Nadu"/>
    <x v="3"/>
    <x v="10"/>
    <m/>
  </r>
  <r>
    <s v="OD1614"/>
    <x v="6"/>
    <x v="5"/>
    <x v="8"/>
    <x v="14"/>
    <d v="2016-05-08T00:00:00"/>
    <x v="4"/>
    <n v="1729"/>
    <n v="0.32"/>
    <n v="708.89"/>
    <s v="Tamil Nadu"/>
    <x v="1"/>
    <x v="5"/>
    <m/>
  </r>
  <r>
    <s v="OD1615"/>
    <x v="20"/>
    <x v="2"/>
    <x v="15"/>
    <x v="10"/>
    <d v="2016-09-17T00:00:00"/>
    <x v="4"/>
    <n v="1069"/>
    <n v="0.13"/>
    <n v="203.11"/>
    <s v="Tamil Nadu"/>
    <x v="1"/>
    <x v="8"/>
    <m/>
  </r>
  <r>
    <s v="OD1616"/>
    <x v="2"/>
    <x v="1"/>
    <x v="1"/>
    <x v="21"/>
    <d v="2018-12-24T00:00:00"/>
    <x v="4"/>
    <n v="987"/>
    <n v="0.11"/>
    <n v="227.01"/>
    <s v="Tamil Nadu"/>
    <x v="3"/>
    <x v="4"/>
    <m/>
  </r>
  <r>
    <s v="OD1617"/>
    <x v="18"/>
    <x v="5"/>
    <x v="10"/>
    <x v="9"/>
    <d v="2016-11-02T00:00:00"/>
    <x v="4"/>
    <n v="1318"/>
    <n v="0.17"/>
    <n v="579.91999999999996"/>
    <s v="Tamil Nadu"/>
    <x v="1"/>
    <x v="0"/>
    <m/>
  </r>
  <r>
    <s v="OD1618"/>
    <x v="48"/>
    <x v="4"/>
    <x v="6"/>
    <x v="15"/>
    <d v="2017-02-16T00:00:00"/>
    <x v="4"/>
    <n v="2007"/>
    <n v="0.26"/>
    <n v="501.75"/>
    <s v="Tamil Nadu"/>
    <x v="0"/>
    <x v="11"/>
    <m/>
  </r>
  <r>
    <s v="OD1619"/>
    <x v="4"/>
    <x v="5"/>
    <x v="17"/>
    <x v="15"/>
    <d v="2018-09-20T00:00:00"/>
    <x v="4"/>
    <n v="1075"/>
    <n v="0.2"/>
    <n v="408.5"/>
    <s v="Tamil Nadu"/>
    <x v="3"/>
    <x v="8"/>
    <m/>
  </r>
  <r>
    <s v="OD1620"/>
    <x v="11"/>
    <x v="4"/>
    <x v="7"/>
    <x v="12"/>
    <d v="2017-05-07T00:00:00"/>
    <x v="4"/>
    <n v="1399"/>
    <n v="0.23"/>
    <n v="587.58000000000004"/>
    <s v="Tamil Nadu"/>
    <x v="0"/>
    <x v="5"/>
    <m/>
  </r>
  <r>
    <s v="OD1621"/>
    <x v="29"/>
    <x v="6"/>
    <x v="11"/>
    <x v="5"/>
    <d v="2015-09-22T00:00:00"/>
    <x v="4"/>
    <n v="2232"/>
    <n v="0.28999999999999998"/>
    <n v="870.48"/>
    <s v="Tamil Nadu"/>
    <x v="2"/>
    <x v="8"/>
    <m/>
  </r>
  <r>
    <s v="OD1622"/>
    <x v="8"/>
    <x v="0"/>
    <x v="12"/>
    <x v="23"/>
    <d v="2018-06-12T00:00:00"/>
    <x v="4"/>
    <n v="2259"/>
    <n v="0.24"/>
    <n v="135.54"/>
    <s v="Tamil Nadu"/>
    <x v="3"/>
    <x v="1"/>
    <m/>
  </r>
  <r>
    <s v="OD1623"/>
    <x v="29"/>
    <x v="1"/>
    <x v="1"/>
    <x v="16"/>
    <d v="2016-12-04T00:00:00"/>
    <x v="4"/>
    <n v="1485"/>
    <n v="0.22"/>
    <n v="163.35"/>
    <s v="Tamil Nadu"/>
    <x v="1"/>
    <x v="4"/>
    <m/>
  </r>
  <r>
    <s v="OD1624"/>
    <x v="14"/>
    <x v="3"/>
    <x v="18"/>
    <x v="9"/>
    <d v="2018-09-20T00:00:00"/>
    <x v="4"/>
    <n v="711"/>
    <n v="0.3"/>
    <n v="255.96"/>
    <s v="Tamil Nadu"/>
    <x v="3"/>
    <x v="8"/>
    <m/>
  </r>
  <r>
    <s v="OD1625"/>
    <x v="1"/>
    <x v="5"/>
    <x v="10"/>
    <x v="5"/>
    <d v="2017-03-31T00:00:00"/>
    <x v="4"/>
    <n v="1217"/>
    <n v="0.34"/>
    <n v="389.44"/>
    <s v="Tamil Nadu"/>
    <x v="0"/>
    <x v="10"/>
    <m/>
  </r>
  <r>
    <s v="OD1626"/>
    <x v="32"/>
    <x v="3"/>
    <x v="3"/>
    <x v="21"/>
    <d v="2017-04-01T00:00:00"/>
    <x v="4"/>
    <n v="755"/>
    <n v="0.3"/>
    <n v="256.7"/>
    <s v="Tamil Nadu"/>
    <x v="0"/>
    <x v="3"/>
    <m/>
  </r>
  <r>
    <s v="OD1627"/>
    <x v="16"/>
    <x v="4"/>
    <x v="6"/>
    <x v="12"/>
    <d v="2015-03-25T00:00:00"/>
    <x v="4"/>
    <n v="1864"/>
    <n v="0.18"/>
    <n v="428.72"/>
    <s v="Tamil Nadu"/>
    <x v="2"/>
    <x v="10"/>
    <m/>
  </r>
  <r>
    <s v="OD1628"/>
    <x v="6"/>
    <x v="0"/>
    <x v="0"/>
    <x v="12"/>
    <d v="2017-08-21T00:00:00"/>
    <x v="4"/>
    <n v="1255"/>
    <n v="0.12"/>
    <n v="539.65"/>
    <s v="Tamil Nadu"/>
    <x v="0"/>
    <x v="6"/>
    <m/>
  </r>
  <r>
    <s v="OD1629"/>
    <x v="17"/>
    <x v="5"/>
    <x v="10"/>
    <x v="4"/>
    <d v="2017-12-25T00:00:00"/>
    <x v="4"/>
    <n v="1236"/>
    <n v="0.17"/>
    <n v="432.6"/>
    <s v="Tamil Nadu"/>
    <x v="0"/>
    <x v="4"/>
    <m/>
  </r>
  <r>
    <s v="OD1630"/>
    <x v="38"/>
    <x v="0"/>
    <x v="12"/>
    <x v="23"/>
    <d v="2018-12-18T00:00:00"/>
    <x v="4"/>
    <n v="1975"/>
    <n v="0.34"/>
    <n v="177.75"/>
    <s v="Tamil Nadu"/>
    <x v="3"/>
    <x v="4"/>
    <m/>
  </r>
  <r>
    <s v="OD1631"/>
    <x v="30"/>
    <x v="1"/>
    <x v="14"/>
    <x v="6"/>
    <d v="2018-09-20T00:00:00"/>
    <x v="4"/>
    <n v="2224"/>
    <n v="0.27"/>
    <n v="978.56"/>
    <s v="Tamil Nadu"/>
    <x v="3"/>
    <x v="8"/>
    <m/>
  </r>
  <r>
    <s v="OD1632"/>
    <x v="27"/>
    <x v="0"/>
    <x v="12"/>
    <x v="19"/>
    <d v="2017-10-27T00:00:00"/>
    <x v="4"/>
    <n v="2227"/>
    <n v="0.23"/>
    <n v="133.62"/>
    <s v="Tamil Nadu"/>
    <x v="0"/>
    <x v="2"/>
    <m/>
  </r>
  <r>
    <s v="OD1633"/>
    <x v="49"/>
    <x v="5"/>
    <x v="10"/>
    <x v="19"/>
    <d v="2017-03-10T00:00:00"/>
    <x v="4"/>
    <n v="758"/>
    <n v="0.17"/>
    <n v="257.72000000000003"/>
    <s v="Tamil Nadu"/>
    <x v="0"/>
    <x v="10"/>
    <m/>
  </r>
  <r>
    <s v="OD1634"/>
    <x v="49"/>
    <x v="3"/>
    <x v="5"/>
    <x v="23"/>
    <d v="2018-02-06T00:00:00"/>
    <x v="4"/>
    <n v="2059"/>
    <n v="0.1"/>
    <n v="905.96"/>
    <s v="Tamil Nadu"/>
    <x v="3"/>
    <x v="11"/>
    <m/>
  </r>
  <r>
    <s v="OD1635"/>
    <x v="26"/>
    <x v="5"/>
    <x v="10"/>
    <x v="14"/>
    <d v="2016-06-29T00:00:00"/>
    <x v="4"/>
    <n v="995"/>
    <n v="0.19"/>
    <n v="447.75"/>
    <s v="Tamil Nadu"/>
    <x v="1"/>
    <x v="1"/>
    <m/>
  </r>
  <r>
    <s v="OD1636"/>
    <x v="1"/>
    <x v="0"/>
    <x v="0"/>
    <x v="9"/>
    <d v="2015-06-21T00:00:00"/>
    <x v="4"/>
    <n v="2101"/>
    <n v="0.15"/>
    <n v="735.35"/>
    <s v="Tamil Nadu"/>
    <x v="2"/>
    <x v="1"/>
    <m/>
  </r>
  <r>
    <s v="OD1637"/>
    <x v="42"/>
    <x v="3"/>
    <x v="5"/>
    <x v="1"/>
    <d v="2017-06-21T00:00:00"/>
    <x v="4"/>
    <n v="1382"/>
    <n v="0.34"/>
    <n v="234.94"/>
    <s v="Tamil Nadu"/>
    <x v="0"/>
    <x v="1"/>
    <m/>
  </r>
  <r>
    <s v="OD1638"/>
    <x v="16"/>
    <x v="0"/>
    <x v="0"/>
    <x v="23"/>
    <d v="2016-12-25T00:00:00"/>
    <x v="4"/>
    <n v="1095"/>
    <n v="0.22"/>
    <n v="109.5"/>
    <s v="Tamil Nadu"/>
    <x v="1"/>
    <x v="4"/>
    <m/>
  </r>
  <r>
    <s v="OD1639"/>
    <x v="43"/>
    <x v="2"/>
    <x v="4"/>
    <x v="21"/>
    <d v="2015-06-04T00:00:00"/>
    <x v="4"/>
    <n v="760"/>
    <n v="0.21"/>
    <n v="114"/>
    <s v="Tamil Nadu"/>
    <x v="2"/>
    <x v="1"/>
    <m/>
  </r>
  <r>
    <s v="OD1640"/>
    <x v="12"/>
    <x v="3"/>
    <x v="16"/>
    <x v="10"/>
    <d v="2018-11-24T00:00:00"/>
    <x v="4"/>
    <n v="959"/>
    <n v="0.25"/>
    <n v="402.78"/>
    <s v="Tamil Nadu"/>
    <x v="3"/>
    <x v="0"/>
    <m/>
  </r>
  <r>
    <s v="OD1641"/>
    <x v="6"/>
    <x v="3"/>
    <x v="18"/>
    <x v="14"/>
    <d v="2018-09-09T00:00:00"/>
    <x v="4"/>
    <n v="811"/>
    <n v="0.23"/>
    <n v="194.64"/>
    <s v="Tamil Nadu"/>
    <x v="3"/>
    <x v="8"/>
    <m/>
  </r>
  <r>
    <s v="OD1642"/>
    <x v="46"/>
    <x v="1"/>
    <x v="14"/>
    <x v="22"/>
    <d v="2017-06-06T00:00:00"/>
    <x v="4"/>
    <n v="1368"/>
    <n v="0.13"/>
    <n v="615.6"/>
    <s v="Tamil Nadu"/>
    <x v="0"/>
    <x v="1"/>
    <m/>
  </r>
  <r>
    <s v="OD1643"/>
    <x v="21"/>
    <x v="4"/>
    <x v="22"/>
    <x v="20"/>
    <d v="2016-11-20T00:00:00"/>
    <x v="4"/>
    <n v="1177"/>
    <n v="0.14000000000000001"/>
    <n v="506.11"/>
    <s v="Tamil Nadu"/>
    <x v="1"/>
    <x v="0"/>
    <m/>
  </r>
  <r>
    <s v="OD1644"/>
    <x v="23"/>
    <x v="4"/>
    <x v="6"/>
    <x v="19"/>
    <d v="2018-11-20T00:00:00"/>
    <x v="4"/>
    <n v="632"/>
    <n v="0.23"/>
    <n v="151.68"/>
    <s v="Tamil Nadu"/>
    <x v="3"/>
    <x v="0"/>
    <m/>
  </r>
  <r>
    <s v="OD1645"/>
    <x v="11"/>
    <x v="5"/>
    <x v="10"/>
    <x v="14"/>
    <d v="2017-07-22T00:00:00"/>
    <x v="4"/>
    <n v="722"/>
    <n v="0.12"/>
    <n v="238.26"/>
    <s v="Tamil Nadu"/>
    <x v="0"/>
    <x v="7"/>
    <m/>
  </r>
  <r>
    <s v="OD1646"/>
    <x v="29"/>
    <x v="6"/>
    <x v="19"/>
    <x v="4"/>
    <d v="2015-07-07T00:00:00"/>
    <x v="4"/>
    <n v="865"/>
    <n v="0.11"/>
    <n v="190.3"/>
    <s v="Tamil Nadu"/>
    <x v="2"/>
    <x v="7"/>
    <m/>
  </r>
  <r>
    <s v="OD1647"/>
    <x v="21"/>
    <x v="4"/>
    <x v="6"/>
    <x v="6"/>
    <d v="2016-06-12T00:00:00"/>
    <x v="4"/>
    <n v="2018"/>
    <n v="0.22"/>
    <n v="423.78"/>
    <s v="Tamil Nadu"/>
    <x v="1"/>
    <x v="1"/>
    <m/>
  </r>
  <r>
    <s v="OD1648"/>
    <x v="35"/>
    <x v="2"/>
    <x v="15"/>
    <x v="5"/>
    <d v="2018-10-30T00:00:00"/>
    <x v="4"/>
    <n v="669"/>
    <n v="0.3"/>
    <n v="100.35"/>
    <s v="Tamil Nadu"/>
    <x v="3"/>
    <x v="2"/>
    <m/>
  </r>
  <r>
    <s v="OD1649"/>
    <x v="19"/>
    <x v="5"/>
    <x v="10"/>
    <x v="2"/>
    <d v="2015-07-14T00:00:00"/>
    <x v="4"/>
    <n v="2038"/>
    <n v="0.35"/>
    <n v="366.84"/>
    <s v="Tamil Nadu"/>
    <x v="2"/>
    <x v="7"/>
    <m/>
  </r>
  <r>
    <s v="OD1650"/>
    <x v="47"/>
    <x v="4"/>
    <x v="7"/>
    <x v="9"/>
    <d v="2015-11-05T00:00:00"/>
    <x v="4"/>
    <n v="1998"/>
    <n v="0.18"/>
    <n v="219.78"/>
    <s v="Tamil Nadu"/>
    <x v="2"/>
    <x v="0"/>
    <m/>
  </r>
  <r>
    <s v="OD1651"/>
    <x v="12"/>
    <x v="0"/>
    <x v="12"/>
    <x v="0"/>
    <d v="2018-04-14T00:00:00"/>
    <x v="4"/>
    <n v="2365"/>
    <n v="0.28000000000000003"/>
    <n v="733.15"/>
    <s v="Tamil Nadu"/>
    <x v="3"/>
    <x v="3"/>
    <m/>
  </r>
  <r>
    <s v="OD1652"/>
    <x v="13"/>
    <x v="2"/>
    <x v="4"/>
    <x v="11"/>
    <d v="2018-10-09T00:00:00"/>
    <x v="4"/>
    <n v="980"/>
    <n v="0.28000000000000003"/>
    <n v="245"/>
    <s v="Tamil Nadu"/>
    <x v="3"/>
    <x v="2"/>
    <m/>
  </r>
  <r>
    <s v="OD1653"/>
    <x v="45"/>
    <x v="6"/>
    <x v="19"/>
    <x v="22"/>
    <d v="2017-11-21T00:00:00"/>
    <x v="4"/>
    <n v="1705"/>
    <n v="0.27"/>
    <n v="136.4"/>
    <s v="Tamil Nadu"/>
    <x v="0"/>
    <x v="0"/>
    <m/>
  </r>
  <r>
    <s v="OD1654"/>
    <x v="0"/>
    <x v="3"/>
    <x v="18"/>
    <x v="16"/>
    <d v="2017-06-06T00:00:00"/>
    <x v="4"/>
    <n v="1350"/>
    <n v="0.19"/>
    <n v="283.5"/>
    <s v="Tamil Nadu"/>
    <x v="0"/>
    <x v="1"/>
    <m/>
  </r>
  <r>
    <s v="OD1655"/>
    <x v="41"/>
    <x v="1"/>
    <x v="1"/>
    <x v="8"/>
    <d v="2015-12-20T00:00:00"/>
    <x v="4"/>
    <n v="1312"/>
    <n v="0.28000000000000003"/>
    <n v="524.79999999999995"/>
    <s v="Tamil Nadu"/>
    <x v="2"/>
    <x v="4"/>
    <m/>
  </r>
  <r>
    <s v="OD1656"/>
    <x v="14"/>
    <x v="4"/>
    <x v="6"/>
    <x v="7"/>
    <d v="2015-11-18T00:00:00"/>
    <x v="4"/>
    <n v="1602"/>
    <n v="0.33"/>
    <n v="656.82"/>
    <s v="Tamil Nadu"/>
    <x v="2"/>
    <x v="0"/>
    <m/>
  </r>
  <r>
    <s v="OD1657"/>
    <x v="6"/>
    <x v="2"/>
    <x v="4"/>
    <x v="21"/>
    <d v="2018-04-10T00:00:00"/>
    <x v="4"/>
    <n v="1471"/>
    <n v="0.31"/>
    <n v="176.52"/>
    <s v="Tamil Nadu"/>
    <x v="3"/>
    <x v="3"/>
    <m/>
  </r>
  <r>
    <s v="OD1658"/>
    <x v="20"/>
    <x v="3"/>
    <x v="3"/>
    <x v="23"/>
    <d v="2017-09-30T00:00:00"/>
    <x v="4"/>
    <n v="826"/>
    <n v="0.31"/>
    <n v="90.86"/>
    <s v="Tamil Nadu"/>
    <x v="0"/>
    <x v="8"/>
    <m/>
  </r>
  <r>
    <s v="OD1659"/>
    <x v="32"/>
    <x v="3"/>
    <x v="3"/>
    <x v="7"/>
    <d v="2016-09-17T00:00:00"/>
    <x v="4"/>
    <n v="2349"/>
    <n v="0.23"/>
    <n v="845.64"/>
    <s v="Tamil Nadu"/>
    <x v="1"/>
    <x v="8"/>
    <m/>
  </r>
  <r>
    <s v="OD1660"/>
    <x v="31"/>
    <x v="3"/>
    <x v="16"/>
    <x v="18"/>
    <d v="2016-11-28T00:00:00"/>
    <x v="4"/>
    <n v="1489"/>
    <n v="0.12"/>
    <n v="223.35"/>
    <s v="Tamil Nadu"/>
    <x v="1"/>
    <x v="0"/>
    <m/>
  </r>
  <r>
    <s v="OD1661"/>
    <x v="47"/>
    <x v="2"/>
    <x v="2"/>
    <x v="11"/>
    <d v="2017-03-14T00:00:00"/>
    <x v="4"/>
    <n v="1919"/>
    <n v="0.11"/>
    <n v="537.32000000000005"/>
    <s v="Tamil Nadu"/>
    <x v="0"/>
    <x v="10"/>
    <m/>
  </r>
  <r>
    <s v="OD1662"/>
    <x v="12"/>
    <x v="1"/>
    <x v="1"/>
    <x v="2"/>
    <d v="2018-07-14T00:00:00"/>
    <x v="4"/>
    <n v="1954"/>
    <n v="0.31"/>
    <n v="820.68"/>
    <s v="Tamil Nadu"/>
    <x v="3"/>
    <x v="7"/>
    <m/>
  </r>
  <r>
    <s v="OD1663"/>
    <x v="17"/>
    <x v="4"/>
    <x v="6"/>
    <x v="22"/>
    <d v="2018-11-20T00:00:00"/>
    <x v="4"/>
    <n v="1367"/>
    <n v="0.15"/>
    <n v="123.03"/>
    <s v="Tamil Nadu"/>
    <x v="3"/>
    <x v="0"/>
    <m/>
  </r>
  <r>
    <s v="OD1664"/>
    <x v="48"/>
    <x v="1"/>
    <x v="14"/>
    <x v="22"/>
    <d v="2016-09-17T00:00:00"/>
    <x v="4"/>
    <n v="1102"/>
    <n v="0.19"/>
    <n v="407.74"/>
    <s v="Tamil Nadu"/>
    <x v="1"/>
    <x v="8"/>
    <m/>
  </r>
  <r>
    <s v="OD1665"/>
    <x v="15"/>
    <x v="3"/>
    <x v="16"/>
    <x v="13"/>
    <d v="2015-11-24T00:00:00"/>
    <x v="4"/>
    <n v="630"/>
    <n v="0.26"/>
    <n v="226.8"/>
    <s v="Tamil Nadu"/>
    <x v="2"/>
    <x v="0"/>
    <m/>
  </r>
  <r>
    <s v="OD1666"/>
    <x v="37"/>
    <x v="0"/>
    <x v="12"/>
    <x v="20"/>
    <d v="2017-09-05T00:00:00"/>
    <x v="4"/>
    <n v="573"/>
    <n v="0.12"/>
    <n v="183.36"/>
    <s v="Tamil Nadu"/>
    <x v="0"/>
    <x v="8"/>
    <m/>
  </r>
  <r>
    <s v="OD1667"/>
    <x v="49"/>
    <x v="1"/>
    <x v="1"/>
    <x v="10"/>
    <d v="2015-11-17T00:00:00"/>
    <x v="4"/>
    <n v="2185"/>
    <n v="0.3"/>
    <n v="218.5"/>
    <s v="Tamil Nadu"/>
    <x v="2"/>
    <x v="0"/>
    <m/>
  </r>
  <r>
    <s v="OD1668"/>
    <x v="11"/>
    <x v="4"/>
    <x v="22"/>
    <x v="2"/>
    <d v="2016-11-30T00:00:00"/>
    <x v="4"/>
    <n v="589"/>
    <n v="0.22"/>
    <n v="229.71"/>
    <s v="Tamil Nadu"/>
    <x v="1"/>
    <x v="0"/>
    <m/>
  </r>
  <r>
    <s v="OD1669"/>
    <x v="31"/>
    <x v="0"/>
    <x v="0"/>
    <x v="17"/>
    <d v="2018-12-11T00:00:00"/>
    <x v="4"/>
    <n v="1585"/>
    <n v="0.27"/>
    <n v="95.1"/>
    <s v="Tamil Nadu"/>
    <x v="3"/>
    <x v="4"/>
    <m/>
  </r>
  <r>
    <s v="OD1670"/>
    <x v="29"/>
    <x v="3"/>
    <x v="5"/>
    <x v="0"/>
    <d v="2018-05-08T00:00:00"/>
    <x v="4"/>
    <n v="1330"/>
    <n v="0.15"/>
    <n v="518.70000000000005"/>
    <s v="Tamil Nadu"/>
    <x v="3"/>
    <x v="5"/>
    <m/>
  </r>
  <r>
    <s v="OD1671"/>
    <x v="15"/>
    <x v="2"/>
    <x v="4"/>
    <x v="18"/>
    <d v="2017-09-24T00:00:00"/>
    <x v="4"/>
    <n v="1624"/>
    <n v="0.27"/>
    <n v="519.67999999999995"/>
    <s v="Tamil Nadu"/>
    <x v="0"/>
    <x v="8"/>
    <m/>
  </r>
  <r>
    <s v="OD1672"/>
    <x v="42"/>
    <x v="1"/>
    <x v="1"/>
    <x v="12"/>
    <d v="2017-09-05T00:00:00"/>
    <x v="4"/>
    <n v="2140"/>
    <n v="0.33"/>
    <n v="791.8"/>
    <s v="Tamil Nadu"/>
    <x v="0"/>
    <x v="8"/>
    <m/>
  </r>
  <r>
    <s v="OD1673"/>
    <x v="21"/>
    <x v="4"/>
    <x v="22"/>
    <x v="6"/>
    <d v="2017-11-12T00:00:00"/>
    <x v="4"/>
    <n v="1490"/>
    <n v="0.19"/>
    <n v="253.3"/>
    <s v="Tamil Nadu"/>
    <x v="0"/>
    <x v="0"/>
    <m/>
  </r>
  <r>
    <s v="OD1674"/>
    <x v="19"/>
    <x v="6"/>
    <x v="13"/>
    <x v="23"/>
    <d v="2015-07-07T00:00:00"/>
    <x v="4"/>
    <n v="1801"/>
    <n v="0.33"/>
    <n v="342.19"/>
    <s v="Tamil Nadu"/>
    <x v="2"/>
    <x v="7"/>
    <m/>
  </r>
  <r>
    <s v="OD1675"/>
    <x v="27"/>
    <x v="5"/>
    <x v="10"/>
    <x v="9"/>
    <d v="2017-09-05T00:00:00"/>
    <x v="4"/>
    <n v="2019"/>
    <n v="0.1"/>
    <n v="706.65"/>
    <s v="Tamil Nadu"/>
    <x v="0"/>
    <x v="8"/>
    <m/>
  </r>
  <r>
    <s v="OD1676"/>
    <x v="47"/>
    <x v="3"/>
    <x v="18"/>
    <x v="14"/>
    <d v="2018-12-01T00:00:00"/>
    <x v="4"/>
    <n v="2344"/>
    <n v="0.2"/>
    <n v="421.92"/>
    <s v="Tamil Nadu"/>
    <x v="3"/>
    <x v="4"/>
    <m/>
  </r>
  <r>
    <s v="OD1677"/>
    <x v="15"/>
    <x v="4"/>
    <x v="22"/>
    <x v="12"/>
    <d v="2018-11-06T00:00:00"/>
    <x v="4"/>
    <n v="1903"/>
    <n v="0.22"/>
    <n v="437.69"/>
    <s v="Tamil Nadu"/>
    <x v="3"/>
    <x v="0"/>
    <m/>
  </r>
  <r>
    <s v="OD1678"/>
    <x v="20"/>
    <x v="3"/>
    <x v="3"/>
    <x v="21"/>
    <d v="2017-10-04T00:00:00"/>
    <x v="4"/>
    <n v="2308"/>
    <n v="0.31"/>
    <n v="207.72"/>
    <s v="Tamil Nadu"/>
    <x v="0"/>
    <x v="2"/>
    <m/>
  </r>
  <r>
    <s v="OD1679"/>
    <x v="26"/>
    <x v="6"/>
    <x v="11"/>
    <x v="0"/>
    <d v="2015-05-07T00:00:00"/>
    <x v="4"/>
    <n v="989"/>
    <n v="0.22"/>
    <n v="197.8"/>
    <s v="Tamil Nadu"/>
    <x v="2"/>
    <x v="5"/>
    <m/>
  </r>
  <r>
    <s v="OD1680"/>
    <x v="0"/>
    <x v="2"/>
    <x v="15"/>
    <x v="21"/>
    <d v="2017-05-22T00:00:00"/>
    <x v="4"/>
    <n v="859"/>
    <n v="0.34"/>
    <n v="377.96"/>
    <s v="Tamil Nadu"/>
    <x v="0"/>
    <x v="5"/>
    <m/>
  </r>
  <r>
    <s v="OD1681"/>
    <x v="8"/>
    <x v="3"/>
    <x v="18"/>
    <x v="0"/>
    <d v="2017-03-11T00:00:00"/>
    <x v="4"/>
    <n v="635"/>
    <n v="0.15"/>
    <n v="69.849999999999994"/>
    <s v="Tamil Nadu"/>
    <x v="0"/>
    <x v="10"/>
    <m/>
  </r>
  <r>
    <s v="OD1682"/>
    <x v="5"/>
    <x v="5"/>
    <x v="17"/>
    <x v="2"/>
    <d v="2017-11-21T00:00:00"/>
    <x v="4"/>
    <n v="1866"/>
    <n v="0.25"/>
    <n v="653.1"/>
    <s v="Tamil Nadu"/>
    <x v="0"/>
    <x v="0"/>
    <m/>
  </r>
  <r>
    <s v="OD1683"/>
    <x v="46"/>
    <x v="5"/>
    <x v="10"/>
    <x v="14"/>
    <d v="2015-06-22T00:00:00"/>
    <x v="4"/>
    <n v="2027"/>
    <n v="0.31"/>
    <n v="385.13"/>
    <s v="Tamil Nadu"/>
    <x v="2"/>
    <x v="1"/>
    <m/>
  </r>
  <r>
    <s v="OD1684"/>
    <x v="27"/>
    <x v="4"/>
    <x v="22"/>
    <x v="14"/>
    <d v="2017-09-05T00:00:00"/>
    <x v="4"/>
    <n v="2246"/>
    <n v="0.2"/>
    <n v="539.04"/>
    <s v="Tamil Nadu"/>
    <x v="0"/>
    <x v="8"/>
    <m/>
  </r>
  <r>
    <s v="OD1685"/>
    <x v="46"/>
    <x v="3"/>
    <x v="18"/>
    <x v="20"/>
    <d v="2018-07-15T00:00:00"/>
    <x v="4"/>
    <n v="1579"/>
    <n v="0.15"/>
    <n v="189.48"/>
    <s v="Tamil Nadu"/>
    <x v="3"/>
    <x v="7"/>
    <m/>
  </r>
  <r>
    <s v="OD1686"/>
    <x v="41"/>
    <x v="2"/>
    <x v="2"/>
    <x v="8"/>
    <d v="2015-05-12T00:00:00"/>
    <x v="4"/>
    <n v="1270"/>
    <n v="0.28000000000000003"/>
    <n v="317.5"/>
    <s v="Tamil Nadu"/>
    <x v="2"/>
    <x v="5"/>
    <m/>
  </r>
  <r>
    <s v="OD1687"/>
    <x v="5"/>
    <x v="0"/>
    <x v="0"/>
    <x v="4"/>
    <d v="2018-07-18T00:00:00"/>
    <x v="4"/>
    <n v="1267"/>
    <n v="0.11"/>
    <n v="177.38"/>
    <s v="Tamil Nadu"/>
    <x v="3"/>
    <x v="7"/>
    <m/>
  </r>
  <r>
    <s v="OD1688"/>
    <x v="38"/>
    <x v="1"/>
    <x v="1"/>
    <x v="10"/>
    <d v="2018-12-08T00:00:00"/>
    <x v="4"/>
    <n v="1458"/>
    <n v="0.17"/>
    <n v="626.94000000000005"/>
    <s v="Tamil Nadu"/>
    <x v="3"/>
    <x v="4"/>
    <m/>
  </r>
  <r>
    <s v="OD1689"/>
    <x v="11"/>
    <x v="6"/>
    <x v="11"/>
    <x v="19"/>
    <d v="2015-06-22T00:00:00"/>
    <x v="4"/>
    <n v="750"/>
    <n v="0.26"/>
    <n v="75"/>
    <s v="Tamil Nadu"/>
    <x v="2"/>
    <x v="1"/>
    <m/>
  </r>
  <r>
    <s v="OD1690"/>
    <x v="47"/>
    <x v="3"/>
    <x v="16"/>
    <x v="5"/>
    <d v="2017-10-31T00:00:00"/>
    <x v="4"/>
    <n v="843"/>
    <n v="0.21"/>
    <n v="252.9"/>
    <s v="Tamil Nadu"/>
    <x v="0"/>
    <x v="2"/>
    <m/>
  </r>
  <r>
    <s v="OD1691"/>
    <x v="33"/>
    <x v="1"/>
    <x v="14"/>
    <x v="3"/>
    <d v="2015-11-17T00:00:00"/>
    <x v="4"/>
    <n v="1213"/>
    <n v="0.15"/>
    <n v="145.56"/>
    <s v="Tamil Nadu"/>
    <x v="2"/>
    <x v="0"/>
    <m/>
  </r>
  <r>
    <s v="OD1692"/>
    <x v="33"/>
    <x v="0"/>
    <x v="20"/>
    <x v="20"/>
    <d v="2016-05-03T00:00:00"/>
    <x v="4"/>
    <n v="2019"/>
    <n v="0.23"/>
    <n v="383.61"/>
    <s v="Tamil Nadu"/>
    <x v="1"/>
    <x v="5"/>
    <m/>
  </r>
  <r>
    <s v="OD1693"/>
    <x v="34"/>
    <x v="2"/>
    <x v="15"/>
    <x v="6"/>
    <d v="2017-11-12T00:00:00"/>
    <x v="4"/>
    <n v="573"/>
    <n v="0.26"/>
    <n v="148.97999999999999"/>
    <s v="Tamil Nadu"/>
    <x v="0"/>
    <x v="0"/>
    <m/>
  </r>
  <r>
    <s v="OD1694"/>
    <x v="3"/>
    <x v="0"/>
    <x v="0"/>
    <x v="14"/>
    <d v="2017-11-12T00:00:00"/>
    <x v="4"/>
    <n v="791"/>
    <n v="0.28000000000000003"/>
    <n v="348.04"/>
    <s v="Tamil Nadu"/>
    <x v="0"/>
    <x v="0"/>
    <m/>
  </r>
  <r>
    <s v="OD1695"/>
    <x v="19"/>
    <x v="0"/>
    <x v="12"/>
    <x v="21"/>
    <d v="2017-10-01T00:00:00"/>
    <x v="4"/>
    <n v="2108"/>
    <n v="0.21"/>
    <n v="210.8"/>
    <s v="Tamil Nadu"/>
    <x v="0"/>
    <x v="2"/>
    <m/>
  </r>
  <r>
    <s v="OD1696"/>
    <x v="49"/>
    <x v="0"/>
    <x v="0"/>
    <x v="6"/>
    <d v="2015-12-14T00:00:00"/>
    <x v="4"/>
    <n v="769"/>
    <n v="0.33"/>
    <n v="322.98"/>
    <s v="Tamil Nadu"/>
    <x v="2"/>
    <x v="4"/>
    <m/>
  </r>
  <r>
    <s v="OD1697"/>
    <x v="8"/>
    <x v="6"/>
    <x v="19"/>
    <x v="4"/>
    <d v="2016-12-26T00:00:00"/>
    <x v="4"/>
    <n v="2064"/>
    <n v="0.25"/>
    <n v="495.36"/>
    <s v="Tamil Nadu"/>
    <x v="1"/>
    <x v="4"/>
    <m/>
  </r>
  <r>
    <s v="OD1698"/>
    <x v="6"/>
    <x v="0"/>
    <x v="12"/>
    <x v="15"/>
    <d v="2015-04-08T00:00:00"/>
    <x v="4"/>
    <n v="2451"/>
    <n v="0.15"/>
    <n v="1004.91"/>
    <s v="Tamil Nadu"/>
    <x v="2"/>
    <x v="3"/>
    <m/>
  </r>
  <r>
    <s v="OD1699"/>
    <x v="36"/>
    <x v="5"/>
    <x v="10"/>
    <x v="23"/>
    <d v="2018-12-25T00:00:00"/>
    <x v="4"/>
    <n v="2241"/>
    <n v="0.28999999999999998"/>
    <n v="268.92"/>
    <s v="Tamil Nadu"/>
    <x v="3"/>
    <x v="4"/>
    <m/>
  </r>
  <r>
    <s v="OD1700"/>
    <x v="17"/>
    <x v="6"/>
    <x v="19"/>
    <x v="7"/>
    <d v="2016-01-10T00:00:00"/>
    <x v="4"/>
    <n v="1072"/>
    <n v="0.27"/>
    <n v="343.04"/>
    <s v="Tamil Nadu"/>
    <x v="1"/>
    <x v="9"/>
    <m/>
  </r>
  <r>
    <s v="OD1701"/>
    <x v="41"/>
    <x v="5"/>
    <x v="10"/>
    <x v="23"/>
    <d v="2018-11-07T00:00:00"/>
    <x v="4"/>
    <n v="679"/>
    <n v="0.11"/>
    <n v="258.02"/>
    <s v="Tamil Nadu"/>
    <x v="3"/>
    <x v="0"/>
    <m/>
  </r>
  <r>
    <s v="OD1702"/>
    <x v="25"/>
    <x v="0"/>
    <x v="20"/>
    <x v="2"/>
    <d v="2015-08-16T00:00:00"/>
    <x v="4"/>
    <n v="2278"/>
    <n v="0.2"/>
    <n v="318.92"/>
    <s v="Tamil Nadu"/>
    <x v="2"/>
    <x v="6"/>
    <m/>
  </r>
  <r>
    <s v="OD1703"/>
    <x v="44"/>
    <x v="6"/>
    <x v="11"/>
    <x v="11"/>
    <d v="2017-03-01T00:00:00"/>
    <x v="4"/>
    <n v="1170"/>
    <n v="0.12"/>
    <n v="105.3"/>
    <s v="Tamil Nadu"/>
    <x v="0"/>
    <x v="10"/>
    <m/>
  </r>
  <r>
    <s v="OD1704"/>
    <x v="9"/>
    <x v="4"/>
    <x v="22"/>
    <x v="21"/>
    <d v="2016-11-21T00:00:00"/>
    <x v="4"/>
    <n v="856"/>
    <n v="0.28999999999999998"/>
    <n v="111.28"/>
    <s v="Tamil Nadu"/>
    <x v="1"/>
    <x v="0"/>
    <m/>
  </r>
  <r>
    <s v="OD1705"/>
    <x v="18"/>
    <x v="0"/>
    <x v="12"/>
    <x v="1"/>
    <d v="2018-08-25T00:00:00"/>
    <x v="4"/>
    <n v="519"/>
    <n v="0.22"/>
    <n v="98.61"/>
    <s v="Tamil Nadu"/>
    <x v="3"/>
    <x v="6"/>
    <m/>
  </r>
  <r>
    <s v="OD1706"/>
    <x v="39"/>
    <x v="5"/>
    <x v="17"/>
    <x v="8"/>
    <d v="2016-08-16T00:00:00"/>
    <x v="4"/>
    <n v="815"/>
    <n v="0.28000000000000003"/>
    <n v="203.75"/>
    <s v="Tamil Nadu"/>
    <x v="1"/>
    <x v="6"/>
    <m/>
  </r>
  <r>
    <s v="OD1707"/>
    <x v="46"/>
    <x v="1"/>
    <x v="1"/>
    <x v="4"/>
    <d v="2017-03-29T00:00:00"/>
    <x v="4"/>
    <n v="1831"/>
    <n v="0.19"/>
    <n v="457.75"/>
    <s v="Tamil Nadu"/>
    <x v="0"/>
    <x v="10"/>
    <m/>
  </r>
  <r>
    <s v="OD1708"/>
    <x v="21"/>
    <x v="5"/>
    <x v="10"/>
    <x v="20"/>
    <d v="2017-09-18T00:00:00"/>
    <x v="1"/>
    <n v="2207"/>
    <n v="0.23"/>
    <n v="132.41999999999999"/>
    <s v="Tamil Nadu"/>
    <x v="0"/>
    <x v="8"/>
    <m/>
  </r>
  <r>
    <s v="OD1709"/>
    <x v="18"/>
    <x v="4"/>
    <x v="22"/>
    <x v="5"/>
    <d v="2017-07-14T00:00:00"/>
    <x v="1"/>
    <n v="1050"/>
    <n v="0.22"/>
    <n v="136.5"/>
    <s v="Tamil Nadu"/>
    <x v="0"/>
    <x v="7"/>
    <m/>
  </r>
  <r>
    <s v="OD1710"/>
    <x v="4"/>
    <x v="6"/>
    <x v="19"/>
    <x v="18"/>
    <d v="2018-07-03T00:00:00"/>
    <x v="1"/>
    <n v="973"/>
    <n v="0.28999999999999998"/>
    <n v="379.47"/>
    <s v="Tamil Nadu"/>
    <x v="3"/>
    <x v="7"/>
    <m/>
  </r>
  <r>
    <s v="OD1711"/>
    <x v="28"/>
    <x v="3"/>
    <x v="3"/>
    <x v="2"/>
    <d v="2015-06-27T00:00:00"/>
    <x v="1"/>
    <n v="1624"/>
    <n v="0.1"/>
    <n v="422.24"/>
    <s v="Tamil Nadu"/>
    <x v="2"/>
    <x v="1"/>
    <m/>
  </r>
  <r>
    <s v="OD1712"/>
    <x v="17"/>
    <x v="5"/>
    <x v="10"/>
    <x v="1"/>
    <d v="2015-07-26T00:00:00"/>
    <x v="1"/>
    <n v="1660"/>
    <n v="0.14000000000000001"/>
    <n v="730.4"/>
    <s v="Tamil Nadu"/>
    <x v="2"/>
    <x v="7"/>
    <m/>
  </r>
  <r>
    <s v="OD1713"/>
    <x v="13"/>
    <x v="5"/>
    <x v="8"/>
    <x v="2"/>
    <d v="2016-04-21T00:00:00"/>
    <x v="1"/>
    <n v="993"/>
    <n v="0.25"/>
    <n v="287.97000000000003"/>
    <s v="Tamil Nadu"/>
    <x v="1"/>
    <x v="3"/>
    <m/>
  </r>
  <r>
    <s v="OD1714"/>
    <x v="14"/>
    <x v="6"/>
    <x v="9"/>
    <x v="23"/>
    <d v="2016-06-11T00:00:00"/>
    <x v="1"/>
    <n v="2309"/>
    <n v="0.22"/>
    <n v="831.24"/>
    <s v="Tamil Nadu"/>
    <x v="1"/>
    <x v="1"/>
    <m/>
  </r>
  <r>
    <s v="OD1715"/>
    <x v="11"/>
    <x v="3"/>
    <x v="5"/>
    <x v="17"/>
    <d v="2016-09-15T00:00:00"/>
    <x v="1"/>
    <n v="1959"/>
    <n v="0.11"/>
    <n v="313.44"/>
    <s v="Tamil Nadu"/>
    <x v="1"/>
    <x v="8"/>
    <m/>
  </r>
  <r>
    <s v="OD1716"/>
    <x v="41"/>
    <x v="5"/>
    <x v="17"/>
    <x v="0"/>
    <d v="2016-11-01T00:00:00"/>
    <x v="1"/>
    <n v="2276"/>
    <n v="0.34"/>
    <n v="955.92"/>
    <s v="Tamil Nadu"/>
    <x v="1"/>
    <x v="0"/>
    <m/>
  </r>
  <r>
    <s v="OD1717"/>
    <x v="1"/>
    <x v="3"/>
    <x v="5"/>
    <x v="9"/>
    <d v="2018-07-21T00:00:00"/>
    <x v="1"/>
    <n v="1438"/>
    <n v="0.1"/>
    <n v="359.5"/>
    <s v="Tamil Nadu"/>
    <x v="3"/>
    <x v="7"/>
    <m/>
  </r>
  <r>
    <s v="OD1718"/>
    <x v="31"/>
    <x v="1"/>
    <x v="14"/>
    <x v="21"/>
    <d v="2015-01-20T00:00:00"/>
    <x v="1"/>
    <n v="603"/>
    <n v="0.28000000000000003"/>
    <n v="168.84"/>
    <s v="Tamil Nadu"/>
    <x v="2"/>
    <x v="9"/>
    <m/>
  </r>
  <r>
    <s v="OD1719"/>
    <x v="46"/>
    <x v="1"/>
    <x v="1"/>
    <x v="21"/>
    <d v="2017-08-26T00:00:00"/>
    <x v="1"/>
    <n v="995"/>
    <n v="0.25"/>
    <n v="338.3"/>
    <s v="Tamil Nadu"/>
    <x v="0"/>
    <x v="6"/>
    <m/>
  </r>
  <r>
    <s v="OD1720"/>
    <x v="36"/>
    <x v="4"/>
    <x v="22"/>
    <x v="8"/>
    <d v="2016-09-13T00:00:00"/>
    <x v="1"/>
    <n v="1054"/>
    <n v="0.14000000000000001"/>
    <n v="179.18"/>
    <s v="Tamil Nadu"/>
    <x v="1"/>
    <x v="8"/>
    <m/>
  </r>
  <r>
    <s v="OD1721"/>
    <x v="36"/>
    <x v="2"/>
    <x v="4"/>
    <x v="9"/>
    <d v="2015-07-26T00:00:00"/>
    <x v="1"/>
    <n v="1532"/>
    <n v="0.19"/>
    <n v="505.56"/>
    <s v="Tamil Nadu"/>
    <x v="2"/>
    <x v="7"/>
    <m/>
  </r>
  <r>
    <s v="OD1722"/>
    <x v="0"/>
    <x v="6"/>
    <x v="9"/>
    <x v="1"/>
    <d v="2017-09-04T00:00:00"/>
    <x v="1"/>
    <n v="1896"/>
    <n v="0.12"/>
    <n v="853.2"/>
    <s v="Tamil Nadu"/>
    <x v="0"/>
    <x v="8"/>
    <m/>
  </r>
  <r>
    <s v="OD1723"/>
    <x v="29"/>
    <x v="0"/>
    <x v="0"/>
    <x v="21"/>
    <d v="2016-04-21T00:00:00"/>
    <x v="1"/>
    <n v="758"/>
    <n v="0.23"/>
    <n v="189.5"/>
    <s v="Tamil Nadu"/>
    <x v="1"/>
    <x v="3"/>
    <m/>
  </r>
  <r>
    <s v="OD1724"/>
    <x v="37"/>
    <x v="0"/>
    <x v="20"/>
    <x v="18"/>
    <d v="2016-06-18T00:00:00"/>
    <x v="1"/>
    <n v="1321"/>
    <n v="0.33"/>
    <n v="475.56"/>
    <s v="Tamil Nadu"/>
    <x v="1"/>
    <x v="1"/>
    <m/>
  </r>
  <r>
    <s v="OD1725"/>
    <x v="15"/>
    <x v="3"/>
    <x v="3"/>
    <x v="8"/>
    <d v="2017-09-05T00:00:00"/>
    <x v="1"/>
    <n v="1559"/>
    <n v="0.15"/>
    <n v="155.9"/>
    <s v="Tamil Nadu"/>
    <x v="0"/>
    <x v="8"/>
    <m/>
  </r>
  <r>
    <s v="OD1726"/>
    <x v="22"/>
    <x v="3"/>
    <x v="5"/>
    <x v="13"/>
    <d v="2017-02-03T00:00:00"/>
    <x v="1"/>
    <n v="2450"/>
    <n v="0.14000000000000001"/>
    <n v="784"/>
    <s v="Tamil Nadu"/>
    <x v="0"/>
    <x v="11"/>
    <m/>
  </r>
  <r>
    <s v="OD1727"/>
    <x v="41"/>
    <x v="0"/>
    <x v="0"/>
    <x v="12"/>
    <d v="2018-12-24T00:00:00"/>
    <x v="1"/>
    <n v="988"/>
    <n v="0.1"/>
    <n v="424.84"/>
    <s v="Tamil Nadu"/>
    <x v="3"/>
    <x v="4"/>
    <m/>
  </r>
  <r>
    <s v="OD1728"/>
    <x v="7"/>
    <x v="5"/>
    <x v="17"/>
    <x v="18"/>
    <d v="2016-09-21T00:00:00"/>
    <x v="1"/>
    <n v="1998"/>
    <n v="0.18"/>
    <n v="539.46"/>
    <s v="Tamil Nadu"/>
    <x v="1"/>
    <x v="8"/>
    <m/>
  </r>
  <r>
    <s v="OD1729"/>
    <x v="42"/>
    <x v="0"/>
    <x v="20"/>
    <x v="3"/>
    <d v="2015-01-20T00:00:00"/>
    <x v="1"/>
    <n v="1813"/>
    <n v="0.19"/>
    <n v="416.99"/>
    <s v="Tamil Nadu"/>
    <x v="2"/>
    <x v="9"/>
    <m/>
  </r>
  <r>
    <s v="OD1730"/>
    <x v="3"/>
    <x v="5"/>
    <x v="10"/>
    <x v="21"/>
    <d v="2018-01-26T00:00:00"/>
    <x v="1"/>
    <n v="1046"/>
    <n v="0.17"/>
    <n v="397.48"/>
    <s v="Tamil Nadu"/>
    <x v="3"/>
    <x v="9"/>
    <m/>
  </r>
  <r>
    <s v="OD1731"/>
    <x v="17"/>
    <x v="0"/>
    <x v="0"/>
    <x v="20"/>
    <d v="2017-02-16T00:00:00"/>
    <x v="1"/>
    <n v="940"/>
    <n v="0.33"/>
    <n v="394.8"/>
    <s v="Tamil Nadu"/>
    <x v="0"/>
    <x v="11"/>
    <m/>
  </r>
  <r>
    <s v="OD1732"/>
    <x v="27"/>
    <x v="2"/>
    <x v="21"/>
    <x v="23"/>
    <d v="2017-04-12T00:00:00"/>
    <x v="1"/>
    <n v="604"/>
    <n v="0.11"/>
    <n v="36.24"/>
    <s v="Tamil Nadu"/>
    <x v="0"/>
    <x v="3"/>
    <m/>
  </r>
  <r>
    <s v="OD1733"/>
    <x v="4"/>
    <x v="6"/>
    <x v="13"/>
    <x v="22"/>
    <d v="2017-07-19T00:00:00"/>
    <x v="1"/>
    <n v="536"/>
    <n v="0.35"/>
    <n v="176.88"/>
    <s v="Tamil Nadu"/>
    <x v="0"/>
    <x v="7"/>
    <m/>
  </r>
  <r>
    <s v="OD1734"/>
    <x v="20"/>
    <x v="0"/>
    <x v="0"/>
    <x v="21"/>
    <d v="2018-12-17T00:00:00"/>
    <x v="1"/>
    <n v="1572"/>
    <n v="0.13"/>
    <n v="298.68"/>
    <s v="Tamil Nadu"/>
    <x v="3"/>
    <x v="4"/>
    <m/>
  </r>
  <r>
    <s v="OD1735"/>
    <x v="47"/>
    <x v="6"/>
    <x v="9"/>
    <x v="22"/>
    <d v="2017-12-25T00:00:00"/>
    <x v="1"/>
    <n v="2311"/>
    <n v="0.17"/>
    <n v="993.73"/>
    <s v="Tamil Nadu"/>
    <x v="0"/>
    <x v="4"/>
    <m/>
  </r>
  <r>
    <s v="OD1736"/>
    <x v="13"/>
    <x v="5"/>
    <x v="10"/>
    <x v="14"/>
    <d v="2015-09-14T00:00:00"/>
    <x v="1"/>
    <n v="895"/>
    <n v="0.16"/>
    <n v="187.95"/>
    <s v="Tamil Nadu"/>
    <x v="2"/>
    <x v="8"/>
    <m/>
  </r>
  <r>
    <s v="OD1737"/>
    <x v="45"/>
    <x v="5"/>
    <x v="10"/>
    <x v="7"/>
    <d v="2018-07-21T00:00:00"/>
    <x v="1"/>
    <n v="932"/>
    <n v="0.35"/>
    <n v="65.239999999999995"/>
    <s v="Tamil Nadu"/>
    <x v="3"/>
    <x v="7"/>
    <m/>
  </r>
  <r>
    <s v="OD1738"/>
    <x v="6"/>
    <x v="1"/>
    <x v="14"/>
    <x v="20"/>
    <d v="2018-10-26T00:00:00"/>
    <x v="1"/>
    <n v="685"/>
    <n v="0.19"/>
    <n v="68.5"/>
    <s v="Tamil Nadu"/>
    <x v="3"/>
    <x v="2"/>
    <m/>
  </r>
  <r>
    <s v="OD1739"/>
    <x v="32"/>
    <x v="1"/>
    <x v="1"/>
    <x v="15"/>
    <d v="2016-09-24T00:00:00"/>
    <x v="1"/>
    <n v="826"/>
    <n v="0.27"/>
    <n v="371.7"/>
    <s v="Tamil Nadu"/>
    <x v="1"/>
    <x v="8"/>
    <m/>
  </r>
  <r>
    <s v="OD1740"/>
    <x v="5"/>
    <x v="1"/>
    <x v="1"/>
    <x v="7"/>
    <d v="2015-06-01T00:00:00"/>
    <x v="1"/>
    <n v="815"/>
    <n v="0.28999999999999998"/>
    <n v="171.15"/>
    <s v="Tamil Nadu"/>
    <x v="2"/>
    <x v="1"/>
    <m/>
  </r>
  <r>
    <s v="OD1741"/>
    <x v="48"/>
    <x v="0"/>
    <x v="12"/>
    <x v="7"/>
    <d v="2018-11-19T00:00:00"/>
    <x v="1"/>
    <n v="1659"/>
    <n v="0.11"/>
    <n v="613.83000000000004"/>
    <s v="Tamil Nadu"/>
    <x v="3"/>
    <x v="0"/>
    <m/>
  </r>
  <r>
    <s v="OD1742"/>
    <x v="3"/>
    <x v="2"/>
    <x v="4"/>
    <x v="20"/>
    <d v="2017-07-19T00:00:00"/>
    <x v="1"/>
    <n v="2070"/>
    <n v="0.25"/>
    <n v="455.4"/>
    <s v="Tamil Nadu"/>
    <x v="0"/>
    <x v="7"/>
    <m/>
  </r>
  <r>
    <s v="OD1743"/>
    <x v="27"/>
    <x v="1"/>
    <x v="1"/>
    <x v="17"/>
    <d v="2017-12-14T00:00:00"/>
    <x v="1"/>
    <n v="2386"/>
    <n v="0.19"/>
    <n v="143.16"/>
    <s v="Tamil Nadu"/>
    <x v="0"/>
    <x v="4"/>
    <m/>
  </r>
  <r>
    <s v="OD1744"/>
    <x v="7"/>
    <x v="0"/>
    <x v="0"/>
    <x v="7"/>
    <d v="2018-12-07T00:00:00"/>
    <x v="1"/>
    <n v="2384"/>
    <n v="0.17"/>
    <n v="715.2"/>
    <s v="Tamil Nadu"/>
    <x v="3"/>
    <x v="4"/>
    <m/>
  </r>
  <r>
    <s v="OD1745"/>
    <x v="24"/>
    <x v="1"/>
    <x v="14"/>
    <x v="5"/>
    <d v="2015-02-11T00:00:00"/>
    <x v="1"/>
    <n v="2010"/>
    <n v="0.15"/>
    <n v="402"/>
    <s v="Tamil Nadu"/>
    <x v="2"/>
    <x v="11"/>
    <m/>
  </r>
  <r>
    <s v="OD1746"/>
    <x v="1"/>
    <x v="5"/>
    <x v="8"/>
    <x v="18"/>
    <d v="2016-09-15T00:00:00"/>
    <x v="1"/>
    <n v="673"/>
    <n v="0.1"/>
    <n v="174.98"/>
    <s v="Tamil Nadu"/>
    <x v="1"/>
    <x v="8"/>
    <m/>
  </r>
  <r>
    <s v="OD1747"/>
    <x v="9"/>
    <x v="6"/>
    <x v="13"/>
    <x v="5"/>
    <d v="2017-07-25T00:00:00"/>
    <x v="1"/>
    <n v="2003"/>
    <n v="0.12"/>
    <n v="220.33"/>
    <s v="Tamil Nadu"/>
    <x v="0"/>
    <x v="7"/>
    <m/>
  </r>
  <r>
    <s v="OD1748"/>
    <x v="18"/>
    <x v="5"/>
    <x v="17"/>
    <x v="12"/>
    <d v="2015-08-19T00:00:00"/>
    <x v="1"/>
    <n v="1087"/>
    <n v="0.34"/>
    <n v="141.31"/>
    <s v="Tamil Nadu"/>
    <x v="2"/>
    <x v="6"/>
    <m/>
  </r>
  <r>
    <s v="OD1749"/>
    <x v="20"/>
    <x v="5"/>
    <x v="10"/>
    <x v="8"/>
    <d v="2018-05-19T00:00:00"/>
    <x v="1"/>
    <n v="1895"/>
    <n v="0.13"/>
    <n v="549.54999999999995"/>
    <s v="Tamil Nadu"/>
    <x v="3"/>
    <x v="5"/>
    <m/>
  </r>
  <r>
    <s v="OD1750"/>
    <x v="19"/>
    <x v="0"/>
    <x v="0"/>
    <x v="16"/>
    <d v="2017-10-14T00:00:00"/>
    <x v="1"/>
    <n v="2132"/>
    <n v="0.35"/>
    <n v="255.84"/>
    <s v="Tamil Nadu"/>
    <x v="0"/>
    <x v="2"/>
    <m/>
  </r>
  <r>
    <s v="OD1751"/>
    <x v="45"/>
    <x v="5"/>
    <x v="17"/>
    <x v="17"/>
    <d v="2015-10-15T00:00:00"/>
    <x v="1"/>
    <n v="2116"/>
    <n v="0.19"/>
    <n v="592.48"/>
    <s v="Tamil Nadu"/>
    <x v="2"/>
    <x v="2"/>
    <m/>
  </r>
  <r>
    <s v="OD1752"/>
    <x v="17"/>
    <x v="6"/>
    <x v="9"/>
    <x v="12"/>
    <d v="2018-08-13T00:00:00"/>
    <x v="1"/>
    <n v="2380"/>
    <n v="0.22"/>
    <n v="190.4"/>
    <s v="Tamil Nadu"/>
    <x v="3"/>
    <x v="6"/>
    <m/>
  </r>
  <r>
    <s v="OD1753"/>
    <x v="5"/>
    <x v="3"/>
    <x v="5"/>
    <x v="23"/>
    <d v="2018-06-03T00:00:00"/>
    <x v="1"/>
    <n v="1646"/>
    <n v="0.13"/>
    <n v="510.26"/>
    <s v="Tamil Nadu"/>
    <x v="3"/>
    <x v="1"/>
    <m/>
  </r>
  <r>
    <s v="OD1754"/>
    <x v="36"/>
    <x v="5"/>
    <x v="17"/>
    <x v="2"/>
    <d v="2018-06-15T00:00:00"/>
    <x v="1"/>
    <n v="1917"/>
    <n v="0.1"/>
    <n v="230.04"/>
    <s v="Tamil Nadu"/>
    <x v="3"/>
    <x v="1"/>
    <m/>
  </r>
  <r>
    <s v="OD1755"/>
    <x v="41"/>
    <x v="2"/>
    <x v="15"/>
    <x v="7"/>
    <d v="2018-09-04T00:00:00"/>
    <x v="1"/>
    <n v="2122"/>
    <n v="0.33"/>
    <n v="742.7"/>
    <s v="Tamil Nadu"/>
    <x v="3"/>
    <x v="8"/>
    <m/>
  </r>
  <r>
    <s v="OD1756"/>
    <x v="48"/>
    <x v="4"/>
    <x v="22"/>
    <x v="6"/>
    <d v="2018-02-25T00:00:00"/>
    <x v="1"/>
    <n v="1688"/>
    <n v="0.16"/>
    <n v="286.95999999999998"/>
    <s v="Tamil Nadu"/>
    <x v="3"/>
    <x v="11"/>
    <m/>
  </r>
  <r>
    <s v="OD1757"/>
    <x v="29"/>
    <x v="3"/>
    <x v="5"/>
    <x v="13"/>
    <d v="2018-11-29T00:00:00"/>
    <x v="1"/>
    <n v="2123"/>
    <n v="0.11"/>
    <n v="891.66"/>
    <s v="Tamil Nadu"/>
    <x v="3"/>
    <x v="0"/>
    <m/>
  </r>
  <r>
    <s v="OD1758"/>
    <x v="11"/>
    <x v="6"/>
    <x v="19"/>
    <x v="17"/>
    <d v="2018-11-20T00:00:00"/>
    <x v="1"/>
    <n v="1860"/>
    <n v="0.28000000000000003"/>
    <n v="818.4"/>
    <s v="Tamil Nadu"/>
    <x v="3"/>
    <x v="0"/>
    <m/>
  </r>
  <r>
    <s v="OD1759"/>
    <x v="0"/>
    <x v="2"/>
    <x v="4"/>
    <x v="8"/>
    <d v="2018-08-13T00:00:00"/>
    <x v="1"/>
    <n v="755"/>
    <n v="0.35"/>
    <n v="226.5"/>
    <s v="Tamil Nadu"/>
    <x v="3"/>
    <x v="6"/>
    <m/>
  </r>
  <r>
    <s v="OD1760"/>
    <x v="37"/>
    <x v="3"/>
    <x v="5"/>
    <x v="4"/>
    <d v="2018-06-12T00:00:00"/>
    <x v="1"/>
    <n v="1184"/>
    <n v="0.33"/>
    <n v="106.56"/>
    <s v="Tamil Nadu"/>
    <x v="3"/>
    <x v="1"/>
    <m/>
  </r>
  <r>
    <s v="OD1761"/>
    <x v="29"/>
    <x v="4"/>
    <x v="22"/>
    <x v="18"/>
    <d v="2016-04-11T00:00:00"/>
    <x v="1"/>
    <n v="2398"/>
    <n v="0.3"/>
    <n v="599.5"/>
    <s v="Tamil Nadu"/>
    <x v="1"/>
    <x v="3"/>
    <m/>
  </r>
  <r>
    <s v="OD1762"/>
    <x v="31"/>
    <x v="2"/>
    <x v="21"/>
    <x v="12"/>
    <d v="2018-07-17T00:00:00"/>
    <x v="1"/>
    <n v="962"/>
    <n v="0.23"/>
    <n v="355.94"/>
    <s v="Tamil Nadu"/>
    <x v="3"/>
    <x v="7"/>
    <m/>
  </r>
  <r>
    <s v="OD1763"/>
    <x v="36"/>
    <x v="2"/>
    <x v="21"/>
    <x v="6"/>
    <d v="2016-11-20T00:00:00"/>
    <x v="1"/>
    <n v="1052"/>
    <n v="0.31"/>
    <n v="473.4"/>
    <s v="Tamil Nadu"/>
    <x v="1"/>
    <x v="0"/>
    <m/>
  </r>
  <r>
    <s v="OD1764"/>
    <x v="1"/>
    <x v="2"/>
    <x v="15"/>
    <x v="14"/>
    <d v="2018-07-16T00:00:00"/>
    <x v="1"/>
    <n v="1907"/>
    <n v="0.17"/>
    <n v="419.54"/>
    <s v="Tamil Nadu"/>
    <x v="3"/>
    <x v="7"/>
    <m/>
  </r>
  <r>
    <s v="OD1765"/>
    <x v="45"/>
    <x v="6"/>
    <x v="11"/>
    <x v="20"/>
    <d v="2018-06-15T00:00:00"/>
    <x v="1"/>
    <n v="1095"/>
    <n v="0.27"/>
    <n v="153.30000000000001"/>
    <s v="Tamil Nadu"/>
    <x v="3"/>
    <x v="1"/>
    <m/>
  </r>
  <r>
    <s v="OD1766"/>
    <x v="29"/>
    <x v="5"/>
    <x v="8"/>
    <x v="20"/>
    <d v="2015-12-20T00:00:00"/>
    <x v="1"/>
    <n v="1997"/>
    <n v="0.18"/>
    <n v="319.52"/>
    <s v="Tamil Nadu"/>
    <x v="2"/>
    <x v="4"/>
    <m/>
  </r>
  <r>
    <s v="OD1767"/>
    <x v="14"/>
    <x v="5"/>
    <x v="10"/>
    <x v="16"/>
    <d v="2015-03-21T00:00:00"/>
    <x v="1"/>
    <n v="885"/>
    <n v="0.25"/>
    <n v="141.6"/>
    <s v="Tamil Nadu"/>
    <x v="2"/>
    <x v="10"/>
    <m/>
  </r>
  <r>
    <s v="OD1768"/>
    <x v="9"/>
    <x v="4"/>
    <x v="22"/>
    <x v="20"/>
    <d v="2017-03-08T00:00:00"/>
    <x v="1"/>
    <n v="2395"/>
    <n v="0.22"/>
    <n v="1053.8"/>
    <s v="Tamil Nadu"/>
    <x v="0"/>
    <x v="10"/>
    <m/>
  </r>
  <r>
    <s v="OD1769"/>
    <x v="41"/>
    <x v="2"/>
    <x v="15"/>
    <x v="20"/>
    <d v="2016-04-11T00:00:00"/>
    <x v="1"/>
    <n v="993"/>
    <n v="0.33"/>
    <n v="377.34"/>
    <s v="Tamil Nadu"/>
    <x v="1"/>
    <x v="3"/>
    <m/>
  </r>
  <r>
    <s v="OD1770"/>
    <x v="45"/>
    <x v="4"/>
    <x v="6"/>
    <x v="19"/>
    <d v="2016-12-03T00:00:00"/>
    <x v="1"/>
    <n v="1275"/>
    <n v="0.28000000000000003"/>
    <n v="484.5"/>
    <s v="Tamil Nadu"/>
    <x v="1"/>
    <x v="4"/>
    <m/>
  </r>
  <r>
    <s v="OD1771"/>
    <x v="13"/>
    <x v="0"/>
    <x v="0"/>
    <x v="17"/>
    <d v="2015-11-03T00:00:00"/>
    <x v="1"/>
    <n v="1797"/>
    <n v="0.19"/>
    <n v="521.13"/>
    <s v="Tamil Nadu"/>
    <x v="2"/>
    <x v="0"/>
    <m/>
  </r>
  <r>
    <s v="OD1772"/>
    <x v="9"/>
    <x v="1"/>
    <x v="1"/>
    <x v="13"/>
    <d v="2016-08-11T00:00:00"/>
    <x v="1"/>
    <n v="732"/>
    <n v="0.13"/>
    <n v="314.76"/>
    <s v="Tamil Nadu"/>
    <x v="1"/>
    <x v="6"/>
    <m/>
  </r>
  <r>
    <s v="OD1773"/>
    <x v="37"/>
    <x v="2"/>
    <x v="21"/>
    <x v="2"/>
    <d v="2018-09-09T00:00:00"/>
    <x v="1"/>
    <n v="2069"/>
    <n v="0.23"/>
    <n v="806.91"/>
    <s v="Tamil Nadu"/>
    <x v="3"/>
    <x v="8"/>
    <m/>
  </r>
  <r>
    <s v="OD1774"/>
    <x v="0"/>
    <x v="5"/>
    <x v="8"/>
    <x v="16"/>
    <d v="2015-03-21T00:00:00"/>
    <x v="1"/>
    <n v="2230"/>
    <n v="0.11"/>
    <n v="825.1"/>
    <s v="Tamil Nadu"/>
    <x v="2"/>
    <x v="10"/>
    <m/>
  </r>
  <r>
    <s v="OD1775"/>
    <x v="34"/>
    <x v="2"/>
    <x v="2"/>
    <x v="16"/>
    <d v="2017-05-29T00:00:00"/>
    <x v="1"/>
    <n v="2120"/>
    <n v="0.28999999999999998"/>
    <n v="318"/>
    <s v="Tamil Nadu"/>
    <x v="0"/>
    <x v="5"/>
    <m/>
  </r>
  <r>
    <s v="OD1776"/>
    <x v="41"/>
    <x v="6"/>
    <x v="9"/>
    <x v="8"/>
    <d v="2017-01-22T00:00:00"/>
    <x v="1"/>
    <n v="1862"/>
    <n v="0.18"/>
    <n v="521.36"/>
    <s v="Tamil Nadu"/>
    <x v="0"/>
    <x v="9"/>
    <m/>
  </r>
  <r>
    <s v="OD1777"/>
    <x v="21"/>
    <x v="4"/>
    <x v="7"/>
    <x v="0"/>
    <d v="2015-12-14T00:00:00"/>
    <x v="1"/>
    <n v="1352"/>
    <n v="0.34"/>
    <n v="554.32000000000005"/>
    <s v="Tamil Nadu"/>
    <x v="2"/>
    <x v="4"/>
    <m/>
  </r>
  <r>
    <s v="OD1778"/>
    <x v="21"/>
    <x v="4"/>
    <x v="22"/>
    <x v="10"/>
    <d v="2018-01-30T00:00:00"/>
    <x v="1"/>
    <n v="892"/>
    <n v="0.33"/>
    <n v="205.16"/>
    <s v="Tamil Nadu"/>
    <x v="3"/>
    <x v="9"/>
    <m/>
  </r>
  <r>
    <s v="OD1779"/>
    <x v="42"/>
    <x v="1"/>
    <x v="14"/>
    <x v="21"/>
    <d v="2015-09-28T00:00:00"/>
    <x v="1"/>
    <n v="1908"/>
    <n v="0.1"/>
    <n v="419.76"/>
    <s v="Tamil Nadu"/>
    <x v="2"/>
    <x v="8"/>
    <m/>
  </r>
  <r>
    <s v="OD1780"/>
    <x v="28"/>
    <x v="4"/>
    <x v="6"/>
    <x v="22"/>
    <d v="2018-11-15T00:00:00"/>
    <x v="1"/>
    <n v="1834"/>
    <n v="0.15"/>
    <n v="476.84"/>
    <s v="Tamil Nadu"/>
    <x v="3"/>
    <x v="0"/>
    <m/>
  </r>
  <r>
    <s v="OD1781"/>
    <x v="14"/>
    <x v="4"/>
    <x v="7"/>
    <x v="6"/>
    <d v="2018-11-15T00:00:00"/>
    <x v="1"/>
    <n v="1636"/>
    <n v="0.33"/>
    <n v="130.88"/>
    <s v="Tamil Nadu"/>
    <x v="3"/>
    <x v="0"/>
    <m/>
  </r>
  <r>
    <s v="OD1782"/>
    <x v="18"/>
    <x v="2"/>
    <x v="21"/>
    <x v="1"/>
    <d v="2016-05-20T00:00:00"/>
    <x v="1"/>
    <n v="708"/>
    <n v="0.22"/>
    <n v="318.60000000000002"/>
    <s v="Tamil Nadu"/>
    <x v="1"/>
    <x v="5"/>
    <m/>
  </r>
  <r>
    <s v="OD1783"/>
    <x v="7"/>
    <x v="1"/>
    <x v="1"/>
    <x v="22"/>
    <d v="2018-12-23T00:00:00"/>
    <x v="1"/>
    <n v="1014"/>
    <n v="0.27"/>
    <n v="182.52"/>
    <s v="Tamil Nadu"/>
    <x v="3"/>
    <x v="4"/>
    <m/>
  </r>
  <r>
    <s v="OD1784"/>
    <x v="48"/>
    <x v="1"/>
    <x v="1"/>
    <x v="12"/>
    <d v="2018-11-25T00:00:00"/>
    <x v="1"/>
    <n v="2000"/>
    <n v="0.16"/>
    <n v="880"/>
    <s v="Tamil Nadu"/>
    <x v="3"/>
    <x v="0"/>
    <m/>
  </r>
  <r>
    <s v="OD1785"/>
    <x v="13"/>
    <x v="1"/>
    <x v="1"/>
    <x v="11"/>
    <d v="2018-02-25T00:00:00"/>
    <x v="1"/>
    <n v="1061"/>
    <n v="0.28000000000000003"/>
    <n v="360.74"/>
    <s v="Tamil Nadu"/>
    <x v="3"/>
    <x v="11"/>
    <m/>
  </r>
  <r>
    <s v="OD1786"/>
    <x v="10"/>
    <x v="3"/>
    <x v="5"/>
    <x v="12"/>
    <d v="2018-05-01T00:00:00"/>
    <x v="1"/>
    <n v="1827"/>
    <n v="0.28999999999999998"/>
    <n v="694.26"/>
    <s v="Tamil Nadu"/>
    <x v="3"/>
    <x v="5"/>
    <m/>
  </r>
  <r>
    <s v="OD1787"/>
    <x v="41"/>
    <x v="4"/>
    <x v="7"/>
    <x v="9"/>
    <d v="2017-07-21T00:00:00"/>
    <x v="1"/>
    <n v="1314"/>
    <n v="0.31"/>
    <n v="210.24"/>
    <s v="Tamil Nadu"/>
    <x v="0"/>
    <x v="7"/>
    <m/>
  </r>
  <r>
    <s v="OD1788"/>
    <x v="13"/>
    <x v="5"/>
    <x v="8"/>
    <x v="4"/>
    <d v="2018-11-29T00:00:00"/>
    <x v="1"/>
    <n v="992"/>
    <n v="0.25"/>
    <n v="158.72"/>
    <s v="Tamil Nadu"/>
    <x v="3"/>
    <x v="0"/>
    <m/>
  </r>
  <r>
    <s v="OD1789"/>
    <x v="19"/>
    <x v="3"/>
    <x v="5"/>
    <x v="21"/>
    <d v="2017-05-05T00:00:00"/>
    <x v="1"/>
    <n v="824"/>
    <n v="0.22"/>
    <n v="107.12"/>
    <s v="Tamil Nadu"/>
    <x v="0"/>
    <x v="5"/>
    <m/>
  </r>
  <r>
    <s v="OD1790"/>
    <x v="27"/>
    <x v="3"/>
    <x v="3"/>
    <x v="3"/>
    <d v="2017-01-14T00:00:00"/>
    <x v="1"/>
    <n v="863"/>
    <n v="0.22"/>
    <n v="207.12"/>
    <s v="Tamil Nadu"/>
    <x v="0"/>
    <x v="9"/>
    <m/>
  </r>
  <r>
    <s v="OD1791"/>
    <x v="9"/>
    <x v="5"/>
    <x v="17"/>
    <x v="21"/>
    <d v="2017-01-22T00:00:00"/>
    <x v="1"/>
    <n v="2398"/>
    <n v="0.35"/>
    <n v="263.77999999999997"/>
    <s v="Tamil Nadu"/>
    <x v="0"/>
    <x v="9"/>
    <m/>
  </r>
  <r>
    <s v="OD1792"/>
    <x v="9"/>
    <x v="0"/>
    <x v="0"/>
    <x v="15"/>
    <d v="2017-05-02T00:00:00"/>
    <x v="1"/>
    <n v="1859"/>
    <n v="0.22"/>
    <n v="446.16"/>
    <s v="Tamil Nadu"/>
    <x v="0"/>
    <x v="5"/>
    <m/>
  </r>
  <r>
    <s v="OD1793"/>
    <x v="7"/>
    <x v="4"/>
    <x v="7"/>
    <x v="22"/>
    <d v="2017-09-02T00:00:00"/>
    <x v="1"/>
    <n v="955"/>
    <n v="0.26"/>
    <n v="296.05"/>
    <s v="Tamil Nadu"/>
    <x v="0"/>
    <x v="8"/>
    <m/>
  </r>
  <r>
    <s v="OD1794"/>
    <x v="29"/>
    <x v="4"/>
    <x v="6"/>
    <x v="9"/>
    <d v="2015-11-03T00:00:00"/>
    <x v="1"/>
    <n v="2101"/>
    <n v="0.25"/>
    <n v="819.39"/>
    <s v="Tamil Nadu"/>
    <x v="2"/>
    <x v="0"/>
    <m/>
  </r>
  <r>
    <s v="OD1795"/>
    <x v="46"/>
    <x v="2"/>
    <x v="2"/>
    <x v="20"/>
    <d v="2018-12-22T00:00:00"/>
    <x v="1"/>
    <n v="2359"/>
    <n v="0.17"/>
    <n v="518.98"/>
    <s v="Tamil Nadu"/>
    <x v="3"/>
    <x v="4"/>
    <m/>
  </r>
  <r>
    <s v="OD1796"/>
    <x v="30"/>
    <x v="6"/>
    <x v="13"/>
    <x v="3"/>
    <d v="2018-11-30T00:00:00"/>
    <x v="1"/>
    <n v="991"/>
    <n v="0.2"/>
    <n v="297.3"/>
    <s v="Tamil Nadu"/>
    <x v="3"/>
    <x v="0"/>
    <m/>
  </r>
  <r>
    <s v="OD1797"/>
    <x v="29"/>
    <x v="2"/>
    <x v="2"/>
    <x v="20"/>
    <d v="2016-04-26T00:00:00"/>
    <x v="1"/>
    <n v="1713"/>
    <n v="0.13"/>
    <n v="753.72"/>
    <s v="Tamil Nadu"/>
    <x v="1"/>
    <x v="3"/>
    <m/>
  </r>
  <r>
    <s v="OD1798"/>
    <x v="37"/>
    <x v="4"/>
    <x v="22"/>
    <x v="15"/>
    <d v="2018-05-01T00:00:00"/>
    <x v="1"/>
    <n v="1341"/>
    <n v="0.16"/>
    <n v="482.76"/>
    <s v="Tamil Nadu"/>
    <x v="3"/>
    <x v="5"/>
    <m/>
  </r>
  <r>
    <s v="OD1799"/>
    <x v="27"/>
    <x v="6"/>
    <x v="13"/>
    <x v="12"/>
    <d v="2017-11-27T00:00:00"/>
    <x v="1"/>
    <n v="2477"/>
    <n v="0.23"/>
    <n v="495.4"/>
    <s v="Tamil Nadu"/>
    <x v="0"/>
    <x v="0"/>
    <m/>
  </r>
  <r>
    <s v="OD1800"/>
    <x v="13"/>
    <x v="0"/>
    <x v="12"/>
    <x v="1"/>
    <d v="2015-12-12T00:00:00"/>
    <x v="2"/>
    <n v="2494"/>
    <n v="0.13"/>
    <n v="847.96"/>
    <s v="Tamil Nadu"/>
    <x v="2"/>
    <x v="4"/>
    <m/>
  </r>
  <r>
    <s v="OD1801"/>
    <x v="17"/>
    <x v="2"/>
    <x v="15"/>
    <x v="17"/>
    <d v="2018-11-06T00:00:00"/>
    <x v="2"/>
    <n v="1857"/>
    <n v="0.31"/>
    <n v="631.38"/>
    <s v="Tamil Nadu"/>
    <x v="3"/>
    <x v="0"/>
    <m/>
  </r>
  <r>
    <s v="OD1802"/>
    <x v="44"/>
    <x v="1"/>
    <x v="14"/>
    <x v="8"/>
    <d v="2018-11-19T00:00:00"/>
    <x v="2"/>
    <n v="1364"/>
    <n v="0.35"/>
    <n v="409.2"/>
    <s v="Tamil Nadu"/>
    <x v="3"/>
    <x v="0"/>
    <m/>
  </r>
  <r>
    <s v="OD1803"/>
    <x v="24"/>
    <x v="1"/>
    <x v="1"/>
    <x v="19"/>
    <d v="2018-08-07T00:00:00"/>
    <x v="2"/>
    <n v="1201"/>
    <n v="0.31"/>
    <n v="312.26"/>
    <s v="Tamil Nadu"/>
    <x v="3"/>
    <x v="6"/>
    <m/>
  </r>
  <r>
    <s v="OD1804"/>
    <x v="22"/>
    <x v="4"/>
    <x v="22"/>
    <x v="4"/>
    <d v="2016-05-26T00:00:00"/>
    <x v="2"/>
    <n v="1027"/>
    <n v="0.15"/>
    <n v="236.21"/>
    <s v="Tamil Nadu"/>
    <x v="1"/>
    <x v="5"/>
    <m/>
  </r>
  <r>
    <s v="OD1805"/>
    <x v="4"/>
    <x v="4"/>
    <x v="7"/>
    <x v="20"/>
    <d v="2017-09-08T00:00:00"/>
    <x v="2"/>
    <n v="1147"/>
    <n v="0.18"/>
    <n v="344.1"/>
    <s v="Tamil Nadu"/>
    <x v="0"/>
    <x v="8"/>
    <m/>
  </r>
  <r>
    <s v="OD1806"/>
    <x v="4"/>
    <x v="3"/>
    <x v="5"/>
    <x v="6"/>
    <d v="2018-02-13T00:00:00"/>
    <x v="2"/>
    <n v="1757"/>
    <n v="0.24"/>
    <n v="140.56"/>
    <s v="Tamil Nadu"/>
    <x v="3"/>
    <x v="11"/>
    <m/>
  </r>
  <r>
    <s v="OD1807"/>
    <x v="49"/>
    <x v="5"/>
    <x v="8"/>
    <x v="18"/>
    <d v="2015-08-11T00:00:00"/>
    <x v="2"/>
    <n v="1143"/>
    <n v="0.32"/>
    <n v="137.16"/>
    <s v="Tamil Nadu"/>
    <x v="2"/>
    <x v="6"/>
    <m/>
  </r>
  <r>
    <s v="OD1808"/>
    <x v="32"/>
    <x v="4"/>
    <x v="6"/>
    <x v="5"/>
    <d v="2018-11-21T00:00:00"/>
    <x v="2"/>
    <n v="2429"/>
    <n v="0.11"/>
    <n v="1093.05"/>
    <s v="Tamil Nadu"/>
    <x v="3"/>
    <x v="0"/>
    <m/>
  </r>
  <r>
    <s v="OD1809"/>
    <x v="28"/>
    <x v="1"/>
    <x v="1"/>
    <x v="16"/>
    <d v="2016-11-21T00:00:00"/>
    <x v="2"/>
    <n v="2190"/>
    <n v="0.3"/>
    <n v="700.8"/>
    <s v="Tamil Nadu"/>
    <x v="1"/>
    <x v="0"/>
    <m/>
  </r>
  <r>
    <s v="OD1810"/>
    <x v="37"/>
    <x v="0"/>
    <x v="12"/>
    <x v="1"/>
    <d v="2018-07-29T00:00:00"/>
    <x v="2"/>
    <n v="2168"/>
    <n v="0.24"/>
    <n v="238.48"/>
    <s v="Tamil Nadu"/>
    <x v="3"/>
    <x v="7"/>
    <m/>
  </r>
  <r>
    <s v="OD1811"/>
    <x v="23"/>
    <x v="4"/>
    <x v="22"/>
    <x v="12"/>
    <d v="2018-12-01T00:00:00"/>
    <x v="2"/>
    <n v="2073"/>
    <n v="0.28000000000000003"/>
    <n v="642.63"/>
    <s v="Tamil Nadu"/>
    <x v="3"/>
    <x v="4"/>
    <m/>
  </r>
  <r>
    <s v="OD1812"/>
    <x v="49"/>
    <x v="1"/>
    <x v="1"/>
    <x v="14"/>
    <d v="2018-02-26T00:00:00"/>
    <x v="2"/>
    <n v="1554"/>
    <n v="0.2"/>
    <n v="295.26"/>
    <s v="Tamil Nadu"/>
    <x v="3"/>
    <x v="11"/>
    <m/>
  </r>
  <r>
    <s v="OD1813"/>
    <x v="22"/>
    <x v="4"/>
    <x v="6"/>
    <x v="14"/>
    <d v="2017-12-15T00:00:00"/>
    <x v="2"/>
    <n v="1641"/>
    <n v="0.23"/>
    <n v="180.51"/>
    <s v="Tamil Nadu"/>
    <x v="0"/>
    <x v="4"/>
    <m/>
  </r>
  <r>
    <s v="OD1814"/>
    <x v="25"/>
    <x v="3"/>
    <x v="16"/>
    <x v="12"/>
    <d v="2016-06-19T00:00:00"/>
    <x v="2"/>
    <n v="1273"/>
    <n v="0.31"/>
    <n v="165.49"/>
    <s v="Tamil Nadu"/>
    <x v="1"/>
    <x v="1"/>
    <m/>
  </r>
  <r>
    <s v="OD1815"/>
    <x v="28"/>
    <x v="0"/>
    <x v="20"/>
    <x v="5"/>
    <d v="2015-09-29T00:00:00"/>
    <x v="2"/>
    <n v="879"/>
    <n v="0.16"/>
    <n v="307.64999999999998"/>
    <s v="Tamil Nadu"/>
    <x v="2"/>
    <x v="8"/>
    <m/>
  </r>
  <r>
    <s v="OD1816"/>
    <x v="18"/>
    <x v="5"/>
    <x v="17"/>
    <x v="23"/>
    <d v="2017-10-21T00:00:00"/>
    <x v="2"/>
    <n v="913"/>
    <n v="0.23"/>
    <n v="155.21"/>
    <s v="Tamil Nadu"/>
    <x v="0"/>
    <x v="2"/>
    <m/>
  </r>
  <r>
    <s v="OD1817"/>
    <x v="35"/>
    <x v="6"/>
    <x v="13"/>
    <x v="2"/>
    <d v="2018-02-02T00:00:00"/>
    <x v="2"/>
    <n v="976"/>
    <n v="0.11"/>
    <n v="409.92"/>
    <s v="Tamil Nadu"/>
    <x v="3"/>
    <x v="11"/>
    <m/>
  </r>
  <r>
    <s v="OD1818"/>
    <x v="8"/>
    <x v="3"/>
    <x v="3"/>
    <x v="18"/>
    <d v="2016-08-28T00:00:00"/>
    <x v="2"/>
    <n v="1105"/>
    <n v="0.15"/>
    <n v="198.9"/>
    <s v="Tamil Nadu"/>
    <x v="1"/>
    <x v="6"/>
    <m/>
  </r>
  <r>
    <s v="OD1819"/>
    <x v="32"/>
    <x v="6"/>
    <x v="13"/>
    <x v="7"/>
    <d v="2015-01-20T00:00:00"/>
    <x v="2"/>
    <n v="1100"/>
    <n v="0.3"/>
    <n v="242"/>
    <s v="Tamil Nadu"/>
    <x v="2"/>
    <x v="9"/>
    <m/>
  </r>
  <r>
    <s v="OD1820"/>
    <x v="26"/>
    <x v="2"/>
    <x v="4"/>
    <x v="8"/>
    <d v="2017-12-22T00:00:00"/>
    <x v="2"/>
    <n v="2442"/>
    <n v="0.18"/>
    <n v="708.18"/>
    <s v="Tamil Nadu"/>
    <x v="0"/>
    <x v="4"/>
    <m/>
  </r>
  <r>
    <s v="OD1821"/>
    <x v="0"/>
    <x v="1"/>
    <x v="14"/>
    <x v="1"/>
    <d v="2015-12-26T00:00:00"/>
    <x v="2"/>
    <n v="1921"/>
    <n v="0.14000000000000001"/>
    <n v="499.46"/>
    <s v="Tamil Nadu"/>
    <x v="2"/>
    <x v="4"/>
    <m/>
  </r>
  <r>
    <s v="OD1822"/>
    <x v="10"/>
    <x v="1"/>
    <x v="1"/>
    <x v="11"/>
    <d v="2015-11-04T00:00:00"/>
    <x v="2"/>
    <n v="2296"/>
    <n v="0.15"/>
    <n v="1010.24"/>
    <s v="Tamil Nadu"/>
    <x v="2"/>
    <x v="0"/>
    <m/>
  </r>
  <r>
    <s v="OD1823"/>
    <x v="8"/>
    <x v="3"/>
    <x v="16"/>
    <x v="13"/>
    <d v="2015-11-10T00:00:00"/>
    <x v="2"/>
    <n v="1363"/>
    <n v="0.15"/>
    <n v="558.83000000000004"/>
    <s v="Tamil Nadu"/>
    <x v="2"/>
    <x v="0"/>
    <m/>
  </r>
  <r>
    <s v="OD1824"/>
    <x v="44"/>
    <x v="3"/>
    <x v="5"/>
    <x v="16"/>
    <d v="2018-10-02T00:00:00"/>
    <x v="2"/>
    <n v="1549"/>
    <n v="0.25"/>
    <n v="309.8"/>
    <s v="Tamil Nadu"/>
    <x v="3"/>
    <x v="2"/>
    <m/>
  </r>
  <r>
    <s v="OD1825"/>
    <x v="2"/>
    <x v="6"/>
    <x v="19"/>
    <x v="13"/>
    <d v="2017-11-11T00:00:00"/>
    <x v="2"/>
    <n v="880"/>
    <n v="0.22"/>
    <n v="237.6"/>
    <s v="Tamil Nadu"/>
    <x v="0"/>
    <x v="0"/>
    <m/>
  </r>
  <r>
    <s v="OD1826"/>
    <x v="46"/>
    <x v="6"/>
    <x v="9"/>
    <x v="14"/>
    <d v="2017-12-01T00:00:00"/>
    <x v="2"/>
    <n v="1485"/>
    <n v="0.24"/>
    <n v="623.70000000000005"/>
    <s v="Tamil Nadu"/>
    <x v="0"/>
    <x v="4"/>
    <m/>
  </r>
  <r>
    <s v="OD1827"/>
    <x v="49"/>
    <x v="2"/>
    <x v="2"/>
    <x v="16"/>
    <d v="2018-12-29T00:00:00"/>
    <x v="2"/>
    <n v="865"/>
    <n v="0.19"/>
    <n v="311.39999999999998"/>
    <s v="Tamil Nadu"/>
    <x v="3"/>
    <x v="4"/>
    <m/>
  </r>
  <r>
    <s v="OD1828"/>
    <x v="8"/>
    <x v="1"/>
    <x v="1"/>
    <x v="8"/>
    <d v="2018-07-08T00:00:00"/>
    <x v="2"/>
    <n v="645"/>
    <n v="0.11"/>
    <n v="103.2"/>
    <s v="Tamil Nadu"/>
    <x v="3"/>
    <x v="7"/>
    <m/>
  </r>
  <r>
    <s v="OD1829"/>
    <x v="15"/>
    <x v="4"/>
    <x v="6"/>
    <x v="23"/>
    <d v="2015-09-17T00:00:00"/>
    <x v="2"/>
    <n v="1887"/>
    <n v="0.14000000000000001"/>
    <n v="358.53"/>
    <s v="Tamil Nadu"/>
    <x v="2"/>
    <x v="8"/>
    <m/>
  </r>
  <r>
    <s v="OD1830"/>
    <x v="49"/>
    <x v="2"/>
    <x v="2"/>
    <x v="3"/>
    <d v="2018-05-15T00:00:00"/>
    <x v="2"/>
    <n v="611"/>
    <n v="0.26"/>
    <n v="146.63999999999999"/>
    <s v="Tamil Nadu"/>
    <x v="3"/>
    <x v="5"/>
    <m/>
  </r>
  <r>
    <s v="OD1831"/>
    <x v="16"/>
    <x v="2"/>
    <x v="15"/>
    <x v="3"/>
    <d v="2018-07-03T00:00:00"/>
    <x v="2"/>
    <n v="588"/>
    <n v="0.13"/>
    <n v="235.2"/>
    <s v="Tamil Nadu"/>
    <x v="3"/>
    <x v="7"/>
    <m/>
  </r>
  <r>
    <s v="OD1832"/>
    <x v="2"/>
    <x v="6"/>
    <x v="11"/>
    <x v="6"/>
    <d v="2016-12-14T00:00:00"/>
    <x v="2"/>
    <n v="1280"/>
    <n v="0.28000000000000003"/>
    <n v="140.80000000000001"/>
    <s v="Tamil Nadu"/>
    <x v="1"/>
    <x v="4"/>
    <m/>
  </r>
  <r>
    <s v="OD1833"/>
    <x v="5"/>
    <x v="2"/>
    <x v="21"/>
    <x v="8"/>
    <d v="2017-08-15T00:00:00"/>
    <x v="2"/>
    <n v="1932"/>
    <n v="0.2"/>
    <n v="193.2"/>
    <s v="Tamil Nadu"/>
    <x v="0"/>
    <x v="6"/>
    <m/>
  </r>
  <r>
    <s v="OD1834"/>
    <x v="40"/>
    <x v="5"/>
    <x v="17"/>
    <x v="14"/>
    <d v="2018-04-02T00:00:00"/>
    <x v="2"/>
    <n v="1192"/>
    <n v="0.17"/>
    <n v="393.36"/>
    <s v="Tamil Nadu"/>
    <x v="3"/>
    <x v="3"/>
    <m/>
  </r>
  <r>
    <s v="OD1835"/>
    <x v="49"/>
    <x v="0"/>
    <x v="12"/>
    <x v="23"/>
    <d v="2018-09-28T00:00:00"/>
    <x v="2"/>
    <n v="1119"/>
    <n v="0.18"/>
    <n v="436.41"/>
    <s v="Tamil Nadu"/>
    <x v="3"/>
    <x v="8"/>
    <m/>
  </r>
  <r>
    <s v="OD1836"/>
    <x v="40"/>
    <x v="6"/>
    <x v="9"/>
    <x v="9"/>
    <d v="2018-11-27T00:00:00"/>
    <x v="2"/>
    <n v="521"/>
    <n v="0.26"/>
    <n v="119.83"/>
    <s v="Tamil Nadu"/>
    <x v="3"/>
    <x v="0"/>
    <m/>
  </r>
  <r>
    <s v="OD1837"/>
    <x v="31"/>
    <x v="2"/>
    <x v="4"/>
    <x v="7"/>
    <d v="2018-11-16T00:00:00"/>
    <x v="2"/>
    <n v="1072"/>
    <n v="0.21"/>
    <n v="257.27999999999997"/>
    <s v="Tamil Nadu"/>
    <x v="3"/>
    <x v="0"/>
    <m/>
  </r>
  <r>
    <s v="OD1838"/>
    <x v="19"/>
    <x v="4"/>
    <x v="7"/>
    <x v="19"/>
    <d v="2018-11-16T00:00:00"/>
    <x v="2"/>
    <n v="1565"/>
    <n v="0.23"/>
    <n v="156.5"/>
    <s v="Tamil Nadu"/>
    <x v="3"/>
    <x v="0"/>
    <m/>
  </r>
  <r>
    <s v="OD1839"/>
    <x v="45"/>
    <x v="2"/>
    <x v="21"/>
    <x v="15"/>
    <d v="2015-09-11T00:00:00"/>
    <x v="2"/>
    <n v="1245"/>
    <n v="0.13"/>
    <n v="112.05"/>
    <s v="Tamil Nadu"/>
    <x v="2"/>
    <x v="8"/>
    <m/>
  </r>
  <r>
    <s v="OD1840"/>
    <x v="24"/>
    <x v="2"/>
    <x v="21"/>
    <x v="11"/>
    <d v="2018-11-16T00:00:00"/>
    <x v="2"/>
    <n v="2012"/>
    <n v="0.21"/>
    <n v="784.68"/>
    <s v="Tamil Nadu"/>
    <x v="3"/>
    <x v="0"/>
    <m/>
  </r>
  <r>
    <s v="OD1841"/>
    <x v="31"/>
    <x v="4"/>
    <x v="6"/>
    <x v="4"/>
    <d v="2016-11-17T00:00:00"/>
    <x v="2"/>
    <n v="1888"/>
    <n v="0.11"/>
    <n v="509.76"/>
    <s v="Tamil Nadu"/>
    <x v="1"/>
    <x v="0"/>
    <m/>
  </r>
  <r>
    <s v="OD1842"/>
    <x v="20"/>
    <x v="3"/>
    <x v="3"/>
    <x v="21"/>
    <d v="2017-06-26T00:00:00"/>
    <x v="2"/>
    <n v="689"/>
    <n v="0.28000000000000003"/>
    <n v="303.16000000000003"/>
    <s v="Tamil Nadu"/>
    <x v="0"/>
    <x v="1"/>
    <m/>
  </r>
  <r>
    <s v="OD1843"/>
    <x v="20"/>
    <x v="3"/>
    <x v="5"/>
    <x v="22"/>
    <d v="2016-11-20T00:00:00"/>
    <x v="2"/>
    <n v="877"/>
    <n v="0.31"/>
    <n v="219.25"/>
    <s v="Tamil Nadu"/>
    <x v="1"/>
    <x v="0"/>
    <m/>
  </r>
  <r>
    <s v="OD1844"/>
    <x v="24"/>
    <x v="6"/>
    <x v="19"/>
    <x v="23"/>
    <d v="2017-05-23T00:00:00"/>
    <x v="2"/>
    <n v="1607"/>
    <n v="0.19"/>
    <n v="691.01"/>
    <s v="Tamil Nadu"/>
    <x v="0"/>
    <x v="5"/>
    <m/>
  </r>
  <r>
    <s v="OD1845"/>
    <x v="47"/>
    <x v="4"/>
    <x v="7"/>
    <x v="19"/>
    <d v="2015-08-12T00:00:00"/>
    <x v="2"/>
    <n v="2289"/>
    <n v="0.31"/>
    <n v="389.13"/>
    <s v="Tamil Nadu"/>
    <x v="2"/>
    <x v="6"/>
    <m/>
  </r>
  <r>
    <s v="OD1846"/>
    <x v="20"/>
    <x v="2"/>
    <x v="2"/>
    <x v="7"/>
    <d v="2015-12-01T00:00:00"/>
    <x v="2"/>
    <n v="1900"/>
    <n v="0.14000000000000001"/>
    <n v="152"/>
    <s v="Tamil Nadu"/>
    <x v="2"/>
    <x v="4"/>
    <m/>
  </r>
  <r>
    <s v="OD1847"/>
    <x v="39"/>
    <x v="0"/>
    <x v="0"/>
    <x v="13"/>
    <d v="2016-12-12T00:00:00"/>
    <x v="2"/>
    <n v="2307"/>
    <n v="0.23"/>
    <n v="184.56"/>
    <s v="Tamil Nadu"/>
    <x v="1"/>
    <x v="4"/>
    <m/>
  </r>
  <r>
    <s v="OD1848"/>
    <x v="33"/>
    <x v="0"/>
    <x v="20"/>
    <x v="0"/>
    <d v="2018-07-14T00:00:00"/>
    <x v="2"/>
    <n v="2021"/>
    <n v="0.1"/>
    <n v="323.36"/>
    <s v="Tamil Nadu"/>
    <x v="3"/>
    <x v="7"/>
    <m/>
  </r>
  <r>
    <s v="OD1849"/>
    <x v="16"/>
    <x v="0"/>
    <x v="0"/>
    <x v="8"/>
    <d v="2018-07-14T00:00:00"/>
    <x v="2"/>
    <n v="1264"/>
    <n v="0.28999999999999998"/>
    <n v="429.76"/>
    <s v="Tamil Nadu"/>
    <x v="3"/>
    <x v="7"/>
    <m/>
  </r>
  <r>
    <s v="OD1850"/>
    <x v="38"/>
    <x v="1"/>
    <x v="14"/>
    <x v="2"/>
    <d v="2018-11-03T00:00:00"/>
    <x v="2"/>
    <n v="2475"/>
    <n v="0.31"/>
    <n v="198"/>
    <s v="Tamil Nadu"/>
    <x v="3"/>
    <x v="0"/>
    <m/>
  </r>
  <r>
    <s v="OD1851"/>
    <x v="16"/>
    <x v="6"/>
    <x v="19"/>
    <x v="13"/>
    <d v="2016-11-08T00:00:00"/>
    <x v="2"/>
    <n v="2358"/>
    <n v="0.24"/>
    <n v="801.72"/>
    <s v="Tamil Nadu"/>
    <x v="1"/>
    <x v="0"/>
    <m/>
  </r>
  <r>
    <s v="OD1852"/>
    <x v="0"/>
    <x v="6"/>
    <x v="19"/>
    <x v="14"/>
    <d v="2015-06-17T00:00:00"/>
    <x v="2"/>
    <n v="2157"/>
    <n v="0.15"/>
    <n v="237.27"/>
    <s v="Tamil Nadu"/>
    <x v="2"/>
    <x v="1"/>
    <m/>
  </r>
  <r>
    <s v="OD1853"/>
    <x v="36"/>
    <x v="0"/>
    <x v="12"/>
    <x v="17"/>
    <d v="2016-10-18T00:00:00"/>
    <x v="2"/>
    <n v="2171"/>
    <n v="0.16"/>
    <n v="846.69"/>
    <s v="Tamil Nadu"/>
    <x v="1"/>
    <x v="2"/>
    <m/>
  </r>
  <r>
    <s v="OD1854"/>
    <x v="39"/>
    <x v="1"/>
    <x v="1"/>
    <x v="21"/>
    <d v="2017-05-06T00:00:00"/>
    <x v="2"/>
    <n v="1022"/>
    <n v="0.22"/>
    <n v="275.94"/>
    <s v="Tamil Nadu"/>
    <x v="0"/>
    <x v="5"/>
    <m/>
  </r>
  <r>
    <s v="OD1855"/>
    <x v="2"/>
    <x v="5"/>
    <x v="10"/>
    <x v="1"/>
    <d v="2018-09-07T00:00:00"/>
    <x v="2"/>
    <n v="877"/>
    <n v="0.13"/>
    <n v="219.25"/>
    <s v="Tamil Nadu"/>
    <x v="3"/>
    <x v="8"/>
    <m/>
  </r>
  <r>
    <s v="OD1856"/>
    <x v="14"/>
    <x v="0"/>
    <x v="0"/>
    <x v="13"/>
    <d v="2016-01-13T00:00:00"/>
    <x v="2"/>
    <n v="1016"/>
    <n v="0.18"/>
    <n v="111.76"/>
    <s v="Tamil Nadu"/>
    <x v="1"/>
    <x v="9"/>
    <m/>
  </r>
  <r>
    <s v="OD1857"/>
    <x v="33"/>
    <x v="5"/>
    <x v="17"/>
    <x v="6"/>
    <d v="2017-08-30T00:00:00"/>
    <x v="2"/>
    <n v="1241"/>
    <n v="0.14000000000000001"/>
    <n v="248.2"/>
    <s v="Tamil Nadu"/>
    <x v="0"/>
    <x v="6"/>
    <m/>
  </r>
  <r>
    <s v="OD1858"/>
    <x v="28"/>
    <x v="3"/>
    <x v="16"/>
    <x v="17"/>
    <d v="2015-04-20T00:00:00"/>
    <x v="2"/>
    <n v="801"/>
    <n v="0.17"/>
    <n v="280.35000000000002"/>
    <s v="Tamil Nadu"/>
    <x v="2"/>
    <x v="3"/>
    <m/>
  </r>
  <r>
    <s v="OD1859"/>
    <x v="9"/>
    <x v="6"/>
    <x v="9"/>
    <x v="21"/>
    <d v="2017-12-18T00:00:00"/>
    <x v="2"/>
    <n v="1115"/>
    <n v="0.18"/>
    <n v="133.80000000000001"/>
    <s v="Tamil Nadu"/>
    <x v="0"/>
    <x v="4"/>
    <m/>
  </r>
  <r>
    <s v="OD1860"/>
    <x v="49"/>
    <x v="4"/>
    <x v="6"/>
    <x v="12"/>
    <d v="2016-11-17T00:00:00"/>
    <x v="2"/>
    <n v="1261"/>
    <n v="0.3"/>
    <n v="416.13"/>
    <s v="Tamil Nadu"/>
    <x v="1"/>
    <x v="0"/>
    <m/>
  </r>
  <r>
    <s v="OD1861"/>
    <x v="12"/>
    <x v="6"/>
    <x v="11"/>
    <x v="0"/>
    <d v="2018-06-19T00:00:00"/>
    <x v="2"/>
    <n v="527"/>
    <n v="0.2"/>
    <n v="147.56"/>
    <s v="Tamil Nadu"/>
    <x v="3"/>
    <x v="1"/>
    <m/>
  </r>
  <r>
    <s v="OD1862"/>
    <x v="5"/>
    <x v="3"/>
    <x v="5"/>
    <x v="23"/>
    <d v="2017-07-14T00:00:00"/>
    <x v="2"/>
    <n v="872"/>
    <n v="0.12"/>
    <n v="69.760000000000005"/>
    <s v="Tamil Nadu"/>
    <x v="0"/>
    <x v="7"/>
    <m/>
  </r>
  <r>
    <s v="OD1863"/>
    <x v="24"/>
    <x v="4"/>
    <x v="7"/>
    <x v="12"/>
    <d v="2017-04-08T00:00:00"/>
    <x v="2"/>
    <n v="1244"/>
    <n v="0.26"/>
    <n v="510.04"/>
    <s v="Tamil Nadu"/>
    <x v="0"/>
    <x v="3"/>
    <m/>
  </r>
  <r>
    <s v="OD1864"/>
    <x v="30"/>
    <x v="2"/>
    <x v="2"/>
    <x v="2"/>
    <d v="2015-11-10T00:00:00"/>
    <x v="2"/>
    <n v="1896"/>
    <n v="0.35"/>
    <n v="701.52"/>
    <s v="Tamil Nadu"/>
    <x v="2"/>
    <x v="0"/>
    <m/>
  </r>
  <r>
    <s v="OD1865"/>
    <x v="23"/>
    <x v="0"/>
    <x v="12"/>
    <x v="16"/>
    <d v="2016-06-25T00:00:00"/>
    <x v="2"/>
    <n v="640"/>
    <n v="0.14000000000000001"/>
    <n v="262.39999999999998"/>
    <s v="Tamil Nadu"/>
    <x v="1"/>
    <x v="1"/>
    <m/>
  </r>
  <r>
    <s v="OD1866"/>
    <x v="17"/>
    <x v="4"/>
    <x v="6"/>
    <x v="13"/>
    <d v="2016-10-08T00:00:00"/>
    <x v="2"/>
    <n v="783"/>
    <n v="0.24"/>
    <n v="180.09"/>
    <s v="Tamil Nadu"/>
    <x v="1"/>
    <x v="2"/>
    <m/>
  </r>
  <r>
    <s v="OD1867"/>
    <x v="45"/>
    <x v="5"/>
    <x v="8"/>
    <x v="7"/>
    <d v="2018-09-15T00:00:00"/>
    <x v="2"/>
    <n v="1815"/>
    <n v="0.25"/>
    <n v="326.7"/>
    <s v="Tamil Nadu"/>
    <x v="3"/>
    <x v="8"/>
    <m/>
  </r>
  <r>
    <s v="OD1868"/>
    <x v="21"/>
    <x v="1"/>
    <x v="14"/>
    <x v="19"/>
    <d v="2017-07-07T00:00:00"/>
    <x v="2"/>
    <n v="688"/>
    <n v="0.17"/>
    <n v="151.36000000000001"/>
    <s v="Tamil Nadu"/>
    <x v="0"/>
    <x v="7"/>
    <m/>
  </r>
  <r>
    <s v="OD1869"/>
    <x v="33"/>
    <x v="3"/>
    <x v="3"/>
    <x v="8"/>
    <d v="2016-09-14T00:00:00"/>
    <x v="2"/>
    <n v="2410"/>
    <n v="0.14000000000000001"/>
    <n v="482"/>
    <s v="Tamil Nadu"/>
    <x v="1"/>
    <x v="8"/>
    <m/>
  </r>
  <r>
    <s v="OD1870"/>
    <x v="40"/>
    <x v="6"/>
    <x v="13"/>
    <x v="3"/>
    <d v="2017-12-25T00:00:00"/>
    <x v="2"/>
    <n v="1590"/>
    <n v="0.22"/>
    <n v="381.6"/>
    <s v="Tamil Nadu"/>
    <x v="0"/>
    <x v="4"/>
    <m/>
  </r>
  <r>
    <s v="OD1871"/>
    <x v="0"/>
    <x v="0"/>
    <x v="20"/>
    <x v="3"/>
    <d v="2016-12-04T00:00:00"/>
    <x v="2"/>
    <n v="2207"/>
    <n v="0.27"/>
    <n v="684.17"/>
    <s v="Tamil Nadu"/>
    <x v="1"/>
    <x v="4"/>
    <m/>
  </r>
  <r>
    <s v="OD1872"/>
    <x v="22"/>
    <x v="4"/>
    <x v="7"/>
    <x v="5"/>
    <d v="2017-11-26T00:00:00"/>
    <x v="2"/>
    <n v="2484"/>
    <n v="0.31"/>
    <n v="819.72"/>
    <s v="Tamil Nadu"/>
    <x v="0"/>
    <x v="0"/>
    <m/>
  </r>
  <r>
    <s v="OD1873"/>
    <x v="29"/>
    <x v="1"/>
    <x v="1"/>
    <x v="2"/>
    <d v="2017-12-12T00:00:00"/>
    <x v="2"/>
    <n v="790"/>
    <n v="0.2"/>
    <n v="244.9"/>
    <s v="Tamil Nadu"/>
    <x v="0"/>
    <x v="4"/>
    <m/>
  </r>
  <r>
    <s v="OD1874"/>
    <x v="1"/>
    <x v="5"/>
    <x v="17"/>
    <x v="21"/>
    <d v="2016-11-02T00:00:00"/>
    <x v="2"/>
    <n v="2207"/>
    <n v="0.24"/>
    <n v="220.7"/>
    <s v="Tamil Nadu"/>
    <x v="1"/>
    <x v="0"/>
    <m/>
  </r>
  <r>
    <s v="OD1875"/>
    <x v="16"/>
    <x v="6"/>
    <x v="19"/>
    <x v="1"/>
    <d v="2016-05-31T00:00:00"/>
    <x v="2"/>
    <n v="572"/>
    <n v="0.19"/>
    <n v="102.96"/>
    <s v="Tamil Nadu"/>
    <x v="1"/>
    <x v="5"/>
    <m/>
  </r>
  <r>
    <s v="OD1876"/>
    <x v="25"/>
    <x v="2"/>
    <x v="21"/>
    <x v="4"/>
    <d v="2017-01-23T00:00:00"/>
    <x v="2"/>
    <n v="2054"/>
    <n v="0.27"/>
    <n v="492.96"/>
    <s v="Tamil Nadu"/>
    <x v="0"/>
    <x v="9"/>
    <m/>
  </r>
  <r>
    <s v="OD1877"/>
    <x v="21"/>
    <x v="4"/>
    <x v="6"/>
    <x v="15"/>
    <d v="2016-10-20T00:00:00"/>
    <x v="2"/>
    <n v="1567"/>
    <n v="0.18"/>
    <n v="172.37"/>
    <s v="Tamil Nadu"/>
    <x v="1"/>
    <x v="2"/>
    <m/>
  </r>
  <r>
    <s v="OD1878"/>
    <x v="22"/>
    <x v="0"/>
    <x v="0"/>
    <x v="3"/>
    <d v="2016-01-30T00:00:00"/>
    <x v="2"/>
    <n v="2500"/>
    <n v="0.26"/>
    <n v="400"/>
    <s v="Tamil Nadu"/>
    <x v="1"/>
    <x v="9"/>
    <m/>
  </r>
  <r>
    <s v="OD1879"/>
    <x v="30"/>
    <x v="1"/>
    <x v="1"/>
    <x v="13"/>
    <d v="2016-08-15T00:00:00"/>
    <x v="2"/>
    <n v="1801"/>
    <n v="0.3"/>
    <n v="144.08000000000001"/>
    <s v="Tamil Nadu"/>
    <x v="1"/>
    <x v="6"/>
    <m/>
  </r>
  <r>
    <s v="OD1880"/>
    <x v="27"/>
    <x v="5"/>
    <x v="17"/>
    <x v="18"/>
    <d v="2016-03-06T00:00:00"/>
    <x v="2"/>
    <n v="1288"/>
    <n v="0.11"/>
    <n v="257.60000000000002"/>
    <s v="Tamil Nadu"/>
    <x v="1"/>
    <x v="10"/>
    <m/>
  </r>
  <r>
    <s v="OD1881"/>
    <x v="17"/>
    <x v="1"/>
    <x v="14"/>
    <x v="15"/>
    <d v="2017-12-24T00:00:00"/>
    <x v="2"/>
    <n v="1473"/>
    <n v="0.35"/>
    <n v="574.47"/>
    <s v="Tamil Nadu"/>
    <x v="0"/>
    <x v="4"/>
    <m/>
  </r>
  <r>
    <s v="OD1882"/>
    <x v="7"/>
    <x v="6"/>
    <x v="19"/>
    <x v="20"/>
    <d v="2018-04-27T00:00:00"/>
    <x v="2"/>
    <n v="1023"/>
    <n v="0.3"/>
    <n v="368.28"/>
    <s v="Tamil Nadu"/>
    <x v="3"/>
    <x v="3"/>
    <m/>
  </r>
  <r>
    <s v="OD1883"/>
    <x v="25"/>
    <x v="2"/>
    <x v="4"/>
    <x v="12"/>
    <d v="2017-12-22T00:00:00"/>
    <x v="2"/>
    <n v="761"/>
    <n v="0.27"/>
    <n v="251.13"/>
    <s v="Tamil Nadu"/>
    <x v="0"/>
    <x v="4"/>
    <m/>
  </r>
  <r>
    <s v="OD1884"/>
    <x v="46"/>
    <x v="6"/>
    <x v="9"/>
    <x v="4"/>
    <d v="2018-11-09T00:00:00"/>
    <x v="2"/>
    <n v="1838"/>
    <n v="0.28999999999999998"/>
    <n v="367.6"/>
    <s v="Tamil Nadu"/>
    <x v="3"/>
    <x v="0"/>
    <m/>
  </r>
  <r>
    <s v="OD1885"/>
    <x v="43"/>
    <x v="1"/>
    <x v="1"/>
    <x v="10"/>
    <d v="2018-12-13T00:00:00"/>
    <x v="2"/>
    <n v="1816"/>
    <n v="0.35"/>
    <n v="399.52"/>
    <s v="Tamil Nadu"/>
    <x v="3"/>
    <x v="4"/>
    <m/>
  </r>
  <r>
    <s v="OD1886"/>
    <x v="35"/>
    <x v="0"/>
    <x v="12"/>
    <x v="17"/>
    <d v="2016-01-13T00:00:00"/>
    <x v="2"/>
    <n v="2491"/>
    <n v="0.24"/>
    <n v="846.94"/>
    <s v="Tamil Nadu"/>
    <x v="1"/>
    <x v="9"/>
    <m/>
  </r>
  <r>
    <s v="OD1887"/>
    <x v="20"/>
    <x v="2"/>
    <x v="2"/>
    <x v="4"/>
    <d v="2017-09-02T00:00:00"/>
    <x v="2"/>
    <n v="1095"/>
    <n v="0.17"/>
    <n v="219"/>
    <s v="Tamil Nadu"/>
    <x v="0"/>
    <x v="8"/>
    <m/>
  </r>
  <r>
    <s v="OD1888"/>
    <x v="15"/>
    <x v="1"/>
    <x v="1"/>
    <x v="10"/>
    <d v="2015-07-26T00:00:00"/>
    <x v="2"/>
    <n v="2349"/>
    <n v="0.24"/>
    <n v="469.8"/>
    <s v="Tamil Nadu"/>
    <x v="2"/>
    <x v="7"/>
    <m/>
  </r>
  <r>
    <s v="OD1889"/>
    <x v="17"/>
    <x v="5"/>
    <x v="8"/>
    <x v="5"/>
    <d v="2018-07-03T00:00:00"/>
    <x v="2"/>
    <n v="2396"/>
    <n v="0.32"/>
    <n v="958.4"/>
    <s v="Tamil Nadu"/>
    <x v="3"/>
    <x v="7"/>
    <m/>
  </r>
  <r>
    <s v="OD1890"/>
    <x v="40"/>
    <x v="1"/>
    <x v="14"/>
    <x v="10"/>
    <d v="2018-01-01T00:00:00"/>
    <x v="2"/>
    <n v="2341"/>
    <n v="0.25"/>
    <n v="632.07000000000005"/>
    <s v="Tamil Nadu"/>
    <x v="3"/>
    <x v="9"/>
    <m/>
  </r>
  <r>
    <s v="OD1891"/>
    <x v="38"/>
    <x v="1"/>
    <x v="14"/>
    <x v="17"/>
    <d v="2018-04-16T00:00:00"/>
    <x v="2"/>
    <n v="1875"/>
    <n v="0.3"/>
    <n v="825"/>
    <s v="Tamil Nadu"/>
    <x v="3"/>
    <x v="3"/>
    <m/>
  </r>
  <r>
    <s v="OD1892"/>
    <x v="38"/>
    <x v="3"/>
    <x v="18"/>
    <x v="20"/>
    <d v="2016-10-03T00:00:00"/>
    <x v="2"/>
    <n v="2452"/>
    <n v="0.25"/>
    <n v="931.76"/>
    <s v="Tamil Nadu"/>
    <x v="1"/>
    <x v="2"/>
    <m/>
  </r>
  <r>
    <s v="OD1893"/>
    <x v="10"/>
    <x v="0"/>
    <x v="20"/>
    <x v="0"/>
    <d v="2016-08-28T00:00:00"/>
    <x v="2"/>
    <n v="2152"/>
    <n v="0.35"/>
    <n v="559.52"/>
    <s v="Tamil Nadu"/>
    <x v="1"/>
    <x v="6"/>
    <m/>
  </r>
  <r>
    <s v="OD1894"/>
    <x v="26"/>
    <x v="4"/>
    <x v="6"/>
    <x v="17"/>
    <d v="2017-12-03T00:00:00"/>
    <x v="2"/>
    <n v="1863"/>
    <n v="0.12"/>
    <n v="111.78"/>
    <s v="Tamil Nadu"/>
    <x v="0"/>
    <x v="4"/>
    <m/>
  </r>
  <r>
    <s v="OD1895"/>
    <x v="42"/>
    <x v="4"/>
    <x v="7"/>
    <x v="14"/>
    <d v="2018-10-07T00:00:00"/>
    <x v="2"/>
    <n v="1878"/>
    <n v="0.26"/>
    <n v="225.36"/>
    <s v="Tamil Nadu"/>
    <x v="3"/>
    <x v="2"/>
    <m/>
  </r>
  <r>
    <s v="OD1896"/>
    <x v="28"/>
    <x v="0"/>
    <x v="12"/>
    <x v="5"/>
    <d v="2015-03-30T00:00:00"/>
    <x v="2"/>
    <n v="2055"/>
    <n v="0.28999999999999998"/>
    <n v="267.14999999999998"/>
    <s v="Tamil Nadu"/>
    <x v="2"/>
    <x v="10"/>
    <m/>
  </r>
  <r>
    <s v="OD1897"/>
    <x v="37"/>
    <x v="1"/>
    <x v="14"/>
    <x v="13"/>
    <d v="2017-04-17T00:00:00"/>
    <x v="2"/>
    <n v="885"/>
    <n v="0.32"/>
    <n v="238.95"/>
    <s v="Tamil Nadu"/>
    <x v="0"/>
    <x v="3"/>
    <m/>
  </r>
  <r>
    <s v="OD1898"/>
    <x v="39"/>
    <x v="3"/>
    <x v="16"/>
    <x v="2"/>
    <d v="2016-09-05T00:00:00"/>
    <x v="2"/>
    <n v="2341"/>
    <n v="0.19"/>
    <n v="1053.45"/>
    <s v="Tamil Nadu"/>
    <x v="1"/>
    <x v="8"/>
    <m/>
  </r>
  <r>
    <s v="OD1899"/>
    <x v="5"/>
    <x v="5"/>
    <x v="17"/>
    <x v="16"/>
    <d v="2016-11-02T00:00:00"/>
    <x v="2"/>
    <n v="602"/>
    <n v="0.2"/>
    <n v="150.5"/>
    <s v="Tamil Nadu"/>
    <x v="1"/>
    <x v="0"/>
    <m/>
  </r>
  <r>
    <s v="OD1900"/>
    <x v="22"/>
    <x v="2"/>
    <x v="15"/>
    <x v="18"/>
    <d v="2015-01-13T00:00:00"/>
    <x v="2"/>
    <n v="610"/>
    <n v="0.32"/>
    <n v="134.19999999999999"/>
    <s v="Tamil Nadu"/>
    <x v="2"/>
    <x v="9"/>
    <m/>
  </r>
  <r>
    <s v="OD1901"/>
    <x v="5"/>
    <x v="1"/>
    <x v="1"/>
    <x v="6"/>
    <d v="2016-12-03T00:00:00"/>
    <x v="2"/>
    <n v="2112"/>
    <n v="0.28000000000000003"/>
    <n v="760.32"/>
    <s v="Tamil Nadu"/>
    <x v="1"/>
    <x v="4"/>
    <m/>
  </r>
  <r>
    <s v="OD1902"/>
    <x v="15"/>
    <x v="4"/>
    <x v="22"/>
    <x v="4"/>
    <d v="2018-11-25T00:00:00"/>
    <x v="2"/>
    <n v="1262"/>
    <n v="0.22"/>
    <n v="340.74"/>
    <s v="Tamil Nadu"/>
    <x v="3"/>
    <x v="0"/>
    <m/>
  </r>
  <r>
    <s v="OD1903"/>
    <x v="44"/>
    <x v="4"/>
    <x v="22"/>
    <x v="2"/>
    <d v="2016-11-13T00:00:00"/>
    <x v="2"/>
    <n v="2492"/>
    <n v="0.28000000000000003"/>
    <n v="747.6"/>
    <s v="Tamil Nadu"/>
    <x v="1"/>
    <x v="0"/>
    <m/>
  </r>
  <r>
    <s v="OD1904"/>
    <x v="9"/>
    <x v="2"/>
    <x v="2"/>
    <x v="8"/>
    <d v="2016-09-05T00:00:00"/>
    <x v="2"/>
    <n v="2012"/>
    <n v="0.25"/>
    <n v="321.92"/>
    <s v="Tamil Nadu"/>
    <x v="1"/>
    <x v="8"/>
    <m/>
  </r>
  <r>
    <s v="OD1905"/>
    <x v="0"/>
    <x v="0"/>
    <x v="0"/>
    <x v="10"/>
    <d v="2017-04-09T00:00:00"/>
    <x v="2"/>
    <n v="2193"/>
    <n v="0.2"/>
    <n v="394.74"/>
    <s v="Tamil Nadu"/>
    <x v="0"/>
    <x v="3"/>
    <m/>
  </r>
  <r>
    <s v="OD1906"/>
    <x v="2"/>
    <x v="2"/>
    <x v="21"/>
    <x v="22"/>
    <d v="2017-11-26T00:00:00"/>
    <x v="2"/>
    <n v="2063"/>
    <n v="0.31"/>
    <n v="928.35"/>
    <s v="Tamil Nadu"/>
    <x v="0"/>
    <x v="0"/>
    <m/>
  </r>
  <r>
    <s v="OD1907"/>
    <x v="6"/>
    <x v="4"/>
    <x v="22"/>
    <x v="15"/>
    <d v="2018-06-18T00:00:00"/>
    <x v="2"/>
    <n v="737"/>
    <n v="0.24"/>
    <n v="66.33"/>
    <s v="Tamil Nadu"/>
    <x v="3"/>
    <x v="1"/>
    <m/>
  </r>
  <r>
    <s v="OD1908"/>
    <x v="40"/>
    <x v="6"/>
    <x v="13"/>
    <x v="6"/>
    <d v="2015-11-11T00:00:00"/>
    <x v="2"/>
    <n v="2213"/>
    <n v="0.22"/>
    <n v="840.94"/>
    <s v="Tamil Nadu"/>
    <x v="2"/>
    <x v="0"/>
    <m/>
  </r>
  <r>
    <s v="OD1909"/>
    <x v="22"/>
    <x v="4"/>
    <x v="7"/>
    <x v="18"/>
    <d v="2018-10-30T00:00:00"/>
    <x v="2"/>
    <n v="905"/>
    <n v="0.21"/>
    <n v="208.15"/>
    <s v="Tamil Nadu"/>
    <x v="3"/>
    <x v="2"/>
    <m/>
  </r>
  <r>
    <s v="OD1910"/>
    <x v="7"/>
    <x v="6"/>
    <x v="19"/>
    <x v="16"/>
    <d v="2015-05-10T00:00:00"/>
    <x v="2"/>
    <n v="2038"/>
    <n v="0.23"/>
    <n v="896.72"/>
    <s v="Tamil Nadu"/>
    <x v="2"/>
    <x v="5"/>
    <m/>
  </r>
  <r>
    <s v="OD1911"/>
    <x v="26"/>
    <x v="3"/>
    <x v="3"/>
    <x v="15"/>
    <d v="2018-08-07T00:00:00"/>
    <x v="2"/>
    <n v="971"/>
    <n v="0.12"/>
    <n v="368.98"/>
    <s v="Tamil Nadu"/>
    <x v="3"/>
    <x v="6"/>
    <m/>
  </r>
  <r>
    <s v="OD1912"/>
    <x v="20"/>
    <x v="0"/>
    <x v="20"/>
    <x v="22"/>
    <d v="2018-05-15T00:00:00"/>
    <x v="2"/>
    <n v="2346"/>
    <n v="0.32"/>
    <n v="844.56"/>
    <s v="Tamil Nadu"/>
    <x v="3"/>
    <x v="5"/>
    <m/>
  </r>
  <r>
    <s v="OD1913"/>
    <x v="7"/>
    <x v="0"/>
    <x v="12"/>
    <x v="2"/>
    <d v="2017-12-22T00:00:00"/>
    <x v="2"/>
    <n v="1910"/>
    <n v="0.27"/>
    <n v="592.1"/>
    <s v="Tamil Nadu"/>
    <x v="0"/>
    <x v="4"/>
    <m/>
  </r>
  <r>
    <s v="OD1914"/>
    <x v="6"/>
    <x v="5"/>
    <x v="8"/>
    <x v="2"/>
    <d v="2016-02-18T00:00:00"/>
    <x v="2"/>
    <n v="1078"/>
    <n v="0.26"/>
    <n v="474.32"/>
    <s v="Tamil Nadu"/>
    <x v="1"/>
    <x v="11"/>
    <m/>
  </r>
  <r>
    <s v="OD1915"/>
    <x v="25"/>
    <x v="3"/>
    <x v="3"/>
    <x v="20"/>
    <d v="2018-07-18T00:00:00"/>
    <x v="2"/>
    <n v="2056"/>
    <n v="0.14000000000000001"/>
    <n v="555.12"/>
    <s v="Tamil Nadu"/>
    <x v="3"/>
    <x v="7"/>
    <m/>
  </r>
  <r>
    <s v="OD1916"/>
    <x v="47"/>
    <x v="1"/>
    <x v="1"/>
    <x v="4"/>
    <d v="2015-05-26T00:00:00"/>
    <x v="2"/>
    <n v="2405"/>
    <n v="0.19"/>
    <n v="192.4"/>
    <s v="Tamil Nadu"/>
    <x v="2"/>
    <x v="5"/>
    <m/>
  </r>
  <r>
    <s v="OD1917"/>
    <x v="1"/>
    <x v="3"/>
    <x v="18"/>
    <x v="8"/>
    <d v="2018-09-23T00:00:00"/>
    <x v="2"/>
    <n v="1620"/>
    <n v="0.34"/>
    <n v="210.6"/>
    <s v="Tamil Nadu"/>
    <x v="3"/>
    <x v="8"/>
    <m/>
  </r>
  <r>
    <s v="OD1918"/>
    <x v="18"/>
    <x v="5"/>
    <x v="10"/>
    <x v="10"/>
    <d v="2018-09-07T00:00:00"/>
    <x v="2"/>
    <n v="1410"/>
    <n v="0.19"/>
    <n v="169.2"/>
    <s v="Tamil Nadu"/>
    <x v="3"/>
    <x v="8"/>
    <m/>
  </r>
  <r>
    <s v="OD1919"/>
    <x v="37"/>
    <x v="1"/>
    <x v="14"/>
    <x v="9"/>
    <d v="2018-07-21T00:00:00"/>
    <x v="2"/>
    <n v="1794"/>
    <n v="0.28999999999999998"/>
    <n v="681.72"/>
    <s v="Tamil Nadu"/>
    <x v="3"/>
    <x v="7"/>
    <m/>
  </r>
  <r>
    <s v="OD1920"/>
    <x v="44"/>
    <x v="3"/>
    <x v="5"/>
    <x v="22"/>
    <d v="2016-11-17T00:00:00"/>
    <x v="2"/>
    <n v="1362"/>
    <n v="0.33"/>
    <n v="272.39999999999998"/>
    <s v="Tamil Nadu"/>
    <x v="1"/>
    <x v="0"/>
    <m/>
  </r>
  <r>
    <s v="OD1921"/>
    <x v="22"/>
    <x v="5"/>
    <x v="8"/>
    <x v="11"/>
    <d v="2018-05-15T00:00:00"/>
    <x v="2"/>
    <n v="1374"/>
    <n v="0.25"/>
    <n v="164.88"/>
    <s v="Tamil Nadu"/>
    <x v="3"/>
    <x v="5"/>
    <m/>
  </r>
  <r>
    <s v="OD1922"/>
    <x v="22"/>
    <x v="2"/>
    <x v="2"/>
    <x v="17"/>
    <d v="2016-12-20T00:00:00"/>
    <x v="2"/>
    <n v="1643"/>
    <n v="0.28000000000000003"/>
    <n v="624.34"/>
    <s v="Tamil Nadu"/>
    <x v="1"/>
    <x v="4"/>
    <m/>
  </r>
  <r>
    <s v="OD1923"/>
    <x v="26"/>
    <x v="0"/>
    <x v="12"/>
    <x v="4"/>
    <d v="2016-12-24T00:00:00"/>
    <x v="2"/>
    <n v="940"/>
    <n v="0.1"/>
    <n v="310.2"/>
    <s v="Tamil Nadu"/>
    <x v="1"/>
    <x v="4"/>
    <m/>
  </r>
  <r>
    <s v="OD1924"/>
    <x v="32"/>
    <x v="2"/>
    <x v="21"/>
    <x v="8"/>
    <d v="2017-02-04T00:00:00"/>
    <x v="2"/>
    <n v="1316"/>
    <n v="0.22"/>
    <n v="592.20000000000005"/>
    <s v="Tamil Nadu"/>
    <x v="0"/>
    <x v="11"/>
    <m/>
  </r>
  <r>
    <s v="OD1925"/>
    <x v="20"/>
    <x v="3"/>
    <x v="3"/>
    <x v="13"/>
    <d v="2015-06-24T00:00:00"/>
    <x v="2"/>
    <n v="2032"/>
    <n v="0.15"/>
    <n v="731.52"/>
    <s v="Tamil Nadu"/>
    <x v="2"/>
    <x v="1"/>
    <m/>
  </r>
  <r>
    <s v="OD1926"/>
    <x v="46"/>
    <x v="5"/>
    <x v="10"/>
    <x v="5"/>
    <d v="2018-09-02T00:00:00"/>
    <x v="2"/>
    <n v="921"/>
    <n v="0.1"/>
    <n v="349.98"/>
    <s v="Tamil Nadu"/>
    <x v="3"/>
    <x v="8"/>
    <m/>
  </r>
  <r>
    <s v="OD1927"/>
    <x v="7"/>
    <x v="1"/>
    <x v="1"/>
    <x v="23"/>
    <d v="2018-07-18T00:00:00"/>
    <x v="2"/>
    <n v="1755"/>
    <n v="0.11"/>
    <n v="614.25"/>
    <s v="Tamil Nadu"/>
    <x v="3"/>
    <x v="7"/>
    <m/>
  </r>
  <r>
    <s v="OD1928"/>
    <x v="5"/>
    <x v="2"/>
    <x v="2"/>
    <x v="20"/>
    <d v="2018-03-03T00:00:00"/>
    <x v="2"/>
    <n v="687"/>
    <n v="0.18"/>
    <n v="178.62"/>
    <s v="Tamil Nadu"/>
    <x v="3"/>
    <x v="10"/>
    <m/>
  </r>
  <r>
    <s v="OD1929"/>
    <x v="15"/>
    <x v="3"/>
    <x v="5"/>
    <x v="20"/>
    <d v="2018-07-06T00:00:00"/>
    <x v="2"/>
    <n v="2264"/>
    <n v="0.28000000000000003"/>
    <n v="679.2"/>
    <s v="Tamil Nadu"/>
    <x v="3"/>
    <x v="7"/>
    <m/>
  </r>
  <r>
    <s v="OD1930"/>
    <x v="31"/>
    <x v="0"/>
    <x v="0"/>
    <x v="1"/>
    <d v="2018-04-17T00:00:00"/>
    <x v="2"/>
    <n v="1393"/>
    <n v="0.2"/>
    <n v="139.30000000000001"/>
    <s v="Tamil Nadu"/>
    <x v="3"/>
    <x v="3"/>
    <m/>
  </r>
  <r>
    <s v="OD1931"/>
    <x v="10"/>
    <x v="0"/>
    <x v="12"/>
    <x v="10"/>
    <d v="2017-11-25T00:00:00"/>
    <x v="2"/>
    <n v="1464"/>
    <n v="0.28000000000000003"/>
    <n v="658.8"/>
    <s v="Tamil Nadu"/>
    <x v="0"/>
    <x v="0"/>
    <m/>
  </r>
  <r>
    <s v="OD1932"/>
    <x v="1"/>
    <x v="6"/>
    <x v="11"/>
    <x v="14"/>
    <d v="2017-10-21T00:00:00"/>
    <x v="2"/>
    <n v="1074"/>
    <n v="0.27"/>
    <n v="75.180000000000007"/>
    <s v="Tamil Nadu"/>
    <x v="0"/>
    <x v="2"/>
    <m/>
  </r>
  <r>
    <s v="OD1933"/>
    <x v="32"/>
    <x v="0"/>
    <x v="20"/>
    <x v="23"/>
    <d v="2018-09-15T00:00:00"/>
    <x v="2"/>
    <n v="620"/>
    <n v="0.32"/>
    <n v="130.19999999999999"/>
    <s v="Tamil Nadu"/>
    <x v="3"/>
    <x v="8"/>
    <m/>
  </r>
  <r>
    <s v="OD1934"/>
    <x v="28"/>
    <x v="0"/>
    <x v="20"/>
    <x v="22"/>
    <d v="2016-11-20T00:00:00"/>
    <x v="2"/>
    <n v="786"/>
    <n v="0.12"/>
    <n v="165.06"/>
    <s v="Tamil Nadu"/>
    <x v="1"/>
    <x v="0"/>
    <m/>
  </r>
  <r>
    <s v="OD1935"/>
    <x v="24"/>
    <x v="1"/>
    <x v="14"/>
    <x v="2"/>
    <d v="2016-07-06T00:00:00"/>
    <x v="2"/>
    <n v="2452"/>
    <n v="0.25"/>
    <n v="196.16"/>
    <s v="Tamil Nadu"/>
    <x v="1"/>
    <x v="7"/>
    <m/>
  </r>
  <r>
    <s v="OD1936"/>
    <x v="5"/>
    <x v="1"/>
    <x v="14"/>
    <x v="11"/>
    <d v="2015-12-21T00:00:00"/>
    <x v="2"/>
    <n v="696"/>
    <n v="0.1"/>
    <n v="34.799999999999997"/>
    <s v="Tamil Nadu"/>
    <x v="2"/>
    <x v="4"/>
    <m/>
  </r>
  <r>
    <s v="OD1937"/>
    <x v="6"/>
    <x v="1"/>
    <x v="14"/>
    <x v="0"/>
    <d v="2017-06-09T00:00:00"/>
    <x v="2"/>
    <n v="697"/>
    <n v="0.35"/>
    <n v="209.1"/>
    <s v="Tamil Nadu"/>
    <x v="0"/>
    <x v="1"/>
    <m/>
  </r>
  <r>
    <s v="OD1938"/>
    <x v="26"/>
    <x v="1"/>
    <x v="1"/>
    <x v="11"/>
    <d v="2017-11-11T00:00:00"/>
    <x v="2"/>
    <n v="801"/>
    <n v="0.25"/>
    <n v="72.09"/>
    <s v="Tamil Nadu"/>
    <x v="0"/>
    <x v="0"/>
    <m/>
  </r>
  <r>
    <s v="OD1939"/>
    <x v="12"/>
    <x v="1"/>
    <x v="1"/>
    <x v="8"/>
    <d v="2015-12-27T00:00:00"/>
    <x v="2"/>
    <n v="1099"/>
    <n v="0.19"/>
    <n v="54.95"/>
    <s v="Tamil Nadu"/>
    <x v="2"/>
    <x v="4"/>
    <m/>
  </r>
  <r>
    <s v="OD1940"/>
    <x v="20"/>
    <x v="3"/>
    <x v="18"/>
    <x v="11"/>
    <d v="2018-09-15T00:00:00"/>
    <x v="2"/>
    <n v="2123"/>
    <n v="0.28000000000000003"/>
    <n v="106.15"/>
    <s v="Tamil Nadu"/>
    <x v="3"/>
    <x v="8"/>
    <m/>
  </r>
  <r>
    <s v="OD1941"/>
    <x v="0"/>
    <x v="2"/>
    <x v="15"/>
    <x v="21"/>
    <d v="2017-07-08T00:00:00"/>
    <x v="2"/>
    <n v="1331"/>
    <n v="0.11"/>
    <n v="572.33000000000004"/>
    <s v="Tamil Nadu"/>
    <x v="0"/>
    <x v="7"/>
    <m/>
  </r>
  <r>
    <s v="OD1942"/>
    <x v="1"/>
    <x v="4"/>
    <x v="7"/>
    <x v="13"/>
    <d v="2015-07-26T00:00:00"/>
    <x v="2"/>
    <n v="1118"/>
    <n v="0.16"/>
    <n v="167.7"/>
    <s v="Tamil Nadu"/>
    <x v="2"/>
    <x v="7"/>
    <m/>
  </r>
  <r>
    <s v="OD1943"/>
    <x v="1"/>
    <x v="0"/>
    <x v="20"/>
    <x v="12"/>
    <d v="2016-11-14T00:00:00"/>
    <x v="2"/>
    <n v="2055"/>
    <n v="0.32"/>
    <n v="883.65"/>
    <s v="Tamil Nadu"/>
    <x v="1"/>
    <x v="0"/>
    <m/>
  </r>
  <r>
    <s v="OD1944"/>
    <x v="5"/>
    <x v="0"/>
    <x v="12"/>
    <x v="0"/>
    <d v="2015-06-08T00:00:00"/>
    <x v="2"/>
    <n v="1008"/>
    <n v="0.28999999999999998"/>
    <n v="262.08"/>
    <s v="Tamil Nadu"/>
    <x v="2"/>
    <x v="1"/>
    <m/>
  </r>
  <r>
    <s v="OD1945"/>
    <x v="4"/>
    <x v="0"/>
    <x v="12"/>
    <x v="15"/>
    <d v="2017-12-25T00:00:00"/>
    <x v="2"/>
    <n v="2374"/>
    <n v="0.1"/>
    <n v="546.02"/>
    <s v="Tamil Nadu"/>
    <x v="0"/>
    <x v="4"/>
    <m/>
  </r>
  <r>
    <s v="OD1946"/>
    <x v="30"/>
    <x v="3"/>
    <x v="16"/>
    <x v="18"/>
    <d v="2015-08-23T00:00:00"/>
    <x v="2"/>
    <n v="1372"/>
    <n v="0.26"/>
    <n v="96.04"/>
    <s v="Tamil Nadu"/>
    <x v="2"/>
    <x v="6"/>
    <m/>
  </r>
  <r>
    <s v="OD1947"/>
    <x v="31"/>
    <x v="2"/>
    <x v="15"/>
    <x v="14"/>
    <d v="2018-08-21T00:00:00"/>
    <x v="2"/>
    <n v="811"/>
    <n v="0.24"/>
    <n v="308.18"/>
    <s v="Tamil Nadu"/>
    <x v="3"/>
    <x v="6"/>
    <m/>
  </r>
  <r>
    <s v="OD1948"/>
    <x v="42"/>
    <x v="2"/>
    <x v="2"/>
    <x v="16"/>
    <d v="2018-08-14T00:00:00"/>
    <x v="2"/>
    <n v="1142"/>
    <n v="0.14000000000000001"/>
    <n v="376.86"/>
    <s v="Tamil Nadu"/>
    <x v="3"/>
    <x v="6"/>
    <m/>
  </r>
  <r>
    <s v="OD1949"/>
    <x v="34"/>
    <x v="6"/>
    <x v="13"/>
    <x v="21"/>
    <d v="2017-09-02T00:00:00"/>
    <x v="2"/>
    <n v="2284"/>
    <n v="0.27"/>
    <n v="799.4"/>
    <s v="Tamil Nadu"/>
    <x v="0"/>
    <x v="8"/>
    <m/>
  </r>
  <r>
    <s v="OD1950"/>
    <x v="26"/>
    <x v="4"/>
    <x v="6"/>
    <x v="5"/>
    <d v="2018-05-23T00:00:00"/>
    <x v="2"/>
    <n v="1650"/>
    <n v="0.11"/>
    <n v="181.5"/>
    <s v="Tamil Nadu"/>
    <x v="3"/>
    <x v="5"/>
    <m/>
  </r>
  <r>
    <s v="OD1951"/>
    <x v="21"/>
    <x v="3"/>
    <x v="16"/>
    <x v="18"/>
    <d v="2015-11-12T00:00:00"/>
    <x v="2"/>
    <n v="2232"/>
    <n v="0.14000000000000001"/>
    <n v="424.08"/>
    <s v="Tamil Nadu"/>
    <x v="2"/>
    <x v="0"/>
    <m/>
  </r>
  <r>
    <s v="OD1952"/>
    <x v="25"/>
    <x v="5"/>
    <x v="17"/>
    <x v="14"/>
    <d v="2016-10-20T00:00:00"/>
    <x v="2"/>
    <n v="1999"/>
    <n v="0.21"/>
    <n v="219.89"/>
    <s v="Tamil Nadu"/>
    <x v="1"/>
    <x v="2"/>
    <m/>
  </r>
  <r>
    <s v="OD1953"/>
    <x v="29"/>
    <x v="1"/>
    <x v="14"/>
    <x v="17"/>
    <d v="2017-06-11T00:00:00"/>
    <x v="2"/>
    <n v="590"/>
    <n v="0.35"/>
    <n v="88.5"/>
    <s v="Tamil Nadu"/>
    <x v="0"/>
    <x v="1"/>
    <m/>
  </r>
  <r>
    <s v="OD1954"/>
    <x v="30"/>
    <x v="6"/>
    <x v="11"/>
    <x v="0"/>
    <d v="2017-12-03T00:00:00"/>
    <x v="2"/>
    <n v="1515"/>
    <n v="0.27"/>
    <n v="424.2"/>
    <s v="Tamil Nadu"/>
    <x v="0"/>
    <x v="4"/>
    <m/>
  </r>
  <r>
    <s v="OD1955"/>
    <x v="20"/>
    <x v="2"/>
    <x v="4"/>
    <x v="18"/>
    <d v="2016-04-13T00:00:00"/>
    <x v="2"/>
    <n v="912"/>
    <n v="0.26"/>
    <n v="72.959999999999994"/>
    <s v="Tamil Nadu"/>
    <x v="1"/>
    <x v="3"/>
    <m/>
  </r>
  <r>
    <s v="OD1956"/>
    <x v="27"/>
    <x v="3"/>
    <x v="18"/>
    <x v="2"/>
    <d v="2015-01-27T00:00:00"/>
    <x v="2"/>
    <n v="1394"/>
    <n v="0.25"/>
    <n v="97.58"/>
    <s v="Tamil Nadu"/>
    <x v="2"/>
    <x v="9"/>
    <m/>
  </r>
  <r>
    <s v="OD1957"/>
    <x v="16"/>
    <x v="1"/>
    <x v="14"/>
    <x v="2"/>
    <d v="2015-03-03T00:00:00"/>
    <x v="2"/>
    <n v="2413"/>
    <n v="0.28000000000000003"/>
    <n v="530.86"/>
    <s v="Tamil Nadu"/>
    <x v="2"/>
    <x v="10"/>
    <m/>
  </r>
  <r>
    <s v="OD1958"/>
    <x v="33"/>
    <x v="0"/>
    <x v="0"/>
    <x v="16"/>
    <d v="2016-10-25T00:00:00"/>
    <x v="2"/>
    <n v="720"/>
    <n v="0.24"/>
    <n v="244.8"/>
    <s v="Tamil Nadu"/>
    <x v="1"/>
    <x v="2"/>
    <m/>
  </r>
  <r>
    <s v="OD1959"/>
    <x v="42"/>
    <x v="1"/>
    <x v="14"/>
    <x v="7"/>
    <d v="2017-09-25T00:00:00"/>
    <x v="2"/>
    <n v="1016"/>
    <n v="0.22"/>
    <n v="71.12"/>
    <s v="Tamil Nadu"/>
    <x v="0"/>
    <x v="8"/>
    <m/>
  </r>
  <r>
    <s v="OD1960"/>
    <x v="46"/>
    <x v="4"/>
    <x v="6"/>
    <x v="17"/>
    <d v="2015-11-25T00:00:00"/>
    <x v="2"/>
    <n v="1819"/>
    <n v="0.27"/>
    <n v="218.28"/>
    <s v="Tamil Nadu"/>
    <x v="2"/>
    <x v="0"/>
    <m/>
  </r>
  <r>
    <s v="OD1961"/>
    <x v="14"/>
    <x v="0"/>
    <x v="20"/>
    <x v="23"/>
    <d v="2018-12-29T00:00:00"/>
    <x v="2"/>
    <n v="2284"/>
    <n v="0.2"/>
    <n v="433.96"/>
    <s v="Tamil Nadu"/>
    <x v="3"/>
    <x v="4"/>
    <m/>
  </r>
  <r>
    <s v="OD1962"/>
    <x v="43"/>
    <x v="0"/>
    <x v="20"/>
    <x v="5"/>
    <d v="2015-08-15T00:00:00"/>
    <x v="2"/>
    <n v="1219"/>
    <n v="0.27"/>
    <n v="377.89"/>
    <s v="Tamil Nadu"/>
    <x v="2"/>
    <x v="6"/>
    <m/>
  </r>
  <r>
    <s v="OD1963"/>
    <x v="49"/>
    <x v="6"/>
    <x v="9"/>
    <x v="17"/>
    <d v="2016-11-14T00:00:00"/>
    <x v="2"/>
    <n v="2014"/>
    <n v="0.17"/>
    <n v="302.10000000000002"/>
    <s v="Tamil Nadu"/>
    <x v="1"/>
    <x v="0"/>
    <m/>
  </r>
  <r>
    <s v="OD1964"/>
    <x v="8"/>
    <x v="2"/>
    <x v="2"/>
    <x v="18"/>
    <d v="2017-11-21T00:00:00"/>
    <x v="2"/>
    <n v="2387"/>
    <n v="0.12"/>
    <n v="119.35"/>
    <s v="Tamil Nadu"/>
    <x v="0"/>
    <x v="0"/>
    <m/>
  </r>
  <r>
    <s v="OD1965"/>
    <x v="37"/>
    <x v="6"/>
    <x v="9"/>
    <x v="17"/>
    <d v="2016-10-05T00:00:00"/>
    <x v="2"/>
    <n v="1213"/>
    <n v="0.11"/>
    <n v="97.04"/>
    <s v="Tamil Nadu"/>
    <x v="1"/>
    <x v="2"/>
    <m/>
  </r>
  <r>
    <s v="OD1966"/>
    <x v="22"/>
    <x v="3"/>
    <x v="3"/>
    <x v="12"/>
    <d v="2015-07-12T00:00:00"/>
    <x v="2"/>
    <n v="571"/>
    <n v="0.24"/>
    <n v="148.46"/>
    <s v="Tamil Nadu"/>
    <x v="2"/>
    <x v="7"/>
    <m/>
  </r>
  <r>
    <s v="OD1967"/>
    <x v="40"/>
    <x v="5"/>
    <x v="8"/>
    <x v="9"/>
    <d v="2016-06-15T00:00:00"/>
    <x v="2"/>
    <n v="1572"/>
    <n v="0.28000000000000003"/>
    <n v="550.20000000000005"/>
    <s v="Tamil Nadu"/>
    <x v="1"/>
    <x v="1"/>
    <m/>
  </r>
  <r>
    <s v="OD1968"/>
    <x v="6"/>
    <x v="6"/>
    <x v="9"/>
    <x v="9"/>
    <d v="2015-08-08T00:00:00"/>
    <x v="2"/>
    <n v="1835"/>
    <n v="0.1"/>
    <n v="605.54999999999995"/>
    <s v="Tamil Nadu"/>
    <x v="2"/>
    <x v="6"/>
    <m/>
  </r>
  <r>
    <s v="OD1969"/>
    <x v="3"/>
    <x v="4"/>
    <x v="7"/>
    <x v="15"/>
    <d v="2017-12-22T00:00:00"/>
    <x v="2"/>
    <n v="1531"/>
    <n v="0.12"/>
    <n v="153.1"/>
    <s v="Tamil Nadu"/>
    <x v="0"/>
    <x v="4"/>
    <m/>
  </r>
  <r>
    <s v="OD1970"/>
    <x v="35"/>
    <x v="0"/>
    <x v="0"/>
    <x v="19"/>
    <d v="2018-11-03T00:00:00"/>
    <x v="2"/>
    <n v="2404"/>
    <n v="0.24"/>
    <n v="312.52"/>
    <s v="Tamil Nadu"/>
    <x v="3"/>
    <x v="0"/>
    <m/>
  </r>
  <r>
    <s v="OD1971"/>
    <x v="35"/>
    <x v="2"/>
    <x v="21"/>
    <x v="0"/>
    <d v="2015-11-04T00:00:00"/>
    <x v="2"/>
    <n v="1751"/>
    <n v="0.22"/>
    <n v="525.29999999999995"/>
    <s v="Tamil Nadu"/>
    <x v="2"/>
    <x v="0"/>
    <m/>
  </r>
  <r>
    <s v="OD1972"/>
    <x v="9"/>
    <x v="6"/>
    <x v="13"/>
    <x v="10"/>
    <d v="2017-02-05T00:00:00"/>
    <x v="2"/>
    <n v="927"/>
    <n v="0.18"/>
    <n v="83.43"/>
    <s v="Tamil Nadu"/>
    <x v="0"/>
    <x v="11"/>
    <m/>
  </r>
  <r>
    <s v="OD1973"/>
    <x v="37"/>
    <x v="6"/>
    <x v="13"/>
    <x v="10"/>
    <d v="2017-10-18T00:00:00"/>
    <x v="2"/>
    <n v="1171"/>
    <n v="0.34"/>
    <n v="421.56"/>
    <s v="Tamil Nadu"/>
    <x v="0"/>
    <x v="2"/>
    <m/>
  </r>
  <r>
    <s v="OD1974"/>
    <x v="2"/>
    <x v="0"/>
    <x v="12"/>
    <x v="22"/>
    <d v="2017-12-16T00:00:00"/>
    <x v="2"/>
    <n v="1352"/>
    <n v="0.34"/>
    <n v="554.32000000000005"/>
    <s v="Tamil Nadu"/>
    <x v="0"/>
    <x v="4"/>
    <m/>
  </r>
  <r>
    <s v="OD1975"/>
    <x v="12"/>
    <x v="1"/>
    <x v="1"/>
    <x v="5"/>
    <d v="2016-02-09T00:00:00"/>
    <x v="2"/>
    <n v="530"/>
    <n v="0.25"/>
    <n v="201.4"/>
    <s v="Tamil Nadu"/>
    <x v="1"/>
    <x v="11"/>
    <m/>
  </r>
  <r>
    <s v="OD1976"/>
    <x v="23"/>
    <x v="1"/>
    <x v="14"/>
    <x v="4"/>
    <d v="2018-11-20T00:00:00"/>
    <x v="2"/>
    <n v="722"/>
    <n v="0.15"/>
    <n v="267.14"/>
    <s v="Tamil Nadu"/>
    <x v="3"/>
    <x v="0"/>
    <m/>
  </r>
  <r>
    <s v="OD1977"/>
    <x v="16"/>
    <x v="4"/>
    <x v="22"/>
    <x v="3"/>
    <d v="2015-09-27T00:00:00"/>
    <x v="2"/>
    <n v="534"/>
    <n v="0.21"/>
    <n v="112.14"/>
    <s v="Tamil Nadu"/>
    <x v="2"/>
    <x v="8"/>
    <m/>
  </r>
  <r>
    <s v="OD1978"/>
    <x v="12"/>
    <x v="5"/>
    <x v="17"/>
    <x v="14"/>
    <d v="2015-09-10T00:00:00"/>
    <x v="2"/>
    <n v="1016"/>
    <n v="0.19"/>
    <n v="111.76"/>
    <s v="Tamil Nadu"/>
    <x v="2"/>
    <x v="8"/>
    <m/>
  </r>
  <r>
    <s v="OD1979"/>
    <x v="23"/>
    <x v="0"/>
    <x v="0"/>
    <x v="22"/>
    <d v="2015-09-08T00:00:00"/>
    <x v="2"/>
    <n v="583"/>
    <n v="0.21"/>
    <n v="215.71"/>
    <s v="Tamil Nadu"/>
    <x v="2"/>
    <x v="8"/>
    <m/>
  </r>
  <r>
    <s v="OD1980"/>
    <x v="23"/>
    <x v="4"/>
    <x v="7"/>
    <x v="17"/>
    <d v="2016-12-11T00:00:00"/>
    <x v="2"/>
    <n v="1682"/>
    <n v="0.17"/>
    <n v="386.86"/>
    <s v="Tamil Nadu"/>
    <x v="1"/>
    <x v="4"/>
    <m/>
  </r>
  <r>
    <s v="OD1981"/>
    <x v="1"/>
    <x v="2"/>
    <x v="21"/>
    <x v="5"/>
    <d v="2018-12-19T00:00:00"/>
    <x v="2"/>
    <n v="1665"/>
    <n v="0.2"/>
    <n v="599.4"/>
    <s v="Tamil Nadu"/>
    <x v="3"/>
    <x v="4"/>
    <m/>
  </r>
  <r>
    <s v="OD1982"/>
    <x v="17"/>
    <x v="1"/>
    <x v="1"/>
    <x v="9"/>
    <d v="2015-12-21T00:00:00"/>
    <x v="2"/>
    <n v="782"/>
    <n v="0.19"/>
    <n v="250.24"/>
    <s v="Tamil Nadu"/>
    <x v="2"/>
    <x v="4"/>
    <m/>
  </r>
  <r>
    <s v="OD1983"/>
    <x v="21"/>
    <x v="0"/>
    <x v="0"/>
    <x v="9"/>
    <d v="2017-05-26T00:00:00"/>
    <x v="2"/>
    <n v="2344"/>
    <n v="0.22"/>
    <n v="726.64"/>
    <s v="Tamil Nadu"/>
    <x v="0"/>
    <x v="5"/>
    <m/>
  </r>
  <r>
    <s v="OD1984"/>
    <x v="28"/>
    <x v="0"/>
    <x v="0"/>
    <x v="20"/>
    <d v="2018-11-13T00:00:00"/>
    <x v="2"/>
    <n v="2176"/>
    <n v="0.25"/>
    <n v="108.8"/>
    <s v="Tamil Nadu"/>
    <x v="3"/>
    <x v="0"/>
    <m/>
  </r>
  <r>
    <s v="OD1985"/>
    <x v="36"/>
    <x v="2"/>
    <x v="2"/>
    <x v="22"/>
    <d v="2017-08-23T00:00:00"/>
    <x v="2"/>
    <n v="1880"/>
    <n v="0.34"/>
    <n v="357.2"/>
    <s v="Tamil Nadu"/>
    <x v="0"/>
    <x v="6"/>
    <m/>
  </r>
  <r>
    <s v="OD1986"/>
    <x v="45"/>
    <x v="5"/>
    <x v="8"/>
    <x v="12"/>
    <d v="2016-06-15T00:00:00"/>
    <x v="2"/>
    <n v="1743"/>
    <n v="0.34"/>
    <n v="331.17"/>
    <s v="Tamil Nadu"/>
    <x v="1"/>
    <x v="1"/>
    <m/>
  </r>
  <r>
    <s v="OD1987"/>
    <x v="5"/>
    <x v="5"/>
    <x v="17"/>
    <x v="10"/>
    <d v="2016-12-06T00:00:00"/>
    <x v="2"/>
    <n v="1030"/>
    <n v="0.26"/>
    <n v="247.2"/>
    <s v="Tamil Nadu"/>
    <x v="1"/>
    <x v="4"/>
    <m/>
  </r>
  <r>
    <s v="OD1988"/>
    <x v="11"/>
    <x v="5"/>
    <x v="10"/>
    <x v="21"/>
    <d v="2017-12-17T00:00:00"/>
    <x v="2"/>
    <n v="1875"/>
    <n v="0.3"/>
    <n v="300"/>
    <s v="Tamil Nadu"/>
    <x v="0"/>
    <x v="4"/>
    <m/>
  </r>
  <r>
    <s v="OD1989"/>
    <x v="10"/>
    <x v="3"/>
    <x v="16"/>
    <x v="0"/>
    <d v="2017-04-12T00:00:00"/>
    <x v="2"/>
    <n v="2233"/>
    <n v="0.19"/>
    <n v="513.59"/>
    <s v="Tamil Nadu"/>
    <x v="0"/>
    <x v="3"/>
    <m/>
  </r>
  <r>
    <s v="OD1990"/>
    <x v="7"/>
    <x v="0"/>
    <x v="0"/>
    <x v="4"/>
    <d v="2018-08-27T00:00:00"/>
    <x v="2"/>
    <n v="1206"/>
    <n v="0.22"/>
    <n v="108.54"/>
    <s v="Tamil Nadu"/>
    <x v="3"/>
    <x v="6"/>
    <m/>
  </r>
  <r>
    <s v="OD1991"/>
    <x v="45"/>
    <x v="3"/>
    <x v="3"/>
    <x v="17"/>
    <d v="2016-12-11T00:00:00"/>
    <x v="2"/>
    <n v="1517"/>
    <n v="0.11"/>
    <n v="530.95000000000005"/>
    <s v="Tamil Nadu"/>
    <x v="1"/>
    <x v="4"/>
    <m/>
  </r>
  <r>
    <s v="OD1992"/>
    <x v="27"/>
    <x v="6"/>
    <x v="19"/>
    <x v="7"/>
    <d v="2017-09-25T00:00:00"/>
    <x v="2"/>
    <n v="2266"/>
    <n v="0.12"/>
    <n v="906.4"/>
    <s v="Tamil Nadu"/>
    <x v="0"/>
    <x v="8"/>
    <m/>
  </r>
  <r>
    <s v="OD1993"/>
    <x v="5"/>
    <x v="3"/>
    <x v="5"/>
    <x v="23"/>
    <d v="2016-08-02T00:00:00"/>
    <x v="2"/>
    <n v="981"/>
    <n v="0.26"/>
    <n v="245.25"/>
    <s v="Tamil Nadu"/>
    <x v="1"/>
    <x v="6"/>
    <m/>
  </r>
  <r>
    <s v="OD1994"/>
    <x v="13"/>
    <x v="0"/>
    <x v="0"/>
    <x v="19"/>
    <d v="2018-07-18T00:00:00"/>
    <x v="2"/>
    <n v="1796"/>
    <n v="0.26"/>
    <n v="287.36"/>
    <s v="Tamil Nadu"/>
    <x v="3"/>
    <x v="7"/>
    <m/>
  </r>
  <r>
    <s v="OD1995"/>
    <x v="38"/>
    <x v="0"/>
    <x v="12"/>
    <x v="14"/>
    <d v="2016-12-11T00:00:00"/>
    <x v="2"/>
    <n v="1867"/>
    <n v="0.24"/>
    <n v="112.02"/>
    <s v="Tamil Nadu"/>
    <x v="1"/>
    <x v="4"/>
    <m/>
  </r>
  <r>
    <s v="OD1996"/>
    <x v="7"/>
    <x v="1"/>
    <x v="1"/>
    <x v="16"/>
    <d v="2016-10-05T00:00:00"/>
    <x v="2"/>
    <n v="1773"/>
    <n v="0.23"/>
    <n v="531.9"/>
    <s v="Tamil Nadu"/>
    <x v="1"/>
    <x v="2"/>
    <m/>
  </r>
  <r>
    <s v="OD1997"/>
    <x v="26"/>
    <x v="4"/>
    <x v="7"/>
    <x v="6"/>
    <d v="2018-09-23T00:00:00"/>
    <x v="2"/>
    <n v="596"/>
    <n v="0.17"/>
    <n v="35.76"/>
    <s v="Tamil Nadu"/>
    <x v="3"/>
    <x v="8"/>
    <m/>
  </r>
  <r>
    <s v="OD1998"/>
    <x v="42"/>
    <x v="4"/>
    <x v="7"/>
    <x v="19"/>
    <d v="2016-12-11T00:00:00"/>
    <x v="2"/>
    <n v="835"/>
    <n v="0.2"/>
    <n v="91.85"/>
    <s v="Tamil Nadu"/>
    <x v="1"/>
    <x v="4"/>
    <m/>
  </r>
  <r>
    <s v="OD1999"/>
    <x v="21"/>
    <x v="4"/>
    <x v="22"/>
    <x v="9"/>
    <d v="2018-10-02T00:00:00"/>
    <x v="2"/>
    <n v="2399"/>
    <n v="0.12"/>
    <n v="1079.55"/>
    <s v="Tamil Nadu"/>
    <x v="3"/>
    <x v="2"/>
    <m/>
  </r>
  <r>
    <s v="OD2000"/>
    <x v="22"/>
    <x v="1"/>
    <x v="1"/>
    <x v="15"/>
    <d v="2016-12-24T00:00:00"/>
    <x v="2"/>
    <n v="2314"/>
    <n v="0.34"/>
    <n v="509.08"/>
    <s v="Tamil Nadu"/>
    <x v="1"/>
    <x v="4"/>
    <m/>
  </r>
  <r>
    <s v="OD2001"/>
    <x v="43"/>
    <x v="4"/>
    <x v="22"/>
    <x v="19"/>
    <d v="2018-12-19T00:00:00"/>
    <x v="2"/>
    <n v="1158"/>
    <n v="0.22"/>
    <n v="382.14"/>
    <s v="Tamil Nadu"/>
    <x v="3"/>
    <x v="4"/>
    <m/>
  </r>
  <r>
    <s v="OD2002"/>
    <x v="13"/>
    <x v="6"/>
    <x v="19"/>
    <x v="2"/>
    <d v="2016-02-08T00:00:00"/>
    <x v="3"/>
    <n v="948"/>
    <n v="0.16"/>
    <n v="398.16"/>
    <s v="Tamil Nadu"/>
    <x v="1"/>
    <x v="11"/>
    <m/>
  </r>
  <r>
    <s v="OD2003"/>
    <x v="1"/>
    <x v="5"/>
    <x v="17"/>
    <x v="22"/>
    <d v="2015-12-20T00:00:00"/>
    <x v="3"/>
    <n v="852"/>
    <n v="0.22"/>
    <n v="340.8"/>
    <s v="Tamil Nadu"/>
    <x v="2"/>
    <x v="4"/>
    <m/>
  </r>
  <r>
    <s v="OD2004"/>
    <x v="44"/>
    <x v="2"/>
    <x v="4"/>
    <x v="8"/>
    <d v="2016-02-08T00:00:00"/>
    <x v="3"/>
    <n v="969"/>
    <n v="0.34"/>
    <n v="145.35"/>
    <s v="Tamil Nadu"/>
    <x v="1"/>
    <x v="11"/>
    <m/>
  </r>
  <r>
    <s v="OD2005"/>
    <x v="30"/>
    <x v="0"/>
    <x v="12"/>
    <x v="16"/>
    <d v="2016-12-11T00:00:00"/>
    <x v="3"/>
    <n v="781"/>
    <n v="0.16"/>
    <n v="218.68"/>
    <s v="Tamil Nadu"/>
    <x v="1"/>
    <x v="4"/>
    <m/>
  </r>
  <r>
    <s v="OD2006"/>
    <x v="22"/>
    <x v="1"/>
    <x v="14"/>
    <x v="7"/>
    <d v="2018-10-03T00:00:00"/>
    <x v="3"/>
    <n v="1676"/>
    <n v="0.32"/>
    <n v="234.64"/>
    <s v="Tamil Nadu"/>
    <x v="3"/>
    <x v="2"/>
    <m/>
  </r>
  <r>
    <s v="OD2007"/>
    <x v="4"/>
    <x v="3"/>
    <x v="3"/>
    <x v="20"/>
    <d v="2018-03-30T00:00:00"/>
    <x v="3"/>
    <n v="1054"/>
    <n v="0.25"/>
    <n v="179.18"/>
    <s v="Tamil Nadu"/>
    <x v="3"/>
    <x v="10"/>
    <m/>
  </r>
  <r>
    <s v="OD2008"/>
    <x v="29"/>
    <x v="4"/>
    <x v="7"/>
    <x v="15"/>
    <d v="2016-02-08T00:00:00"/>
    <x v="3"/>
    <n v="626"/>
    <n v="0.1"/>
    <n v="175.28"/>
    <s v="Tamil Nadu"/>
    <x v="1"/>
    <x v="11"/>
    <m/>
  </r>
  <r>
    <s v="OD2009"/>
    <x v="27"/>
    <x v="1"/>
    <x v="14"/>
    <x v="1"/>
    <d v="2015-08-22T00:00:00"/>
    <x v="3"/>
    <n v="1119"/>
    <n v="0.17"/>
    <n v="402.84"/>
    <s v="Tamil Nadu"/>
    <x v="2"/>
    <x v="6"/>
    <m/>
  </r>
  <r>
    <s v="OD2010"/>
    <x v="42"/>
    <x v="1"/>
    <x v="14"/>
    <x v="0"/>
    <d v="2018-11-02T00:00:00"/>
    <x v="3"/>
    <n v="2301"/>
    <n v="0.23"/>
    <n v="391.17"/>
    <s v="Tamil Nadu"/>
    <x v="3"/>
    <x v="0"/>
    <m/>
  </r>
  <r>
    <s v="OD2011"/>
    <x v="42"/>
    <x v="0"/>
    <x v="20"/>
    <x v="12"/>
    <d v="2018-11-23T00:00:00"/>
    <x v="3"/>
    <n v="2427"/>
    <n v="0.33"/>
    <n v="412.59"/>
    <s v="Tamil Nadu"/>
    <x v="3"/>
    <x v="0"/>
    <m/>
  </r>
  <r>
    <s v="OD2012"/>
    <x v="24"/>
    <x v="3"/>
    <x v="5"/>
    <x v="14"/>
    <d v="2015-12-20T00:00:00"/>
    <x v="3"/>
    <n v="2053"/>
    <n v="0.28999999999999998"/>
    <n v="492.72"/>
    <s v="Tamil Nadu"/>
    <x v="2"/>
    <x v="4"/>
    <m/>
  </r>
  <r>
    <s v="OD2013"/>
    <x v="7"/>
    <x v="5"/>
    <x v="17"/>
    <x v="10"/>
    <d v="2015-06-22T00:00:00"/>
    <x v="3"/>
    <n v="1728"/>
    <n v="0.31"/>
    <n v="501.12"/>
    <s v="Tamil Nadu"/>
    <x v="2"/>
    <x v="1"/>
    <m/>
  </r>
  <r>
    <s v="OD2014"/>
    <x v="47"/>
    <x v="4"/>
    <x v="7"/>
    <x v="11"/>
    <d v="2015-06-22T00:00:00"/>
    <x v="3"/>
    <n v="1204"/>
    <n v="0.16"/>
    <n v="72.239999999999995"/>
    <s v="Tamil Nadu"/>
    <x v="2"/>
    <x v="1"/>
    <m/>
  </r>
  <r>
    <s v="OD2015"/>
    <x v="1"/>
    <x v="2"/>
    <x v="15"/>
    <x v="8"/>
    <d v="2015-12-01T00:00:00"/>
    <x v="3"/>
    <n v="1934"/>
    <n v="0.16"/>
    <n v="348.12"/>
    <s v="Tamil Nadu"/>
    <x v="2"/>
    <x v="4"/>
    <m/>
  </r>
  <r>
    <s v="OD2016"/>
    <x v="18"/>
    <x v="6"/>
    <x v="13"/>
    <x v="8"/>
    <d v="2016-08-07T00:00:00"/>
    <x v="3"/>
    <n v="1730"/>
    <n v="0.28000000000000003"/>
    <n v="778.5"/>
    <s v="Tamil Nadu"/>
    <x v="1"/>
    <x v="6"/>
    <m/>
  </r>
  <r>
    <s v="OD2017"/>
    <x v="47"/>
    <x v="0"/>
    <x v="0"/>
    <x v="2"/>
    <d v="2016-12-27T00:00:00"/>
    <x v="3"/>
    <n v="2011"/>
    <n v="0.2"/>
    <n v="744.07"/>
    <s v="Tamil Nadu"/>
    <x v="1"/>
    <x v="4"/>
    <m/>
  </r>
  <r>
    <s v="OD2018"/>
    <x v="13"/>
    <x v="1"/>
    <x v="1"/>
    <x v="6"/>
    <d v="2018-11-02T00:00:00"/>
    <x v="3"/>
    <n v="1340"/>
    <n v="0.28999999999999998"/>
    <n v="214.4"/>
    <s v="Tamil Nadu"/>
    <x v="3"/>
    <x v="0"/>
    <m/>
  </r>
  <r>
    <s v="OD2019"/>
    <x v="6"/>
    <x v="4"/>
    <x v="6"/>
    <x v="15"/>
    <d v="2018-08-27T00:00:00"/>
    <x v="3"/>
    <n v="2062"/>
    <n v="0.11"/>
    <n v="371.16"/>
    <s v="Tamil Nadu"/>
    <x v="3"/>
    <x v="6"/>
    <m/>
  </r>
  <r>
    <s v="OD2020"/>
    <x v="21"/>
    <x v="5"/>
    <x v="8"/>
    <x v="14"/>
    <d v="2017-03-14T00:00:00"/>
    <x v="3"/>
    <n v="762"/>
    <n v="0.15"/>
    <n v="297.18"/>
    <s v="Tamil Nadu"/>
    <x v="0"/>
    <x v="10"/>
    <m/>
  </r>
  <r>
    <s v="OD2021"/>
    <x v="25"/>
    <x v="4"/>
    <x v="6"/>
    <x v="13"/>
    <d v="2017-09-06T00:00:00"/>
    <x v="3"/>
    <n v="978"/>
    <n v="0.21"/>
    <n v="195.6"/>
    <s v="Tamil Nadu"/>
    <x v="0"/>
    <x v="8"/>
    <m/>
  </r>
  <r>
    <s v="OD2022"/>
    <x v="22"/>
    <x v="2"/>
    <x v="4"/>
    <x v="6"/>
    <d v="2018-09-18T00:00:00"/>
    <x v="3"/>
    <n v="2068"/>
    <n v="0.16"/>
    <n v="889.24"/>
    <s v="Tamil Nadu"/>
    <x v="3"/>
    <x v="8"/>
    <m/>
  </r>
  <r>
    <s v="OD2023"/>
    <x v="32"/>
    <x v="5"/>
    <x v="10"/>
    <x v="12"/>
    <d v="2016-12-05T00:00:00"/>
    <x v="3"/>
    <n v="566"/>
    <n v="0.3"/>
    <n v="169.8"/>
    <s v="Tamil Nadu"/>
    <x v="1"/>
    <x v="4"/>
    <m/>
  </r>
  <r>
    <s v="OD2024"/>
    <x v="2"/>
    <x v="0"/>
    <x v="0"/>
    <x v="2"/>
    <d v="2015-05-04T00:00:00"/>
    <x v="3"/>
    <n v="1347"/>
    <n v="0.31"/>
    <n v="444.51"/>
    <s v="Tamil Nadu"/>
    <x v="2"/>
    <x v="5"/>
    <m/>
  </r>
  <r>
    <s v="OD2025"/>
    <x v="24"/>
    <x v="1"/>
    <x v="14"/>
    <x v="16"/>
    <d v="2016-06-25T00:00:00"/>
    <x v="3"/>
    <n v="1972"/>
    <n v="0.24"/>
    <n v="769.08"/>
    <s v="Tamil Nadu"/>
    <x v="1"/>
    <x v="1"/>
    <m/>
  </r>
  <r>
    <s v="OD2026"/>
    <x v="26"/>
    <x v="3"/>
    <x v="3"/>
    <x v="2"/>
    <d v="2017-06-18T00:00:00"/>
    <x v="3"/>
    <n v="1074"/>
    <n v="0.34"/>
    <n v="289.98"/>
    <s v="Tamil Nadu"/>
    <x v="0"/>
    <x v="1"/>
    <m/>
  </r>
  <r>
    <s v="OD2027"/>
    <x v="15"/>
    <x v="0"/>
    <x v="12"/>
    <x v="13"/>
    <d v="2015-07-11T00:00:00"/>
    <x v="3"/>
    <n v="1818"/>
    <n v="0.23"/>
    <n v="781.74"/>
    <s v="Tamil Nadu"/>
    <x v="2"/>
    <x v="7"/>
    <m/>
  </r>
  <r>
    <s v="OD2028"/>
    <x v="41"/>
    <x v="3"/>
    <x v="16"/>
    <x v="2"/>
    <d v="2018-05-14T00:00:00"/>
    <x v="3"/>
    <n v="2230"/>
    <n v="0.25"/>
    <n v="869.7"/>
    <s v="Tamil Nadu"/>
    <x v="3"/>
    <x v="5"/>
    <m/>
  </r>
  <r>
    <s v="OD2029"/>
    <x v="9"/>
    <x v="0"/>
    <x v="20"/>
    <x v="0"/>
    <d v="2018-12-03T00:00:00"/>
    <x v="3"/>
    <n v="900"/>
    <n v="0.15"/>
    <n v="99"/>
    <s v="Tamil Nadu"/>
    <x v="3"/>
    <x v="4"/>
    <m/>
  </r>
  <r>
    <s v="OD2030"/>
    <x v="26"/>
    <x v="2"/>
    <x v="15"/>
    <x v="18"/>
    <d v="2018-09-18T00:00:00"/>
    <x v="3"/>
    <n v="2174"/>
    <n v="0.28999999999999998"/>
    <n v="934.82"/>
    <s v="Tamil Nadu"/>
    <x v="3"/>
    <x v="8"/>
    <m/>
  </r>
  <r>
    <s v="OD2031"/>
    <x v="14"/>
    <x v="0"/>
    <x v="12"/>
    <x v="13"/>
    <d v="2018-08-07T00:00:00"/>
    <x v="3"/>
    <n v="690"/>
    <n v="0.33"/>
    <n v="41.4"/>
    <s v="Tamil Nadu"/>
    <x v="3"/>
    <x v="6"/>
    <m/>
  </r>
  <r>
    <s v="OD2032"/>
    <x v="23"/>
    <x v="1"/>
    <x v="14"/>
    <x v="1"/>
    <d v="2018-12-24T00:00:00"/>
    <x v="3"/>
    <n v="2096"/>
    <n v="0.35"/>
    <n v="670.72"/>
    <s v="Tamil Nadu"/>
    <x v="3"/>
    <x v="4"/>
    <m/>
  </r>
  <r>
    <s v="OD2033"/>
    <x v="48"/>
    <x v="6"/>
    <x v="11"/>
    <x v="22"/>
    <d v="2018-01-26T00:00:00"/>
    <x v="3"/>
    <n v="1693"/>
    <n v="0.21"/>
    <n v="372.46"/>
    <s v="Tamil Nadu"/>
    <x v="3"/>
    <x v="9"/>
    <m/>
  </r>
  <r>
    <s v="OD2034"/>
    <x v="3"/>
    <x v="3"/>
    <x v="3"/>
    <x v="9"/>
    <d v="2018-04-03T00:00:00"/>
    <x v="3"/>
    <n v="1610"/>
    <n v="0.15"/>
    <n v="627.9"/>
    <s v="Tamil Nadu"/>
    <x v="3"/>
    <x v="3"/>
    <m/>
  </r>
  <r>
    <s v="OD2035"/>
    <x v="11"/>
    <x v="0"/>
    <x v="0"/>
    <x v="16"/>
    <d v="2017-05-17T00:00:00"/>
    <x v="3"/>
    <n v="2436"/>
    <n v="0.31"/>
    <n v="730.8"/>
    <s v="Tamil Nadu"/>
    <x v="0"/>
    <x v="5"/>
    <m/>
  </r>
  <r>
    <s v="OD2036"/>
    <x v="43"/>
    <x v="4"/>
    <x v="7"/>
    <x v="21"/>
    <d v="2018-09-24T00:00:00"/>
    <x v="3"/>
    <n v="561"/>
    <n v="0.22"/>
    <n v="241.23"/>
    <s v="Tamil Nadu"/>
    <x v="3"/>
    <x v="8"/>
    <m/>
  </r>
  <r>
    <s v="OD2037"/>
    <x v="19"/>
    <x v="1"/>
    <x v="1"/>
    <x v="20"/>
    <d v="2018-10-13T00:00:00"/>
    <x v="3"/>
    <n v="1473"/>
    <n v="0.33"/>
    <n v="456.63"/>
    <s v="Tamil Nadu"/>
    <x v="3"/>
    <x v="2"/>
    <m/>
  </r>
  <r>
    <s v="OD2038"/>
    <x v="6"/>
    <x v="3"/>
    <x v="5"/>
    <x v="6"/>
    <d v="2018-05-14T00:00:00"/>
    <x v="3"/>
    <n v="697"/>
    <n v="0.31"/>
    <n v="195.16"/>
    <s v="Tamil Nadu"/>
    <x v="3"/>
    <x v="5"/>
    <m/>
  </r>
  <r>
    <s v="OD2039"/>
    <x v="4"/>
    <x v="4"/>
    <x v="6"/>
    <x v="18"/>
    <d v="2016-06-25T00:00:00"/>
    <x v="3"/>
    <n v="1385"/>
    <n v="0.13"/>
    <n v="290.85000000000002"/>
    <s v="Tamil Nadu"/>
    <x v="1"/>
    <x v="1"/>
    <m/>
  </r>
  <r>
    <s v="OD2040"/>
    <x v="16"/>
    <x v="2"/>
    <x v="15"/>
    <x v="17"/>
    <d v="2015-06-03T00:00:00"/>
    <x v="3"/>
    <n v="794"/>
    <n v="0.22"/>
    <n v="277.89999999999998"/>
    <s v="Tamil Nadu"/>
    <x v="2"/>
    <x v="1"/>
    <m/>
  </r>
  <r>
    <s v="OD2041"/>
    <x v="38"/>
    <x v="6"/>
    <x v="19"/>
    <x v="0"/>
    <d v="2015-06-30T00:00:00"/>
    <x v="3"/>
    <n v="1009"/>
    <n v="0.34"/>
    <n v="100.9"/>
    <s v="Tamil Nadu"/>
    <x v="2"/>
    <x v="1"/>
    <m/>
  </r>
  <r>
    <s v="OD2042"/>
    <x v="44"/>
    <x v="6"/>
    <x v="11"/>
    <x v="16"/>
    <d v="2015-06-03T00:00:00"/>
    <x v="3"/>
    <n v="2368"/>
    <n v="0.2"/>
    <n v="663.04"/>
    <s v="Tamil Nadu"/>
    <x v="2"/>
    <x v="1"/>
    <m/>
  </r>
  <r>
    <s v="OD2043"/>
    <x v="45"/>
    <x v="5"/>
    <x v="17"/>
    <x v="12"/>
    <d v="2017-11-17T00:00:00"/>
    <x v="3"/>
    <n v="950"/>
    <n v="0.18"/>
    <n v="247"/>
    <s v="Tamil Nadu"/>
    <x v="0"/>
    <x v="0"/>
    <m/>
  </r>
  <r>
    <s v="OD2044"/>
    <x v="15"/>
    <x v="0"/>
    <x v="12"/>
    <x v="5"/>
    <d v="2018-05-14T00:00:00"/>
    <x v="3"/>
    <n v="1787"/>
    <n v="0.34"/>
    <n v="214.44"/>
    <s v="Tamil Nadu"/>
    <x v="3"/>
    <x v="5"/>
    <m/>
  </r>
  <r>
    <s v="OD2045"/>
    <x v="13"/>
    <x v="5"/>
    <x v="10"/>
    <x v="16"/>
    <d v="2018-11-19T00:00:00"/>
    <x v="3"/>
    <n v="1000"/>
    <n v="0.26"/>
    <n v="440"/>
    <s v="Tamil Nadu"/>
    <x v="3"/>
    <x v="0"/>
    <m/>
  </r>
  <r>
    <s v="OD2046"/>
    <x v="28"/>
    <x v="4"/>
    <x v="6"/>
    <x v="2"/>
    <d v="2018-01-20T00:00:00"/>
    <x v="3"/>
    <n v="938"/>
    <n v="0.26"/>
    <n v="93.8"/>
    <s v="Tamil Nadu"/>
    <x v="3"/>
    <x v="9"/>
    <m/>
  </r>
  <r>
    <s v="OD2047"/>
    <x v="9"/>
    <x v="6"/>
    <x v="11"/>
    <x v="5"/>
    <d v="2015-11-18T00:00:00"/>
    <x v="3"/>
    <n v="1094"/>
    <n v="0.28000000000000003"/>
    <n v="229.74"/>
    <s v="Tamil Nadu"/>
    <x v="2"/>
    <x v="0"/>
    <m/>
  </r>
  <r>
    <s v="OD2048"/>
    <x v="2"/>
    <x v="2"/>
    <x v="4"/>
    <x v="2"/>
    <d v="2015-05-04T00:00:00"/>
    <x v="3"/>
    <n v="1399"/>
    <n v="0.14000000000000001"/>
    <n v="139.9"/>
    <s v="Tamil Nadu"/>
    <x v="2"/>
    <x v="5"/>
    <m/>
  </r>
  <r>
    <s v="OD2049"/>
    <x v="4"/>
    <x v="5"/>
    <x v="10"/>
    <x v="21"/>
    <d v="2017-12-29T00:00:00"/>
    <x v="3"/>
    <n v="1445"/>
    <n v="0.23"/>
    <n v="346.8"/>
    <s v="Tamil Nadu"/>
    <x v="0"/>
    <x v="4"/>
    <m/>
  </r>
  <r>
    <s v="OD2050"/>
    <x v="36"/>
    <x v="5"/>
    <x v="8"/>
    <x v="11"/>
    <d v="2015-09-01T00:00:00"/>
    <x v="3"/>
    <n v="1716"/>
    <n v="0.3"/>
    <n v="514.79999999999995"/>
    <s v="Tamil Nadu"/>
    <x v="2"/>
    <x v="8"/>
    <m/>
  </r>
  <r>
    <s v="OD2051"/>
    <x v="22"/>
    <x v="1"/>
    <x v="14"/>
    <x v="16"/>
    <d v="2017-03-14T00:00:00"/>
    <x v="3"/>
    <n v="1382"/>
    <n v="0.12"/>
    <n v="497.52"/>
    <s v="Tamil Nadu"/>
    <x v="0"/>
    <x v="10"/>
    <m/>
  </r>
  <r>
    <s v="OD2052"/>
    <x v="23"/>
    <x v="4"/>
    <x v="22"/>
    <x v="16"/>
    <d v="2017-06-15T00:00:00"/>
    <x v="3"/>
    <n v="1554"/>
    <n v="0.35"/>
    <n v="497.28"/>
    <s v="Tamil Nadu"/>
    <x v="0"/>
    <x v="1"/>
    <m/>
  </r>
  <r>
    <s v="OD2053"/>
    <x v="41"/>
    <x v="1"/>
    <x v="14"/>
    <x v="7"/>
    <d v="2016-10-23T00:00:00"/>
    <x v="3"/>
    <n v="2302"/>
    <n v="0.23"/>
    <n v="667.58"/>
    <s v="Tamil Nadu"/>
    <x v="1"/>
    <x v="2"/>
    <m/>
  </r>
  <r>
    <s v="OD2054"/>
    <x v="7"/>
    <x v="1"/>
    <x v="1"/>
    <x v="5"/>
    <d v="2017-05-17T00:00:00"/>
    <x v="3"/>
    <n v="624"/>
    <n v="0.23"/>
    <n v="106.08"/>
    <s v="Tamil Nadu"/>
    <x v="0"/>
    <x v="5"/>
    <m/>
  </r>
  <r>
    <s v="OD2055"/>
    <x v="8"/>
    <x v="3"/>
    <x v="3"/>
    <x v="5"/>
    <d v="2017-08-18T00:00:00"/>
    <x v="3"/>
    <n v="1610"/>
    <n v="0.23"/>
    <n v="563.5"/>
    <s v="Tamil Nadu"/>
    <x v="0"/>
    <x v="6"/>
    <m/>
  </r>
  <r>
    <s v="OD2056"/>
    <x v="24"/>
    <x v="2"/>
    <x v="2"/>
    <x v="1"/>
    <d v="2015-12-02T00:00:00"/>
    <x v="3"/>
    <n v="1331"/>
    <n v="0.35"/>
    <n v="266.2"/>
    <s v="Tamil Nadu"/>
    <x v="2"/>
    <x v="4"/>
    <m/>
  </r>
  <r>
    <s v="OD2057"/>
    <x v="43"/>
    <x v="5"/>
    <x v="17"/>
    <x v="3"/>
    <d v="2017-05-17T00:00:00"/>
    <x v="3"/>
    <n v="1252"/>
    <n v="0.22"/>
    <n v="212.84"/>
    <s v="Tamil Nadu"/>
    <x v="0"/>
    <x v="5"/>
    <m/>
  </r>
  <r>
    <s v="OD2058"/>
    <x v="43"/>
    <x v="1"/>
    <x v="14"/>
    <x v="10"/>
    <d v="2018-01-15T00:00:00"/>
    <x v="3"/>
    <n v="766"/>
    <n v="0.11"/>
    <n v="137.88"/>
    <s v="Tamil Nadu"/>
    <x v="3"/>
    <x v="9"/>
    <m/>
  </r>
  <r>
    <s v="OD2059"/>
    <x v="45"/>
    <x v="4"/>
    <x v="6"/>
    <x v="19"/>
    <d v="2017-08-18T00:00:00"/>
    <x v="3"/>
    <n v="1163"/>
    <n v="0.32"/>
    <n v="441.94"/>
    <s v="Tamil Nadu"/>
    <x v="0"/>
    <x v="6"/>
    <m/>
  </r>
  <r>
    <s v="OD2060"/>
    <x v="21"/>
    <x v="0"/>
    <x v="20"/>
    <x v="0"/>
    <d v="2015-12-27T00:00:00"/>
    <x v="3"/>
    <n v="885"/>
    <n v="0.18"/>
    <n v="115.05"/>
    <s v="Tamil Nadu"/>
    <x v="2"/>
    <x v="4"/>
    <m/>
  </r>
  <r>
    <s v="OD2061"/>
    <x v="22"/>
    <x v="2"/>
    <x v="21"/>
    <x v="20"/>
    <d v="2015-11-22T00:00:00"/>
    <x v="3"/>
    <n v="632"/>
    <n v="0.34"/>
    <n v="233.84"/>
    <s v="Tamil Nadu"/>
    <x v="2"/>
    <x v="0"/>
    <m/>
  </r>
  <r>
    <s v="OD2062"/>
    <x v="29"/>
    <x v="5"/>
    <x v="17"/>
    <x v="8"/>
    <d v="2018-12-11T00:00:00"/>
    <x v="3"/>
    <n v="1778"/>
    <n v="0.21"/>
    <n v="551.17999999999995"/>
    <s v="Tamil Nadu"/>
    <x v="3"/>
    <x v="4"/>
    <m/>
  </r>
  <r>
    <s v="OD2063"/>
    <x v="15"/>
    <x v="6"/>
    <x v="11"/>
    <x v="17"/>
    <d v="2018-06-29T00:00:00"/>
    <x v="3"/>
    <n v="1547"/>
    <n v="0.28999999999999998"/>
    <n v="340.34"/>
    <s v="Tamil Nadu"/>
    <x v="3"/>
    <x v="1"/>
    <m/>
  </r>
  <r>
    <s v="OD2064"/>
    <x v="14"/>
    <x v="4"/>
    <x v="6"/>
    <x v="7"/>
    <d v="2016-09-27T00:00:00"/>
    <x v="3"/>
    <n v="991"/>
    <n v="0.35"/>
    <n v="356.76"/>
    <s v="Tamil Nadu"/>
    <x v="1"/>
    <x v="8"/>
    <m/>
  </r>
  <r>
    <s v="OD2065"/>
    <x v="20"/>
    <x v="3"/>
    <x v="18"/>
    <x v="7"/>
    <d v="2017-09-30T00:00:00"/>
    <x v="3"/>
    <n v="1995"/>
    <n v="0.33"/>
    <n v="558.6"/>
    <s v="Tamil Nadu"/>
    <x v="0"/>
    <x v="8"/>
    <m/>
  </r>
  <r>
    <s v="OD2066"/>
    <x v="28"/>
    <x v="1"/>
    <x v="1"/>
    <x v="0"/>
    <d v="2016-06-25T00:00:00"/>
    <x v="3"/>
    <n v="615"/>
    <n v="0.22"/>
    <n v="258.3"/>
    <s v="Tamil Nadu"/>
    <x v="1"/>
    <x v="1"/>
    <m/>
  </r>
  <r>
    <s v="OD2067"/>
    <x v="10"/>
    <x v="0"/>
    <x v="20"/>
    <x v="10"/>
    <d v="2017-10-10T00:00:00"/>
    <x v="3"/>
    <n v="2114"/>
    <n v="0.33"/>
    <n v="803.32"/>
    <s v="Tamil Nadu"/>
    <x v="0"/>
    <x v="2"/>
    <m/>
  </r>
  <r>
    <s v="OD2068"/>
    <x v="25"/>
    <x v="1"/>
    <x v="14"/>
    <x v="13"/>
    <d v="2015-11-18T00:00:00"/>
    <x v="3"/>
    <n v="989"/>
    <n v="0.12"/>
    <n v="375.82"/>
    <s v="Tamil Nadu"/>
    <x v="2"/>
    <x v="0"/>
    <m/>
  </r>
  <r>
    <s v="OD2069"/>
    <x v="28"/>
    <x v="6"/>
    <x v="13"/>
    <x v="1"/>
    <d v="2015-09-01T00:00:00"/>
    <x v="3"/>
    <n v="663"/>
    <n v="0.3"/>
    <n v="92.82"/>
    <s v="Tamil Nadu"/>
    <x v="2"/>
    <x v="8"/>
    <m/>
  </r>
  <r>
    <s v="OD2070"/>
    <x v="10"/>
    <x v="2"/>
    <x v="21"/>
    <x v="23"/>
    <d v="2018-10-13T00:00:00"/>
    <x v="3"/>
    <n v="1290"/>
    <n v="0.27"/>
    <n v="464.4"/>
    <s v="Tamil Nadu"/>
    <x v="3"/>
    <x v="2"/>
    <m/>
  </r>
  <r>
    <s v="OD2071"/>
    <x v="33"/>
    <x v="4"/>
    <x v="22"/>
    <x v="9"/>
    <d v="2016-11-29T00:00:00"/>
    <x v="3"/>
    <n v="1116"/>
    <n v="0.18"/>
    <n v="122.76"/>
    <s v="Tamil Nadu"/>
    <x v="1"/>
    <x v="0"/>
    <m/>
  </r>
  <r>
    <s v="OD2072"/>
    <x v="2"/>
    <x v="3"/>
    <x v="5"/>
    <x v="2"/>
    <d v="2018-01-15T00:00:00"/>
    <x v="3"/>
    <n v="1937"/>
    <n v="0.23"/>
    <n v="464.88"/>
    <s v="Tamil Nadu"/>
    <x v="3"/>
    <x v="9"/>
    <m/>
  </r>
  <r>
    <s v="OD2073"/>
    <x v="18"/>
    <x v="3"/>
    <x v="18"/>
    <x v="23"/>
    <d v="2017-08-28T00:00:00"/>
    <x v="3"/>
    <n v="969"/>
    <n v="0.11"/>
    <n v="184.11"/>
    <s v="Tamil Nadu"/>
    <x v="0"/>
    <x v="6"/>
    <m/>
  </r>
  <r>
    <s v="OD2074"/>
    <x v="1"/>
    <x v="4"/>
    <x v="7"/>
    <x v="16"/>
    <d v="2017-08-04T00:00:00"/>
    <x v="3"/>
    <n v="2056"/>
    <n v="0.14000000000000001"/>
    <n v="431.76"/>
    <s v="Tamil Nadu"/>
    <x v="0"/>
    <x v="6"/>
    <m/>
  </r>
  <r>
    <s v="OD2075"/>
    <x v="8"/>
    <x v="3"/>
    <x v="5"/>
    <x v="20"/>
    <d v="2015-05-27T00:00:00"/>
    <x v="3"/>
    <n v="2351"/>
    <n v="0.1"/>
    <n v="987.42"/>
    <s v="Tamil Nadu"/>
    <x v="2"/>
    <x v="5"/>
    <m/>
  </r>
  <r>
    <s v="OD2076"/>
    <x v="21"/>
    <x v="1"/>
    <x v="14"/>
    <x v="5"/>
    <d v="2018-11-19T00:00:00"/>
    <x v="3"/>
    <n v="2183"/>
    <n v="0.19"/>
    <n v="480.26"/>
    <s v="Tamil Nadu"/>
    <x v="3"/>
    <x v="0"/>
    <m/>
  </r>
  <r>
    <s v="OD2077"/>
    <x v="8"/>
    <x v="0"/>
    <x v="12"/>
    <x v="22"/>
    <d v="2018-11-26T00:00:00"/>
    <x v="3"/>
    <n v="537"/>
    <n v="0.12"/>
    <n v="161.1"/>
    <s v="Tamil Nadu"/>
    <x v="3"/>
    <x v="0"/>
    <m/>
  </r>
  <r>
    <s v="OD2078"/>
    <x v="4"/>
    <x v="1"/>
    <x v="14"/>
    <x v="7"/>
    <d v="2015-08-15T00:00:00"/>
    <x v="3"/>
    <n v="1534"/>
    <n v="0.1"/>
    <n v="475.54"/>
    <s v="Tamil Nadu"/>
    <x v="2"/>
    <x v="6"/>
    <m/>
  </r>
  <r>
    <s v="OD2079"/>
    <x v="5"/>
    <x v="5"/>
    <x v="10"/>
    <x v="6"/>
    <d v="2017-08-28T00:00:00"/>
    <x v="3"/>
    <n v="2434"/>
    <n v="0.13"/>
    <n v="803.22"/>
    <s v="Tamil Nadu"/>
    <x v="0"/>
    <x v="6"/>
    <m/>
  </r>
  <r>
    <s v="OD2080"/>
    <x v="3"/>
    <x v="4"/>
    <x v="6"/>
    <x v="19"/>
    <d v="2015-09-20T00:00:00"/>
    <x v="4"/>
    <n v="2252"/>
    <n v="0.12"/>
    <n v="788.2"/>
    <s v="Tamil Nadu"/>
    <x v="2"/>
    <x v="8"/>
    <m/>
  </r>
  <r>
    <s v="OD2081"/>
    <x v="35"/>
    <x v="4"/>
    <x v="6"/>
    <x v="9"/>
    <d v="2015-09-02T00:00:00"/>
    <x v="4"/>
    <n v="2122"/>
    <n v="0.22"/>
    <n v="212.2"/>
    <s v="Tamil Nadu"/>
    <x v="2"/>
    <x v="8"/>
    <m/>
  </r>
  <r>
    <s v="OD2082"/>
    <x v="2"/>
    <x v="0"/>
    <x v="20"/>
    <x v="10"/>
    <d v="2017-10-17T00:00:00"/>
    <x v="4"/>
    <n v="1739"/>
    <n v="0.26"/>
    <n v="86.95"/>
    <s v="Tamil Nadu"/>
    <x v="0"/>
    <x v="2"/>
    <m/>
  </r>
  <r>
    <s v="OD2083"/>
    <x v="47"/>
    <x v="4"/>
    <x v="7"/>
    <x v="16"/>
    <d v="2017-02-14T00:00:00"/>
    <x v="4"/>
    <n v="1829"/>
    <n v="0.28999999999999998"/>
    <n v="475.54"/>
    <s v="Tamil Nadu"/>
    <x v="0"/>
    <x v="11"/>
    <m/>
  </r>
  <r>
    <s v="OD2084"/>
    <x v="8"/>
    <x v="0"/>
    <x v="0"/>
    <x v="18"/>
    <d v="2017-11-24T00:00:00"/>
    <x v="4"/>
    <n v="1491"/>
    <n v="0.17"/>
    <n v="387.66"/>
    <s v="Tamil Nadu"/>
    <x v="0"/>
    <x v="0"/>
    <m/>
  </r>
  <r>
    <s v="OD2085"/>
    <x v="46"/>
    <x v="5"/>
    <x v="8"/>
    <x v="22"/>
    <d v="2017-03-09T00:00:00"/>
    <x v="4"/>
    <n v="2383"/>
    <n v="0.28999999999999998"/>
    <n v="119.15"/>
    <s v="Tamil Nadu"/>
    <x v="0"/>
    <x v="10"/>
    <m/>
  </r>
  <r>
    <s v="OD2086"/>
    <x v="29"/>
    <x v="4"/>
    <x v="6"/>
    <x v="7"/>
    <d v="2018-03-13T00:00:00"/>
    <x v="4"/>
    <n v="968"/>
    <n v="0.12"/>
    <n v="174.24"/>
    <s v="Tamil Nadu"/>
    <x v="3"/>
    <x v="10"/>
    <m/>
  </r>
  <r>
    <s v="OD2087"/>
    <x v="42"/>
    <x v="2"/>
    <x v="15"/>
    <x v="6"/>
    <d v="2016-05-30T00:00:00"/>
    <x v="4"/>
    <n v="1762"/>
    <n v="0.15"/>
    <n v="299.54000000000002"/>
    <s v="Tamil Nadu"/>
    <x v="1"/>
    <x v="5"/>
    <m/>
  </r>
  <r>
    <s v="OD2088"/>
    <x v="20"/>
    <x v="0"/>
    <x v="20"/>
    <x v="21"/>
    <d v="2015-06-06T00:00:00"/>
    <x v="4"/>
    <n v="1623"/>
    <n v="0.35"/>
    <n v="194.76"/>
    <s v="Tamil Nadu"/>
    <x v="2"/>
    <x v="1"/>
    <m/>
  </r>
  <r>
    <s v="OD2089"/>
    <x v="43"/>
    <x v="3"/>
    <x v="18"/>
    <x v="4"/>
    <d v="2018-03-13T00:00:00"/>
    <x v="4"/>
    <n v="1536"/>
    <n v="0.1"/>
    <n v="307.2"/>
    <s v="Tamil Nadu"/>
    <x v="3"/>
    <x v="10"/>
    <m/>
  </r>
  <r>
    <s v="OD2090"/>
    <x v="28"/>
    <x v="6"/>
    <x v="9"/>
    <x v="19"/>
    <d v="2017-04-14T00:00:00"/>
    <x v="4"/>
    <n v="829"/>
    <n v="0.14000000000000001"/>
    <n v="339.89"/>
    <s v="Tamil Nadu"/>
    <x v="0"/>
    <x v="3"/>
    <m/>
  </r>
  <r>
    <s v="OD2091"/>
    <x v="5"/>
    <x v="5"/>
    <x v="8"/>
    <x v="3"/>
    <d v="2018-04-30T00:00:00"/>
    <x v="4"/>
    <n v="828"/>
    <n v="0.33"/>
    <n v="281.52"/>
    <s v="Tamil Nadu"/>
    <x v="3"/>
    <x v="3"/>
    <m/>
  </r>
  <r>
    <s v="OD2092"/>
    <x v="29"/>
    <x v="2"/>
    <x v="15"/>
    <x v="20"/>
    <d v="2017-05-17T00:00:00"/>
    <x v="4"/>
    <n v="1308"/>
    <n v="0.3"/>
    <n v="366.24"/>
    <s v="Tamil Nadu"/>
    <x v="0"/>
    <x v="5"/>
    <m/>
  </r>
  <r>
    <s v="OD2093"/>
    <x v="1"/>
    <x v="4"/>
    <x v="22"/>
    <x v="15"/>
    <d v="2018-10-12T00:00:00"/>
    <x v="4"/>
    <n v="1441"/>
    <n v="0.25"/>
    <n v="605.22"/>
    <s v="Tamil Nadu"/>
    <x v="3"/>
    <x v="2"/>
    <m/>
  </r>
  <r>
    <s v="OD2094"/>
    <x v="31"/>
    <x v="0"/>
    <x v="12"/>
    <x v="3"/>
    <d v="2016-10-20T00:00:00"/>
    <x v="4"/>
    <n v="2305"/>
    <n v="0.35"/>
    <n v="161.35"/>
    <s v="Tamil Nadu"/>
    <x v="1"/>
    <x v="2"/>
    <m/>
  </r>
  <r>
    <s v="OD2095"/>
    <x v="5"/>
    <x v="3"/>
    <x v="16"/>
    <x v="3"/>
    <d v="2017-11-24T00:00:00"/>
    <x v="4"/>
    <n v="1803"/>
    <n v="0.26"/>
    <n v="432.72"/>
    <s v="Tamil Nadu"/>
    <x v="0"/>
    <x v="0"/>
    <m/>
  </r>
  <r>
    <s v="OD2096"/>
    <x v="28"/>
    <x v="1"/>
    <x v="14"/>
    <x v="1"/>
    <d v="2017-11-07T00:00:00"/>
    <x v="4"/>
    <n v="556"/>
    <n v="0.18"/>
    <n v="111.2"/>
    <s v="Tamil Nadu"/>
    <x v="0"/>
    <x v="0"/>
    <m/>
  </r>
  <r>
    <s v="OD2097"/>
    <x v="20"/>
    <x v="3"/>
    <x v="5"/>
    <x v="0"/>
    <d v="2018-09-07T00:00:00"/>
    <x v="4"/>
    <n v="2335"/>
    <n v="0.18"/>
    <n v="677.15"/>
    <s v="Tamil Nadu"/>
    <x v="3"/>
    <x v="8"/>
    <m/>
  </r>
  <r>
    <s v="OD2098"/>
    <x v="38"/>
    <x v="1"/>
    <x v="14"/>
    <x v="3"/>
    <d v="2017-12-04T00:00:00"/>
    <x v="4"/>
    <n v="1324"/>
    <n v="0.34"/>
    <n v="66.2"/>
    <s v="Tamil Nadu"/>
    <x v="0"/>
    <x v="4"/>
    <m/>
  </r>
  <r>
    <s v="OD2099"/>
    <x v="13"/>
    <x v="6"/>
    <x v="9"/>
    <x v="21"/>
    <d v="2016-08-09T00:00:00"/>
    <x v="4"/>
    <n v="1400"/>
    <n v="0.1"/>
    <n v="462"/>
    <s v="Tamil Nadu"/>
    <x v="1"/>
    <x v="6"/>
    <m/>
  </r>
  <r>
    <s v="OD2100"/>
    <x v="2"/>
    <x v="4"/>
    <x v="22"/>
    <x v="4"/>
    <d v="2016-04-07T00:00:00"/>
    <x v="4"/>
    <n v="1768"/>
    <n v="0.33"/>
    <n v="654.16"/>
    <s v="Tamil Nadu"/>
    <x v="1"/>
    <x v="3"/>
    <m/>
  </r>
  <r>
    <s v="OD2101"/>
    <x v="20"/>
    <x v="6"/>
    <x v="13"/>
    <x v="9"/>
    <d v="2017-09-19T00:00:00"/>
    <x v="4"/>
    <n v="949"/>
    <n v="0.32"/>
    <n v="94.9"/>
    <s v="Tamil Nadu"/>
    <x v="0"/>
    <x v="8"/>
    <m/>
  </r>
  <r>
    <s v="OD2102"/>
    <x v="30"/>
    <x v="6"/>
    <x v="19"/>
    <x v="12"/>
    <d v="2018-12-02T00:00:00"/>
    <x v="4"/>
    <n v="1548"/>
    <n v="0.34"/>
    <n v="216.72"/>
    <s v="Tamil Nadu"/>
    <x v="3"/>
    <x v="4"/>
    <m/>
  </r>
  <r>
    <s v="OD2103"/>
    <x v="6"/>
    <x v="4"/>
    <x v="7"/>
    <x v="20"/>
    <d v="2017-02-27T00:00:00"/>
    <x v="4"/>
    <n v="1753"/>
    <n v="0.16"/>
    <n v="105.18"/>
    <s v="Tamil Nadu"/>
    <x v="0"/>
    <x v="11"/>
    <m/>
  </r>
  <r>
    <s v="OD2104"/>
    <x v="24"/>
    <x v="4"/>
    <x v="7"/>
    <x v="10"/>
    <d v="2015-06-21T00:00:00"/>
    <x v="4"/>
    <n v="1614"/>
    <n v="0.32"/>
    <n v="161.4"/>
    <s v="Tamil Nadu"/>
    <x v="2"/>
    <x v="1"/>
    <m/>
  </r>
  <r>
    <s v="OD2105"/>
    <x v="23"/>
    <x v="5"/>
    <x v="10"/>
    <x v="2"/>
    <d v="2016-04-25T00:00:00"/>
    <x v="4"/>
    <n v="1191"/>
    <n v="0.1"/>
    <n v="131.01"/>
    <s v="Tamil Nadu"/>
    <x v="1"/>
    <x v="3"/>
    <m/>
  </r>
  <r>
    <s v="OD2106"/>
    <x v="24"/>
    <x v="0"/>
    <x v="12"/>
    <x v="1"/>
    <d v="2015-09-23T00:00:00"/>
    <x v="4"/>
    <n v="1339"/>
    <n v="0.21"/>
    <n v="321.36"/>
    <s v="Tamil Nadu"/>
    <x v="2"/>
    <x v="8"/>
    <m/>
  </r>
  <r>
    <s v="OD2107"/>
    <x v="33"/>
    <x v="5"/>
    <x v="17"/>
    <x v="19"/>
    <d v="2017-02-14T00:00:00"/>
    <x v="4"/>
    <n v="540"/>
    <n v="0.2"/>
    <n v="97.2"/>
    <s v="Tamil Nadu"/>
    <x v="0"/>
    <x v="11"/>
    <m/>
  </r>
  <r>
    <s v="OD2108"/>
    <x v="14"/>
    <x v="3"/>
    <x v="16"/>
    <x v="19"/>
    <d v="2018-11-17T00:00:00"/>
    <x v="4"/>
    <n v="2370"/>
    <n v="0.21"/>
    <n v="545.1"/>
    <s v="Tamil Nadu"/>
    <x v="3"/>
    <x v="0"/>
    <m/>
  </r>
  <r>
    <s v="OD2109"/>
    <x v="2"/>
    <x v="1"/>
    <x v="14"/>
    <x v="10"/>
    <d v="2017-11-27T00:00:00"/>
    <x v="4"/>
    <n v="2074"/>
    <n v="0.3"/>
    <n v="850.34"/>
    <s v="Tamil Nadu"/>
    <x v="0"/>
    <x v="0"/>
    <m/>
  </r>
  <r>
    <s v="OD2110"/>
    <x v="3"/>
    <x v="6"/>
    <x v="11"/>
    <x v="22"/>
    <d v="2015-09-02T00:00:00"/>
    <x v="4"/>
    <n v="1612"/>
    <n v="0.16"/>
    <n v="225.68"/>
    <s v="Tamil Nadu"/>
    <x v="2"/>
    <x v="8"/>
    <m/>
  </r>
  <r>
    <s v="OD2111"/>
    <x v="40"/>
    <x v="5"/>
    <x v="8"/>
    <x v="17"/>
    <d v="2018-11-20T00:00:00"/>
    <x v="4"/>
    <n v="1349"/>
    <n v="0.22"/>
    <n v="229.33"/>
    <s v="Tamil Nadu"/>
    <x v="3"/>
    <x v="0"/>
    <m/>
  </r>
  <r>
    <s v="OD2112"/>
    <x v="47"/>
    <x v="1"/>
    <x v="1"/>
    <x v="8"/>
    <d v="2015-08-15T00:00:00"/>
    <x v="4"/>
    <n v="2023"/>
    <n v="0.32"/>
    <n v="667.59"/>
    <s v="Tamil Nadu"/>
    <x v="2"/>
    <x v="6"/>
    <m/>
  </r>
  <r>
    <s v="OD2113"/>
    <x v="19"/>
    <x v="5"/>
    <x v="8"/>
    <x v="11"/>
    <d v="2015-09-23T00:00:00"/>
    <x v="4"/>
    <n v="746"/>
    <n v="0.1"/>
    <n v="223.8"/>
    <s v="Tamil Nadu"/>
    <x v="2"/>
    <x v="8"/>
    <m/>
  </r>
  <r>
    <s v="OD2114"/>
    <x v="20"/>
    <x v="4"/>
    <x v="7"/>
    <x v="3"/>
    <d v="2016-08-09T00:00:00"/>
    <x v="4"/>
    <n v="1637"/>
    <n v="0.18"/>
    <n v="441.99"/>
    <s v="Tamil Nadu"/>
    <x v="1"/>
    <x v="6"/>
    <m/>
  </r>
  <r>
    <s v="OD2115"/>
    <x v="33"/>
    <x v="0"/>
    <x v="0"/>
    <x v="19"/>
    <d v="2018-12-29T00:00:00"/>
    <x v="4"/>
    <n v="1479"/>
    <n v="0.28999999999999998"/>
    <n v="428.91"/>
    <s v="Tamil Nadu"/>
    <x v="3"/>
    <x v="4"/>
    <m/>
  </r>
  <r>
    <s v="OD2116"/>
    <x v="39"/>
    <x v="1"/>
    <x v="1"/>
    <x v="20"/>
    <d v="2018-12-05T00:00:00"/>
    <x v="4"/>
    <n v="2231"/>
    <n v="0.32"/>
    <n v="423.89"/>
    <s v="Tamil Nadu"/>
    <x v="3"/>
    <x v="4"/>
    <m/>
  </r>
  <r>
    <s v="OD2117"/>
    <x v="49"/>
    <x v="0"/>
    <x v="20"/>
    <x v="10"/>
    <d v="2017-03-09T00:00:00"/>
    <x v="4"/>
    <n v="2110"/>
    <n v="0.1"/>
    <n v="611.9"/>
    <s v="Tamil Nadu"/>
    <x v="0"/>
    <x v="10"/>
    <m/>
  </r>
  <r>
    <s v="OD2118"/>
    <x v="14"/>
    <x v="2"/>
    <x v="4"/>
    <x v="23"/>
    <d v="2015-09-02T00:00:00"/>
    <x v="4"/>
    <n v="1840"/>
    <n v="0.16"/>
    <n v="588.79999999999995"/>
    <s v="Tamil Nadu"/>
    <x v="2"/>
    <x v="8"/>
    <m/>
  </r>
  <r>
    <s v="OD2119"/>
    <x v="1"/>
    <x v="4"/>
    <x v="22"/>
    <x v="7"/>
    <d v="2016-08-09T00:00:00"/>
    <x v="4"/>
    <n v="2139"/>
    <n v="0.35"/>
    <n v="106.95"/>
    <s v="Tamil Nadu"/>
    <x v="1"/>
    <x v="6"/>
    <m/>
  </r>
  <r>
    <s v="OD2120"/>
    <x v="48"/>
    <x v="6"/>
    <x v="19"/>
    <x v="5"/>
    <d v="2015-06-21T00:00:00"/>
    <x v="4"/>
    <n v="1065"/>
    <n v="0.11"/>
    <n v="372.75"/>
    <s v="Tamil Nadu"/>
    <x v="2"/>
    <x v="1"/>
    <m/>
  </r>
  <r>
    <s v="OD2121"/>
    <x v="21"/>
    <x v="0"/>
    <x v="12"/>
    <x v="7"/>
    <d v="2017-11-14T00:00:00"/>
    <x v="4"/>
    <n v="1070"/>
    <n v="0.35"/>
    <n v="181.9"/>
    <s v="Tamil Nadu"/>
    <x v="0"/>
    <x v="0"/>
    <m/>
  </r>
  <r>
    <s v="OD2122"/>
    <x v="29"/>
    <x v="2"/>
    <x v="21"/>
    <x v="15"/>
    <d v="2017-12-04T00:00:00"/>
    <x v="4"/>
    <n v="1878"/>
    <n v="0.14000000000000001"/>
    <n v="131.46"/>
    <s v="Tamil Nadu"/>
    <x v="0"/>
    <x v="4"/>
    <m/>
  </r>
  <r>
    <s v="OD2123"/>
    <x v="19"/>
    <x v="5"/>
    <x v="8"/>
    <x v="5"/>
    <d v="2017-11-07T00:00:00"/>
    <x v="4"/>
    <n v="2021"/>
    <n v="0.11"/>
    <n v="505.25"/>
    <s v="Tamil Nadu"/>
    <x v="0"/>
    <x v="0"/>
    <m/>
  </r>
  <r>
    <s v="OD2124"/>
    <x v="41"/>
    <x v="6"/>
    <x v="19"/>
    <x v="21"/>
    <d v="2015-09-10T00:00:00"/>
    <x v="4"/>
    <n v="1263"/>
    <n v="0.3"/>
    <n v="429.42"/>
    <s v="Tamil Nadu"/>
    <x v="2"/>
    <x v="8"/>
    <m/>
  </r>
  <r>
    <s v="OD2125"/>
    <x v="23"/>
    <x v="1"/>
    <x v="14"/>
    <x v="18"/>
    <d v="2017-03-09T00:00:00"/>
    <x v="4"/>
    <n v="1176"/>
    <n v="0.27"/>
    <n v="246.96"/>
    <s v="Tamil Nadu"/>
    <x v="0"/>
    <x v="10"/>
    <m/>
  </r>
  <r>
    <s v="OD2126"/>
    <x v="12"/>
    <x v="6"/>
    <x v="11"/>
    <x v="18"/>
    <d v="2017-11-07T00:00:00"/>
    <x v="4"/>
    <n v="1948"/>
    <n v="0.25"/>
    <n v="155.84"/>
    <s v="Tamil Nadu"/>
    <x v="0"/>
    <x v="0"/>
    <m/>
  </r>
  <r>
    <s v="OD2127"/>
    <x v="34"/>
    <x v="2"/>
    <x v="15"/>
    <x v="5"/>
    <d v="2018-05-06T00:00:00"/>
    <x v="4"/>
    <n v="1816"/>
    <n v="0.31"/>
    <n v="127.12"/>
    <s v="Tamil Nadu"/>
    <x v="3"/>
    <x v="5"/>
    <m/>
  </r>
  <r>
    <s v="OD2128"/>
    <x v="38"/>
    <x v="1"/>
    <x v="1"/>
    <x v="5"/>
    <d v="2018-03-13T00:00:00"/>
    <x v="4"/>
    <n v="752"/>
    <n v="0.23"/>
    <n v="338.4"/>
    <s v="Tamil Nadu"/>
    <x v="3"/>
    <x v="10"/>
    <m/>
  </r>
  <r>
    <s v="OD2129"/>
    <x v="16"/>
    <x v="6"/>
    <x v="9"/>
    <x v="8"/>
    <d v="2018-02-10T00:00:00"/>
    <x v="4"/>
    <n v="2167"/>
    <n v="0.28999999999999998"/>
    <n v="736.78"/>
    <s v="Tamil Nadu"/>
    <x v="3"/>
    <x v="11"/>
    <m/>
  </r>
  <r>
    <s v="OD2130"/>
    <x v="37"/>
    <x v="5"/>
    <x v="10"/>
    <x v="7"/>
    <d v="2017-11-27T00:00:00"/>
    <x v="4"/>
    <n v="1544"/>
    <n v="0.1"/>
    <n v="617.6"/>
    <s v="Tamil Nadu"/>
    <x v="0"/>
    <x v="0"/>
    <m/>
  </r>
  <r>
    <s v="OD2131"/>
    <x v="30"/>
    <x v="2"/>
    <x v="15"/>
    <x v="23"/>
    <d v="2017-12-04T00:00:00"/>
    <x v="4"/>
    <n v="1945"/>
    <n v="0.25"/>
    <n v="486.25"/>
    <s v="Tamil Nadu"/>
    <x v="0"/>
    <x v="4"/>
    <m/>
  </r>
  <r>
    <s v="OD2132"/>
    <x v="2"/>
    <x v="0"/>
    <x v="0"/>
    <x v="16"/>
    <d v="2016-04-07T00:00:00"/>
    <x v="4"/>
    <n v="951"/>
    <n v="0.11"/>
    <n v="171.18"/>
    <s v="Tamil Nadu"/>
    <x v="1"/>
    <x v="3"/>
    <m/>
  </r>
  <r>
    <s v="OD2133"/>
    <x v="40"/>
    <x v="1"/>
    <x v="1"/>
    <x v="17"/>
    <d v="2018-10-13T00:00:00"/>
    <x v="4"/>
    <n v="2489"/>
    <n v="0.35"/>
    <n v="224.01"/>
    <s v="Tamil Nadu"/>
    <x v="3"/>
    <x v="2"/>
    <m/>
  </r>
  <r>
    <s v="OD2134"/>
    <x v="24"/>
    <x v="3"/>
    <x v="16"/>
    <x v="20"/>
    <d v="2015-06-21T00:00:00"/>
    <x v="4"/>
    <n v="1951"/>
    <n v="0.27"/>
    <n v="234.12"/>
    <s v="Tamil Nadu"/>
    <x v="2"/>
    <x v="1"/>
    <m/>
  </r>
  <r>
    <s v="OD2135"/>
    <x v="1"/>
    <x v="5"/>
    <x v="10"/>
    <x v="13"/>
    <d v="2015-09-02T00:00:00"/>
    <x v="4"/>
    <n v="947"/>
    <n v="0.19"/>
    <n v="151.52000000000001"/>
    <s v="Tamil Nadu"/>
    <x v="2"/>
    <x v="8"/>
    <m/>
  </r>
  <r>
    <s v="OD2136"/>
    <x v="7"/>
    <x v="6"/>
    <x v="13"/>
    <x v="4"/>
    <d v="2017-11-27T00:00:00"/>
    <x v="4"/>
    <n v="2389"/>
    <n v="0.21"/>
    <n v="692.81"/>
    <s v="Tamil Nadu"/>
    <x v="0"/>
    <x v="0"/>
    <m/>
  </r>
  <r>
    <s v="OD2137"/>
    <x v="23"/>
    <x v="0"/>
    <x v="12"/>
    <x v="22"/>
    <d v="2018-09-12T00:00:00"/>
    <x v="4"/>
    <n v="1295"/>
    <n v="0.11"/>
    <n v="220.15"/>
    <s v="Tamil Nadu"/>
    <x v="3"/>
    <x v="8"/>
    <m/>
  </r>
  <r>
    <s v="OD2138"/>
    <x v="12"/>
    <x v="2"/>
    <x v="15"/>
    <x v="2"/>
    <d v="2018-09-12T00:00:00"/>
    <x v="4"/>
    <n v="1804"/>
    <n v="0.25"/>
    <n v="126.28"/>
    <s v="Tamil Nadu"/>
    <x v="3"/>
    <x v="8"/>
    <m/>
  </r>
  <r>
    <s v="OD2139"/>
    <x v="49"/>
    <x v="3"/>
    <x v="5"/>
    <x v="5"/>
    <d v="2017-11-27T00:00:00"/>
    <x v="4"/>
    <n v="2045"/>
    <n v="0.22"/>
    <n v="920.25"/>
    <s v="Tamil Nadu"/>
    <x v="0"/>
    <x v="0"/>
    <m/>
  </r>
  <r>
    <s v="OD2140"/>
    <x v="19"/>
    <x v="0"/>
    <x v="20"/>
    <x v="22"/>
    <d v="2018-09-07T00:00:00"/>
    <x v="4"/>
    <n v="1146"/>
    <n v="0.2"/>
    <n v="401.1"/>
    <s v="Tamil Nadu"/>
    <x v="3"/>
    <x v="8"/>
    <m/>
  </r>
  <r>
    <s v="OD2141"/>
    <x v="16"/>
    <x v="2"/>
    <x v="4"/>
    <x v="7"/>
    <d v="2018-04-23T00:00:00"/>
    <x v="4"/>
    <n v="1074"/>
    <n v="0.28000000000000003"/>
    <n v="375.9"/>
    <s v="Tamil Nadu"/>
    <x v="3"/>
    <x v="3"/>
    <m/>
  </r>
  <r>
    <s v="OD2142"/>
    <x v="3"/>
    <x v="5"/>
    <x v="10"/>
    <x v="12"/>
    <d v="2016-09-20T00:00:00"/>
    <x v="4"/>
    <n v="959"/>
    <n v="0.21"/>
    <n v="95.9"/>
    <s v="Tamil Nadu"/>
    <x v="1"/>
    <x v="8"/>
    <m/>
  </r>
  <r>
    <s v="OD2143"/>
    <x v="43"/>
    <x v="1"/>
    <x v="1"/>
    <x v="13"/>
    <d v="2015-09-20T00:00:00"/>
    <x v="4"/>
    <n v="2062"/>
    <n v="0.23"/>
    <n v="618.6"/>
    <s v="Tamil Nadu"/>
    <x v="2"/>
    <x v="8"/>
    <m/>
  </r>
  <r>
    <s v="OD2144"/>
    <x v="23"/>
    <x v="3"/>
    <x v="18"/>
    <x v="7"/>
    <d v="2018-09-12T00:00:00"/>
    <x v="4"/>
    <n v="1431"/>
    <n v="0.18"/>
    <n v="515.16"/>
    <s v="Tamil Nadu"/>
    <x v="3"/>
    <x v="8"/>
    <m/>
  </r>
  <r>
    <s v="OD2145"/>
    <x v="47"/>
    <x v="3"/>
    <x v="5"/>
    <x v="17"/>
    <d v="2018-12-02T00:00:00"/>
    <x v="4"/>
    <n v="1097"/>
    <n v="0.27"/>
    <n v="285.22000000000003"/>
    <s v="Tamil Nadu"/>
    <x v="3"/>
    <x v="4"/>
    <m/>
  </r>
  <r>
    <s v="OD2146"/>
    <x v="47"/>
    <x v="0"/>
    <x v="20"/>
    <x v="8"/>
    <d v="2018-11-20T00:00:00"/>
    <x v="4"/>
    <n v="1052"/>
    <n v="0.33"/>
    <n v="473.4"/>
    <s v="Tamil Nadu"/>
    <x v="3"/>
    <x v="0"/>
    <m/>
  </r>
  <r>
    <s v="OD2147"/>
    <x v="32"/>
    <x v="5"/>
    <x v="17"/>
    <x v="17"/>
    <d v="2015-10-14T00:00:00"/>
    <x v="4"/>
    <n v="2309"/>
    <n v="0.31"/>
    <n v="946.69"/>
    <s v="Tamil Nadu"/>
    <x v="2"/>
    <x v="2"/>
    <m/>
  </r>
  <r>
    <s v="OD2148"/>
    <x v="9"/>
    <x v="1"/>
    <x v="14"/>
    <x v="17"/>
    <d v="2017-05-17T00:00:00"/>
    <x v="4"/>
    <n v="1839"/>
    <n v="0.14000000000000001"/>
    <n v="680.43"/>
    <s v="Tamil Nadu"/>
    <x v="0"/>
    <x v="5"/>
    <m/>
  </r>
  <r>
    <s v="OD2149"/>
    <x v="32"/>
    <x v="2"/>
    <x v="2"/>
    <x v="19"/>
    <d v="2018-01-15T00:00:00"/>
    <x v="4"/>
    <n v="2440"/>
    <n v="0.28000000000000003"/>
    <n v="414.8"/>
    <s v="Tamil Nadu"/>
    <x v="3"/>
    <x v="9"/>
    <m/>
  </r>
  <r>
    <s v="OD2150"/>
    <x v="17"/>
    <x v="0"/>
    <x v="20"/>
    <x v="2"/>
    <d v="2017-09-18T00:00:00"/>
    <x v="4"/>
    <n v="1360"/>
    <n v="0.16"/>
    <n v="176.8"/>
    <s v="Tamil Nadu"/>
    <x v="0"/>
    <x v="8"/>
    <m/>
  </r>
  <r>
    <s v="OD2151"/>
    <x v="32"/>
    <x v="3"/>
    <x v="16"/>
    <x v="23"/>
    <d v="2017-12-04T00:00:00"/>
    <x v="4"/>
    <n v="1313"/>
    <n v="0.24"/>
    <n v="223.21"/>
    <s v="Tamil Nadu"/>
    <x v="0"/>
    <x v="4"/>
    <m/>
  </r>
  <r>
    <s v="OD2152"/>
    <x v="21"/>
    <x v="2"/>
    <x v="21"/>
    <x v="15"/>
    <d v="2016-12-19T00:00:00"/>
    <x v="4"/>
    <n v="2443"/>
    <n v="0.35"/>
    <n v="171.01"/>
    <s v="Tamil Nadu"/>
    <x v="1"/>
    <x v="4"/>
    <m/>
  </r>
  <r>
    <s v="OD2153"/>
    <x v="8"/>
    <x v="1"/>
    <x v="1"/>
    <x v="1"/>
    <d v="2018-01-29T00:00:00"/>
    <x v="4"/>
    <n v="1810"/>
    <n v="0.26"/>
    <n v="796.4"/>
    <s v="Tamil Nadu"/>
    <x v="3"/>
    <x v="9"/>
    <m/>
  </r>
  <r>
    <s v="OD2154"/>
    <x v="10"/>
    <x v="6"/>
    <x v="19"/>
    <x v="23"/>
    <d v="2017-08-19T00:00:00"/>
    <x v="4"/>
    <n v="1081"/>
    <n v="0.24"/>
    <n v="367.54"/>
    <s v="Tamil Nadu"/>
    <x v="0"/>
    <x v="6"/>
    <m/>
  </r>
  <r>
    <s v="OD2155"/>
    <x v="32"/>
    <x v="0"/>
    <x v="0"/>
    <x v="12"/>
    <d v="2016-12-07T00:00:00"/>
    <x v="4"/>
    <n v="1066"/>
    <n v="0.33"/>
    <n v="319.8"/>
    <s v="Tamil Nadu"/>
    <x v="1"/>
    <x v="4"/>
    <m/>
  </r>
  <r>
    <s v="OD2156"/>
    <x v="6"/>
    <x v="2"/>
    <x v="2"/>
    <x v="8"/>
    <d v="2016-08-09T00:00:00"/>
    <x v="4"/>
    <n v="1936"/>
    <n v="0.3"/>
    <n v="135.52000000000001"/>
    <s v="Tamil Nadu"/>
    <x v="1"/>
    <x v="6"/>
    <m/>
  </r>
  <r>
    <s v="OD2157"/>
    <x v="4"/>
    <x v="1"/>
    <x v="1"/>
    <x v="2"/>
    <d v="2017-11-07T00:00:00"/>
    <x v="4"/>
    <n v="656"/>
    <n v="0.25"/>
    <n v="209.92"/>
    <s v="Tamil Nadu"/>
    <x v="0"/>
    <x v="0"/>
    <m/>
  </r>
  <r>
    <s v="OD2158"/>
    <x v="40"/>
    <x v="3"/>
    <x v="16"/>
    <x v="10"/>
    <d v="2017-05-03T00:00:00"/>
    <x v="4"/>
    <n v="2052"/>
    <n v="0.32"/>
    <n v="266.76"/>
    <s v="Tamil Nadu"/>
    <x v="0"/>
    <x v="5"/>
    <m/>
  </r>
  <r>
    <s v="OD2159"/>
    <x v="18"/>
    <x v="4"/>
    <x v="22"/>
    <x v="2"/>
    <d v="2017-02-07T00:00:00"/>
    <x v="4"/>
    <n v="1589"/>
    <n v="0.34"/>
    <n v="301.91000000000003"/>
    <s v="Tamil Nadu"/>
    <x v="0"/>
    <x v="11"/>
    <m/>
  </r>
  <r>
    <s v="OD2160"/>
    <x v="43"/>
    <x v="4"/>
    <x v="22"/>
    <x v="8"/>
    <d v="2017-04-23T00:00:00"/>
    <x v="4"/>
    <n v="1482"/>
    <n v="0.23"/>
    <n v="414.96"/>
    <s v="Tamil Nadu"/>
    <x v="0"/>
    <x v="3"/>
    <m/>
  </r>
  <r>
    <s v="OD2161"/>
    <x v="33"/>
    <x v="4"/>
    <x v="22"/>
    <x v="18"/>
    <d v="2015-10-15T00:00:00"/>
    <x v="4"/>
    <n v="1126"/>
    <n v="0.27"/>
    <n v="304.02"/>
    <s v="Tamil Nadu"/>
    <x v="2"/>
    <x v="2"/>
    <m/>
  </r>
  <r>
    <s v="OD2162"/>
    <x v="5"/>
    <x v="0"/>
    <x v="20"/>
    <x v="12"/>
    <d v="2018-12-10T00:00:00"/>
    <x v="4"/>
    <n v="550"/>
    <n v="0.21"/>
    <n v="132"/>
    <s v="Tamil Nadu"/>
    <x v="3"/>
    <x v="4"/>
    <m/>
  </r>
  <r>
    <s v="OD2163"/>
    <x v="44"/>
    <x v="3"/>
    <x v="3"/>
    <x v="21"/>
    <d v="2018-11-21T00:00:00"/>
    <x v="4"/>
    <n v="953"/>
    <n v="0.3"/>
    <n v="324.02"/>
    <s v="Tamil Nadu"/>
    <x v="3"/>
    <x v="0"/>
    <m/>
  </r>
  <r>
    <s v="OD2164"/>
    <x v="28"/>
    <x v="5"/>
    <x v="8"/>
    <x v="16"/>
    <d v="2018-05-16T00:00:00"/>
    <x v="4"/>
    <n v="541"/>
    <n v="0.15"/>
    <n v="173.12"/>
    <s v="Tamil Nadu"/>
    <x v="3"/>
    <x v="5"/>
    <m/>
  </r>
  <r>
    <s v="OD2165"/>
    <x v="0"/>
    <x v="1"/>
    <x v="1"/>
    <x v="7"/>
    <d v="2018-08-25T00:00:00"/>
    <x v="4"/>
    <n v="1814"/>
    <n v="0.35"/>
    <n v="816.3"/>
    <s v="Tamil Nadu"/>
    <x v="3"/>
    <x v="6"/>
    <m/>
  </r>
  <r>
    <s v="OD2166"/>
    <x v="39"/>
    <x v="0"/>
    <x v="0"/>
    <x v="4"/>
    <d v="2017-07-28T00:00:00"/>
    <x v="4"/>
    <n v="2428"/>
    <n v="0.21"/>
    <n v="194.24"/>
    <s v="Tamil Nadu"/>
    <x v="0"/>
    <x v="7"/>
    <m/>
  </r>
  <r>
    <s v="OD2167"/>
    <x v="8"/>
    <x v="5"/>
    <x v="10"/>
    <x v="16"/>
    <d v="2016-12-19T00:00:00"/>
    <x v="4"/>
    <n v="1426"/>
    <n v="0.13"/>
    <n v="399.28"/>
    <s v="Tamil Nadu"/>
    <x v="1"/>
    <x v="4"/>
    <m/>
  </r>
  <r>
    <s v="OD2168"/>
    <x v="37"/>
    <x v="1"/>
    <x v="1"/>
    <x v="16"/>
    <d v="2016-06-16T00:00:00"/>
    <x v="4"/>
    <n v="1559"/>
    <n v="0.26"/>
    <n v="77.95"/>
    <s v="Tamil Nadu"/>
    <x v="1"/>
    <x v="1"/>
    <m/>
  </r>
  <r>
    <s v="OD2169"/>
    <x v="40"/>
    <x v="1"/>
    <x v="14"/>
    <x v="14"/>
    <d v="2016-12-19T00:00:00"/>
    <x v="4"/>
    <n v="1710"/>
    <n v="0.33"/>
    <n v="769.5"/>
    <s v="Tamil Nadu"/>
    <x v="1"/>
    <x v="4"/>
    <m/>
  </r>
  <r>
    <s v="OD2170"/>
    <x v="22"/>
    <x v="1"/>
    <x v="1"/>
    <x v="7"/>
    <d v="2017-11-20T00:00:00"/>
    <x v="4"/>
    <n v="1624"/>
    <n v="0.12"/>
    <n v="535.91999999999996"/>
    <s v="Tamil Nadu"/>
    <x v="0"/>
    <x v="0"/>
    <m/>
  </r>
  <r>
    <s v="OD2171"/>
    <x v="35"/>
    <x v="6"/>
    <x v="13"/>
    <x v="6"/>
    <d v="2018-07-07T00:00:00"/>
    <x v="4"/>
    <n v="1459"/>
    <n v="0.1"/>
    <n v="554.41999999999996"/>
    <s v="Tamil Nadu"/>
    <x v="3"/>
    <x v="7"/>
    <m/>
  </r>
  <r>
    <s v="OD2172"/>
    <x v="10"/>
    <x v="2"/>
    <x v="15"/>
    <x v="7"/>
    <d v="2018-12-01T00:00:00"/>
    <x v="4"/>
    <n v="1000"/>
    <n v="0.18"/>
    <n v="100"/>
    <s v="Tamil Nadu"/>
    <x v="3"/>
    <x v="4"/>
    <m/>
  </r>
  <r>
    <s v="OD2173"/>
    <x v="8"/>
    <x v="0"/>
    <x v="20"/>
    <x v="1"/>
    <d v="2018-07-07T00:00:00"/>
    <x v="4"/>
    <n v="704"/>
    <n v="0.34"/>
    <n v="295.68"/>
    <s v="Tamil Nadu"/>
    <x v="3"/>
    <x v="7"/>
    <m/>
  </r>
  <r>
    <s v="OD2174"/>
    <x v="36"/>
    <x v="2"/>
    <x v="4"/>
    <x v="12"/>
    <d v="2016-08-13T00:00:00"/>
    <x v="4"/>
    <n v="1568"/>
    <n v="0.22"/>
    <n v="439.04"/>
    <s v="Tamil Nadu"/>
    <x v="1"/>
    <x v="6"/>
    <m/>
  </r>
  <r>
    <s v="OD2175"/>
    <x v="36"/>
    <x v="4"/>
    <x v="22"/>
    <x v="4"/>
    <d v="2015-10-21T00:00:00"/>
    <x v="4"/>
    <n v="1452"/>
    <n v="0.25"/>
    <n v="450.12"/>
    <s v="Tamil Nadu"/>
    <x v="2"/>
    <x v="2"/>
    <m/>
  </r>
  <r>
    <s v="OD2176"/>
    <x v="29"/>
    <x v="2"/>
    <x v="15"/>
    <x v="9"/>
    <d v="2016-12-19T00:00:00"/>
    <x v="4"/>
    <n v="1995"/>
    <n v="0.35"/>
    <n v="578.54999999999995"/>
    <s v="Tamil Nadu"/>
    <x v="1"/>
    <x v="4"/>
    <m/>
  </r>
  <r>
    <s v="OD2177"/>
    <x v="17"/>
    <x v="1"/>
    <x v="14"/>
    <x v="1"/>
    <d v="2015-02-27T00:00:00"/>
    <x v="4"/>
    <n v="1960"/>
    <n v="0.15"/>
    <n v="705.6"/>
    <s v="Tamil Nadu"/>
    <x v="2"/>
    <x v="11"/>
    <m/>
  </r>
  <r>
    <s v="OD2178"/>
    <x v="20"/>
    <x v="3"/>
    <x v="3"/>
    <x v="23"/>
    <d v="2018-12-08T00:00:00"/>
    <x v="4"/>
    <n v="1026"/>
    <n v="0.19"/>
    <n v="266.76"/>
    <s v="Tamil Nadu"/>
    <x v="3"/>
    <x v="4"/>
    <m/>
  </r>
  <r>
    <s v="OD2179"/>
    <x v="28"/>
    <x v="6"/>
    <x v="19"/>
    <x v="1"/>
    <d v="2017-11-24T00:00:00"/>
    <x v="4"/>
    <n v="724"/>
    <n v="0.3"/>
    <n v="86.88"/>
    <s v="Tamil Nadu"/>
    <x v="0"/>
    <x v="0"/>
    <m/>
  </r>
  <r>
    <s v="OD2180"/>
    <x v="16"/>
    <x v="5"/>
    <x v="17"/>
    <x v="16"/>
    <d v="2017-12-31T00:00:00"/>
    <x v="4"/>
    <n v="2410"/>
    <n v="0.25"/>
    <n v="939.9"/>
    <s v="Tamil Nadu"/>
    <x v="0"/>
    <x v="4"/>
    <m/>
  </r>
  <r>
    <s v="OD2181"/>
    <x v="23"/>
    <x v="5"/>
    <x v="17"/>
    <x v="10"/>
    <d v="2018-11-21T00:00:00"/>
    <x v="4"/>
    <n v="1897"/>
    <n v="0.21"/>
    <n v="170.73"/>
    <s v="Tamil Nadu"/>
    <x v="3"/>
    <x v="0"/>
    <m/>
  </r>
  <r>
    <s v="OD2182"/>
    <x v="3"/>
    <x v="1"/>
    <x v="1"/>
    <x v="12"/>
    <d v="2016-11-05T00:00:00"/>
    <x v="4"/>
    <n v="2120"/>
    <n v="0.23"/>
    <n v="551.20000000000005"/>
    <s v="Tamil Nadu"/>
    <x v="1"/>
    <x v="0"/>
    <m/>
  </r>
  <r>
    <s v="OD2183"/>
    <x v="45"/>
    <x v="4"/>
    <x v="7"/>
    <x v="6"/>
    <d v="2016-07-11T00:00:00"/>
    <x v="4"/>
    <n v="2241"/>
    <n v="0.33"/>
    <n v="694.71"/>
    <s v="Tamil Nadu"/>
    <x v="1"/>
    <x v="7"/>
    <m/>
  </r>
  <r>
    <s v="OD2184"/>
    <x v="16"/>
    <x v="4"/>
    <x v="22"/>
    <x v="5"/>
    <d v="2017-08-19T00:00:00"/>
    <x v="4"/>
    <n v="993"/>
    <n v="0.11"/>
    <n v="148.94999999999999"/>
    <s v="Tamil Nadu"/>
    <x v="0"/>
    <x v="6"/>
    <m/>
  </r>
  <r>
    <s v="OD2185"/>
    <x v="18"/>
    <x v="6"/>
    <x v="19"/>
    <x v="8"/>
    <d v="2016-12-07T00:00:00"/>
    <x v="4"/>
    <n v="2253"/>
    <n v="0.33"/>
    <n v="901.2"/>
    <s v="Tamil Nadu"/>
    <x v="1"/>
    <x v="4"/>
    <m/>
  </r>
  <r>
    <s v="OD2186"/>
    <x v="27"/>
    <x v="1"/>
    <x v="14"/>
    <x v="12"/>
    <d v="2018-08-03T00:00:00"/>
    <x v="4"/>
    <n v="523"/>
    <n v="0.18"/>
    <n v="62.76"/>
    <s v="Tamil Nadu"/>
    <x v="3"/>
    <x v="6"/>
    <m/>
  </r>
  <r>
    <s v="OD2187"/>
    <x v="8"/>
    <x v="5"/>
    <x v="17"/>
    <x v="15"/>
    <d v="2017-04-23T00:00:00"/>
    <x v="4"/>
    <n v="2156"/>
    <n v="0.15"/>
    <n v="883.96"/>
    <s v="Tamil Nadu"/>
    <x v="0"/>
    <x v="3"/>
    <m/>
  </r>
  <r>
    <s v="OD2188"/>
    <x v="18"/>
    <x v="1"/>
    <x v="14"/>
    <x v="11"/>
    <d v="2017-05-03T00:00:00"/>
    <x v="4"/>
    <n v="1929"/>
    <n v="0.21"/>
    <n v="231.48"/>
    <s v="Tamil Nadu"/>
    <x v="0"/>
    <x v="5"/>
    <m/>
  </r>
  <r>
    <s v="OD2189"/>
    <x v="1"/>
    <x v="6"/>
    <x v="11"/>
    <x v="1"/>
    <d v="2016-09-22T00:00:00"/>
    <x v="4"/>
    <n v="1923"/>
    <n v="0.26"/>
    <n v="288.45"/>
    <s v="Tamil Nadu"/>
    <x v="1"/>
    <x v="8"/>
    <m/>
  </r>
  <r>
    <s v="OD2190"/>
    <x v="10"/>
    <x v="6"/>
    <x v="13"/>
    <x v="9"/>
    <d v="2017-08-19T00:00:00"/>
    <x v="4"/>
    <n v="527"/>
    <n v="0.26"/>
    <n v="68.510000000000005"/>
    <s v="Tamil Nadu"/>
    <x v="0"/>
    <x v="6"/>
    <m/>
  </r>
  <r>
    <s v="OD2191"/>
    <x v="9"/>
    <x v="1"/>
    <x v="14"/>
    <x v="14"/>
    <d v="2018-09-09T00:00:00"/>
    <x v="4"/>
    <n v="2350"/>
    <n v="0.21"/>
    <n v="470"/>
    <s v="Tamil Nadu"/>
    <x v="3"/>
    <x v="8"/>
    <m/>
  </r>
  <r>
    <s v="OD2192"/>
    <x v="38"/>
    <x v="3"/>
    <x v="16"/>
    <x v="1"/>
    <d v="2016-04-05T00:00:00"/>
    <x v="4"/>
    <n v="1213"/>
    <n v="0.17"/>
    <n v="266.86"/>
    <s v="Tamil Nadu"/>
    <x v="1"/>
    <x v="3"/>
    <m/>
  </r>
  <r>
    <s v="OD2193"/>
    <x v="46"/>
    <x v="6"/>
    <x v="19"/>
    <x v="1"/>
    <d v="2018-06-01T00:00:00"/>
    <x v="4"/>
    <n v="1924"/>
    <n v="0.11"/>
    <n v="538.72"/>
    <s v="Tamil Nadu"/>
    <x v="3"/>
    <x v="1"/>
    <m/>
  </r>
  <r>
    <s v="OD2194"/>
    <x v="8"/>
    <x v="3"/>
    <x v="5"/>
    <x v="13"/>
    <d v="2017-04-23T00:00:00"/>
    <x v="4"/>
    <n v="1055"/>
    <n v="0.1"/>
    <n v="94.95"/>
    <s v="Tamil Nadu"/>
    <x v="0"/>
    <x v="3"/>
    <m/>
  </r>
  <r>
    <s v="OD2195"/>
    <x v="35"/>
    <x v="1"/>
    <x v="1"/>
    <x v="5"/>
    <d v="2017-11-10T00:00:00"/>
    <x v="4"/>
    <n v="693"/>
    <n v="0.31"/>
    <n v="55.44"/>
    <s v="Tamil Nadu"/>
    <x v="0"/>
    <x v="0"/>
    <m/>
  </r>
  <r>
    <s v="OD2196"/>
    <x v="3"/>
    <x v="4"/>
    <x v="6"/>
    <x v="1"/>
    <d v="2018-01-15T00:00:00"/>
    <x v="4"/>
    <n v="1821"/>
    <n v="0.26"/>
    <n v="801.24"/>
    <s v="Tamil Nadu"/>
    <x v="3"/>
    <x v="9"/>
    <m/>
  </r>
  <r>
    <s v="OD2197"/>
    <x v="0"/>
    <x v="4"/>
    <x v="22"/>
    <x v="23"/>
    <d v="2017-06-10T00:00:00"/>
    <x v="4"/>
    <n v="809"/>
    <n v="0.14000000000000001"/>
    <n v="218.43"/>
    <s v="Tamil Nadu"/>
    <x v="0"/>
    <x v="1"/>
    <m/>
  </r>
  <r>
    <s v="OD2198"/>
    <x v="26"/>
    <x v="2"/>
    <x v="2"/>
    <x v="6"/>
    <d v="2018-12-22T00:00:00"/>
    <x v="4"/>
    <n v="859"/>
    <n v="0.35"/>
    <n v="42.95"/>
    <s v="Tamil Nadu"/>
    <x v="3"/>
    <x v="4"/>
    <m/>
  </r>
  <r>
    <s v="OD2199"/>
    <x v="49"/>
    <x v="1"/>
    <x v="1"/>
    <x v="16"/>
    <d v="2018-12-10T00:00:00"/>
    <x v="4"/>
    <n v="2371"/>
    <n v="0.12"/>
    <n v="308.23"/>
    <s v="Tamil Nadu"/>
    <x v="3"/>
    <x v="4"/>
    <m/>
  </r>
  <r>
    <s v="OD2200"/>
    <x v="8"/>
    <x v="5"/>
    <x v="17"/>
    <x v="20"/>
    <d v="2017-11-20T00:00:00"/>
    <x v="4"/>
    <n v="2273"/>
    <n v="0.18"/>
    <n v="613.71"/>
    <s v="Tamil Nadu"/>
    <x v="0"/>
    <x v="0"/>
    <m/>
  </r>
  <r>
    <s v="OD2201"/>
    <x v="34"/>
    <x v="2"/>
    <x v="21"/>
    <x v="12"/>
    <d v="2018-06-01T00:00:00"/>
    <x v="4"/>
    <n v="2240"/>
    <n v="0.3"/>
    <n v="291.2"/>
    <s v="Tamil Nadu"/>
    <x v="3"/>
    <x v="1"/>
    <m/>
  </r>
  <r>
    <s v="OD2202"/>
    <x v="31"/>
    <x v="0"/>
    <x v="20"/>
    <x v="7"/>
    <d v="2018-09-09T00:00:00"/>
    <x v="4"/>
    <n v="1170"/>
    <n v="0.13"/>
    <n v="70.2"/>
    <s v="Tamil Nadu"/>
    <x v="3"/>
    <x v="8"/>
    <m/>
  </r>
  <r>
    <s v="OD2203"/>
    <x v="8"/>
    <x v="4"/>
    <x v="6"/>
    <x v="12"/>
    <d v="2018-09-14T00:00:00"/>
    <x v="4"/>
    <n v="2041"/>
    <n v="0.32"/>
    <n v="836.81"/>
    <s v="Tamil Nadu"/>
    <x v="3"/>
    <x v="8"/>
    <m/>
  </r>
  <r>
    <s v="OD2204"/>
    <x v="46"/>
    <x v="3"/>
    <x v="5"/>
    <x v="12"/>
    <d v="2018-09-16T00:00:00"/>
    <x v="4"/>
    <n v="1651"/>
    <n v="0.28999999999999998"/>
    <n v="198.12"/>
    <s v="Tamil Nadu"/>
    <x v="3"/>
    <x v="8"/>
    <m/>
  </r>
  <r>
    <s v="OD2205"/>
    <x v="1"/>
    <x v="5"/>
    <x v="8"/>
    <x v="2"/>
    <d v="2018-09-16T00:00:00"/>
    <x v="4"/>
    <n v="835"/>
    <n v="0.23"/>
    <n v="208.75"/>
    <s v="Tamil Nadu"/>
    <x v="3"/>
    <x v="8"/>
    <m/>
  </r>
  <r>
    <s v="OD2206"/>
    <x v="6"/>
    <x v="4"/>
    <x v="7"/>
    <x v="13"/>
    <d v="2017-11-20T00:00:00"/>
    <x v="4"/>
    <n v="1517"/>
    <n v="0.28000000000000003"/>
    <n v="121.36"/>
    <s v="Tamil Nadu"/>
    <x v="0"/>
    <x v="0"/>
    <m/>
  </r>
  <r>
    <s v="OD2207"/>
    <x v="24"/>
    <x v="0"/>
    <x v="12"/>
    <x v="6"/>
    <d v="2016-11-05T00:00:00"/>
    <x v="4"/>
    <n v="1087"/>
    <n v="0.3"/>
    <n v="413.06"/>
    <s v="Tamil Nadu"/>
    <x v="1"/>
    <x v="0"/>
    <m/>
  </r>
  <r>
    <s v="OD2208"/>
    <x v="25"/>
    <x v="6"/>
    <x v="11"/>
    <x v="19"/>
    <d v="2018-09-09T00:00:00"/>
    <x v="4"/>
    <n v="1768"/>
    <n v="0.26"/>
    <n v="300.56"/>
    <s v="Tamil Nadu"/>
    <x v="3"/>
    <x v="8"/>
    <m/>
  </r>
  <r>
    <s v="OD2209"/>
    <x v="9"/>
    <x v="2"/>
    <x v="15"/>
    <x v="8"/>
    <d v="2016-07-11T00:00:00"/>
    <x v="4"/>
    <n v="1088"/>
    <n v="0.31"/>
    <n v="282.88"/>
    <s v="Tamil Nadu"/>
    <x v="1"/>
    <x v="7"/>
    <m/>
  </r>
  <r>
    <s v="OD2210"/>
    <x v="48"/>
    <x v="3"/>
    <x v="18"/>
    <x v="22"/>
    <d v="2015-09-21T00:00:00"/>
    <x v="4"/>
    <n v="2225"/>
    <n v="0.12"/>
    <n v="689.75"/>
    <s v="Tamil Nadu"/>
    <x v="2"/>
    <x v="8"/>
    <m/>
  </r>
  <r>
    <s v="OD2211"/>
    <x v="42"/>
    <x v="3"/>
    <x v="16"/>
    <x v="18"/>
    <d v="2016-07-11T00:00:00"/>
    <x v="4"/>
    <n v="919"/>
    <n v="0.27"/>
    <n v="119.47"/>
    <s v="Tamil Nadu"/>
    <x v="1"/>
    <x v="7"/>
    <m/>
  </r>
  <r>
    <s v="OD2212"/>
    <x v="29"/>
    <x v="3"/>
    <x v="5"/>
    <x v="10"/>
    <d v="2018-09-14T00:00:00"/>
    <x v="4"/>
    <n v="1048"/>
    <n v="0.15"/>
    <n v="94.32"/>
    <s v="Tamil Nadu"/>
    <x v="3"/>
    <x v="8"/>
    <m/>
  </r>
  <r>
    <s v="OD2213"/>
    <x v="39"/>
    <x v="5"/>
    <x v="8"/>
    <x v="14"/>
    <d v="2017-07-28T00:00:00"/>
    <x v="4"/>
    <n v="871"/>
    <n v="0.17"/>
    <n v="339.69"/>
    <s v="Tamil Nadu"/>
    <x v="0"/>
    <x v="7"/>
    <m/>
  </r>
  <r>
    <s v="OD2214"/>
    <x v="44"/>
    <x v="2"/>
    <x v="2"/>
    <x v="17"/>
    <d v="2018-05-30T00:00:00"/>
    <x v="1"/>
    <n v="1045"/>
    <n v="0.27"/>
    <n v="323.95"/>
    <s v="Tamil Nadu"/>
    <x v="3"/>
    <x v="5"/>
    <m/>
  </r>
  <r>
    <s v="OD2215"/>
    <x v="27"/>
    <x v="1"/>
    <x v="14"/>
    <x v="5"/>
    <d v="2016-04-16T00:00:00"/>
    <x v="1"/>
    <n v="2310"/>
    <n v="0.23"/>
    <n v="970.2"/>
    <s v="Tamil Nadu"/>
    <x v="1"/>
    <x v="3"/>
    <m/>
  </r>
  <r>
    <s v="OD2216"/>
    <x v="38"/>
    <x v="5"/>
    <x v="8"/>
    <x v="15"/>
    <d v="2016-12-11T00:00:00"/>
    <x v="1"/>
    <n v="2000"/>
    <n v="0.17"/>
    <n v="400"/>
    <s v="Tamil Nadu"/>
    <x v="1"/>
    <x v="4"/>
    <m/>
  </r>
  <r>
    <s v="OD2217"/>
    <x v="30"/>
    <x v="1"/>
    <x v="1"/>
    <x v="6"/>
    <d v="2017-06-06T00:00:00"/>
    <x v="1"/>
    <n v="636"/>
    <n v="0.22"/>
    <n v="203.52"/>
    <s v="Tamil Nadu"/>
    <x v="0"/>
    <x v="1"/>
    <m/>
  </r>
  <r>
    <s v="OD2218"/>
    <x v="19"/>
    <x v="4"/>
    <x v="6"/>
    <x v="6"/>
    <d v="2018-12-19T00:00:00"/>
    <x v="1"/>
    <n v="1090"/>
    <n v="0.1"/>
    <n v="457.8"/>
    <s v="Tamil Nadu"/>
    <x v="3"/>
    <x v="4"/>
    <m/>
  </r>
  <r>
    <s v="OD2219"/>
    <x v="48"/>
    <x v="3"/>
    <x v="5"/>
    <x v="8"/>
    <d v="2016-10-30T00:00:00"/>
    <x v="1"/>
    <n v="1073"/>
    <n v="0.12"/>
    <n v="203.87"/>
    <s v="Tamil Nadu"/>
    <x v="1"/>
    <x v="2"/>
    <m/>
  </r>
  <r>
    <s v="OD2220"/>
    <x v="14"/>
    <x v="3"/>
    <x v="5"/>
    <x v="3"/>
    <d v="2018-12-02T00:00:00"/>
    <x v="1"/>
    <n v="2019"/>
    <n v="0.25"/>
    <n v="524.94000000000005"/>
    <s v="Tamil Nadu"/>
    <x v="3"/>
    <x v="4"/>
    <m/>
  </r>
  <r>
    <s v="OD2221"/>
    <x v="14"/>
    <x v="6"/>
    <x v="11"/>
    <x v="4"/>
    <d v="2017-06-06T00:00:00"/>
    <x v="1"/>
    <n v="2359"/>
    <n v="0.33"/>
    <n v="424.62"/>
    <s v="Tamil Nadu"/>
    <x v="0"/>
    <x v="1"/>
    <m/>
  </r>
  <r>
    <s v="OD2222"/>
    <x v="8"/>
    <x v="6"/>
    <x v="11"/>
    <x v="0"/>
    <d v="2017-06-06T00:00:00"/>
    <x v="1"/>
    <n v="1678"/>
    <n v="0.12"/>
    <n v="587.29999999999995"/>
    <s v="Tamil Nadu"/>
    <x v="0"/>
    <x v="1"/>
    <m/>
  </r>
  <r>
    <s v="OD2223"/>
    <x v="30"/>
    <x v="2"/>
    <x v="15"/>
    <x v="1"/>
    <d v="2015-08-12T00:00:00"/>
    <x v="1"/>
    <n v="2291"/>
    <n v="0.14000000000000001"/>
    <n v="458.2"/>
    <s v="Tamil Nadu"/>
    <x v="2"/>
    <x v="6"/>
    <m/>
  </r>
  <r>
    <s v="OD2224"/>
    <x v="38"/>
    <x v="2"/>
    <x v="2"/>
    <x v="19"/>
    <d v="2018-10-13T00:00:00"/>
    <x v="1"/>
    <n v="1468"/>
    <n v="0.27"/>
    <n v="499.12"/>
    <s v="Tamil Nadu"/>
    <x v="3"/>
    <x v="2"/>
    <m/>
  </r>
  <r>
    <s v="OD2225"/>
    <x v="28"/>
    <x v="6"/>
    <x v="9"/>
    <x v="18"/>
    <d v="2017-06-06T00:00:00"/>
    <x v="1"/>
    <n v="2112"/>
    <n v="0.3"/>
    <n v="485.76"/>
    <s v="Tamil Nadu"/>
    <x v="0"/>
    <x v="1"/>
    <m/>
  </r>
  <r>
    <s v="OD2226"/>
    <x v="45"/>
    <x v="0"/>
    <x v="0"/>
    <x v="7"/>
    <d v="2017-05-05T00:00:00"/>
    <x v="1"/>
    <n v="2251"/>
    <n v="0.12"/>
    <n v="540.24"/>
    <s v="Tamil Nadu"/>
    <x v="0"/>
    <x v="5"/>
    <m/>
  </r>
  <r>
    <s v="OD2227"/>
    <x v="20"/>
    <x v="3"/>
    <x v="16"/>
    <x v="20"/>
    <d v="2018-09-24T00:00:00"/>
    <x v="1"/>
    <n v="1589"/>
    <n v="0.3"/>
    <n v="301.91000000000003"/>
    <s v="Tamil Nadu"/>
    <x v="3"/>
    <x v="8"/>
    <m/>
  </r>
  <r>
    <s v="OD2228"/>
    <x v="40"/>
    <x v="1"/>
    <x v="1"/>
    <x v="4"/>
    <d v="2016-11-02T00:00:00"/>
    <x v="1"/>
    <n v="1366"/>
    <n v="0.13"/>
    <n v="478.1"/>
    <s v="Tamil Nadu"/>
    <x v="1"/>
    <x v="0"/>
    <m/>
  </r>
  <r>
    <s v="OD2229"/>
    <x v="42"/>
    <x v="4"/>
    <x v="7"/>
    <x v="22"/>
    <d v="2016-12-23T00:00:00"/>
    <x v="1"/>
    <n v="1945"/>
    <n v="0.12"/>
    <n v="719.65"/>
    <s v="Tamil Nadu"/>
    <x v="1"/>
    <x v="4"/>
    <m/>
  </r>
  <r>
    <s v="OD2230"/>
    <x v="34"/>
    <x v="5"/>
    <x v="8"/>
    <x v="6"/>
    <d v="2018-09-22T00:00:00"/>
    <x v="1"/>
    <n v="1852"/>
    <n v="0.11"/>
    <n v="370.4"/>
    <s v="Tamil Nadu"/>
    <x v="3"/>
    <x v="8"/>
    <m/>
  </r>
  <r>
    <s v="OD2231"/>
    <x v="10"/>
    <x v="1"/>
    <x v="14"/>
    <x v="1"/>
    <d v="2017-02-12T00:00:00"/>
    <x v="1"/>
    <n v="2222"/>
    <n v="0.33"/>
    <n v="177.76"/>
    <s v="Tamil Nadu"/>
    <x v="0"/>
    <x v="11"/>
    <m/>
  </r>
  <r>
    <s v="OD2232"/>
    <x v="13"/>
    <x v="1"/>
    <x v="1"/>
    <x v="17"/>
    <d v="2017-08-13T00:00:00"/>
    <x v="1"/>
    <n v="800"/>
    <n v="0.1"/>
    <n v="48"/>
    <s v="Tamil Nadu"/>
    <x v="0"/>
    <x v="6"/>
    <m/>
  </r>
  <r>
    <s v="OD2233"/>
    <x v="2"/>
    <x v="1"/>
    <x v="1"/>
    <x v="15"/>
    <d v="2016-03-23T00:00:00"/>
    <x v="1"/>
    <n v="1170"/>
    <n v="0.14000000000000001"/>
    <n v="70.2"/>
    <s v="Tamil Nadu"/>
    <x v="1"/>
    <x v="10"/>
    <m/>
  </r>
  <r>
    <s v="OD2234"/>
    <x v="47"/>
    <x v="5"/>
    <x v="8"/>
    <x v="19"/>
    <d v="2018-10-13T00:00:00"/>
    <x v="1"/>
    <n v="2197"/>
    <n v="0.27"/>
    <n v="549.25"/>
    <s v="Tamil Nadu"/>
    <x v="3"/>
    <x v="2"/>
    <m/>
  </r>
  <r>
    <s v="OD2235"/>
    <x v="39"/>
    <x v="0"/>
    <x v="0"/>
    <x v="22"/>
    <d v="2016-03-23T00:00:00"/>
    <x v="1"/>
    <n v="2190"/>
    <n v="0.34"/>
    <n v="569.4"/>
    <s v="Tamil Nadu"/>
    <x v="1"/>
    <x v="10"/>
    <m/>
  </r>
  <r>
    <s v="OD2236"/>
    <x v="22"/>
    <x v="5"/>
    <x v="10"/>
    <x v="3"/>
    <d v="2015-04-30T00:00:00"/>
    <x v="1"/>
    <n v="2032"/>
    <n v="0.26"/>
    <n v="629.91999999999996"/>
    <s v="Tamil Nadu"/>
    <x v="2"/>
    <x v="3"/>
    <m/>
  </r>
  <r>
    <s v="OD2237"/>
    <x v="10"/>
    <x v="6"/>
    <x v="13"/>
    <x v="0"/>
    <d v="2017-07-24T00:00:00"/>
    <x v="1"/>
    <n v="1599"/>
    <n v="0.27"/>
    <n v="399.75"/>
    <s v="Tamil Nadu"/>
    <x v="0"/>
    <x v="7"/>
    <m/>
  </r>
  <r>
    <s v="OD2238"/>
    <x v="22"/>
    <x v="6"/>
    <x v="19"/>
    <x v="15"/>
    <d v="2015-04-30T00:00:00"/>
    <x v="1"/>
    <n v="870"/>
    <n v="0.26"/>
    <n v="365.4"/>
    <s v="Tamil Nadu"/>
    <x v="2"/>
    <x v="3"/>
    <m/>
  </r>
  <r>
    <s v="OD2239"/>
    <x v="48"/>
    <x v="1"/>
    <x v="14"/>
    <x v="8"/>
    <d v="2015-05-19T00:00:00"/>
    <x v="1"/>
    <n v="610"/>
    <n v="0.13"/>
    <n v="115.9"/>
    <s v="Tamil Nadu"/>
    <x v="2"/>
    <x v="5"/>
    <m/>
  </r>
  <r>
    <s v="OD2240"/>
    <x v="48"/>
    <x v="4"/>
    <x v="7"/>
    <x v="10"/>
    <d v="2018-05-06T00:00:00"/>
    <x v="1"/>
    <n v="1622"/>
    <n v="0.12"/>
    <n v="81.099999999999994"/>
    <s v="Tamil Nadu"/>
    <x v="3"/>
    <x v="5"/>
    <m/>
  </r>
  <r>
    <s v="OD2241"/>
    <x v="11"/>
    <x v="4"/>
    <x v="6"/>
    <x v="13"/>
    <d v="2017-02-12T00:00:00"/>
    <x v="1"/>
    <n v="703"/>
    <n v="0.18"/>
    <n v="246.05"/>
    <s v="Tamil Nadu"/>
    <x v="0"/>
    <x v="11"/>
    <m/>
  </r>
  <r>
    <s v="OD2242"/>
    <x v="24"/>
    <x v="6"/>
    <x v="9"/>
    <x v="10"/>
    <d v="2018-09-24T00:00:00"/>
    <x v="1"/>
    <n v="574"/>
    <n v="0.25"/>
    <n v="212.38"/>
    <s v="Tamil Nadu"/>
    <x v="3"/>
    <x v="8"/>
    <m/>
  </r>
  <r>
    <s v="OD2243"/>
    <x v="41"/>
    <x v="4"/>
    <x v="6"/>
    <x v="6"/>
    <d v="2017-08-13T00:00:00"/>
    <x v="1"/>
    <n v="2267"/>
    <n v="0.15"/>
    <n v="612.09"/>
    <s v="Tamil Nadu"/>
    <x v="0"/>
    <x v="6"/>
    <m/>
  </r>
  <r>
    <s v="OD2244"/>
    <x v="1"/>
    <x v="1"/>
    <x v="14"/>
    <x v="14"/>
    <d v="2018-10-13T00:00:00"/>
    <x v="1"/>
    <n v="821"/>
    <n v="0.25"/>
    <n v="221.67"/>
    <s v="Tamil Nadu"/>
    <x v="3"/>
    <x v="2"/>
    <m/>
  </r>
  <r>
    <s v="OD2245"/>
    <x v="4"/>
    <x v="4"/>
    <x v="22"/>
    <x v="9"/>
    <d v="2018-01-14T00:00:00"/>
    <x v="1"/>
    <n v="2473"/>
    <n v="0.33"/>
    <n v="1038.6600000000001"/>
    <s v="Tamil Nadu"/>
    <x v="3"/>
    <x v="9"/>
    <m/>
  </r>
  <r>
    <s v="OD2246"/>
    <x v="27"/>
    <x v="1"/>
    <x v="14"/>
    <x v="7"/>
    <d v="2017-05-01T00:00:00"/>
    <x v="1"/>
    <n v="2478"/>
    <n v="0.1"/>
    <n v="941.64"/>
    <s v="Tamil Nadu"/>
    <x v="0"/>
    <x v="5"/>
    <m/>
  </r>
  <r>
    <s v="OD2247"/>
    <x v="18"/>
    <x v="0"/>
    <x v="0"/>
    <x v="22"/>
    <d v="2018-06-20T00:00:00"/>
    <x v="1"/>
    <n v="637"/>
    <n v="0.21"/>
    <n v="121.03"/>
    <s v="Tamil Nadu"/>
    <x v="3"/>
    <x v="1"/>
    <m/>
  </r>
  <r>
    <s v="OD2248"/>
    <x v="28"/>
    <x v="2"/>
    <x v="21"/>
    <x v="18"/>
    <d v="2015-12-30T00:00:00"/>
    <x v="1"/>
    <n v="813"/>
    <n v="0.17"/>
    <n v="317.07"/>
    <s v="Tamil Nadu"/>
    <x v="2"/>
    <x v="4"/>
    <m/>
  </r>
  <r>
    <s v="OD2249"/>
    <x v="9"/>
    <x v="2"/>
    <x v="2"/>
    <x v="14"/>
    <d v="2015-06-23T00:00:00"/>
    <x v="1"/>
    <n v="502"/>
    <n v="0.23"/>
    <n v="145.58000000000001"/>
    <s v="Tamil Nadu"/>
    <x v="2"/>
    <x v="1"/>
    <m/>
  </r>
  <r>
    <s v="OD2250"/>
    <x v="45"/>
    <x v="5"/>
    <x v="17"/>
    <x v="6"/>
    <d v="2017-11-19T00:00:00"/>
    <x v="1"/>
    <n v="2119"/>
    <n v="0.14000000000000001"/>
    <n v="847.6"/>
    <s v="Tamil Nadu"/>
    <x v="0"/>
    <x v="0"/>
    <m/>
  </r>
  <r>
    <s v="OD2251"/>
    <x v="48"/>
    <x v="2"/>
    <x v="15"/>
    <x v="0"/>
    <d v="2018-05-01T00:00:00"/>
    <x v="1"/>
    <n v="1149"/>
    <n v="0.22"/>
    <n v="103.41"/>
    <s v="Tamil Nadu"/>
    <x v="3"/>
    <x v="5"/>
    <m/>
  </r>
  <r>
    <s v="OD2252"/>
    <x v="35"/>
    <x v="5"/>
    <x v="10"/>
    <x v="15"/>
    <d v="2016-11-30T00:00:00"/>
    <x v="1"/>
    <n v="1400"/>
    <n v="0.11"/>
    <n v="336"/>
    <s v="Tamil Nadu"/>
    <x v="1"/>
    <x v="0"/>
    <m/>
  </r>
  <r>
    <s v="OD2253"/>
    <x v="35"/>
    <x v="4"/>
    <x v="22"/>
    <x v="11"/>
    <d v="2017-12-16T00:00:00"/>
    <x v="1"/>
    <n v="1486"/>
    <n v="0.27"/>
    <n v="208.04"/>
    <s v="Tamil Nadu"/>
    <x v="0"/>
    <x v="4"/>
    <m/>
  </r>
  <r>
    <s v="OD2254"/>
    <x v="2"/>
    <x v="5"/>
    <x v="17"/>
    <x v="18"/>
    <d v="2018-11-20T00:00:00"/>
    <x v="1"/>
    <n v="1847"/>
    <n v="0.18"/>
    <n v="591.04"/>
    <s v="Tamil Nadu"/>
    <x v="3"/>
    <x v="0"/>
    <m/>
  </r>
  <r>
    <s v="OD2255"/>
    <x v="45"/>
    <x v="6"/>
    <x v="19"/>
    <x v="16"/>
    <d v="2018-06-22T00:00:00"/>
    <x v="1"/>
    <n v="1197"/>
    <n v="0.21"/>
    <n v="83.79"/>
    <s v="Tamil Nadu"/>
    <x v="3"/>
    <x v="1"/>
    <m/>
  </r>
  <r>
    <s v="OD2256"/>
    <x v="42"/>
    <x v="2"/>
    <x v="2"/>
    <x v="7"/>
    <d v="2015-03-23T00:00:00"/>
    <x v="1"/>
    <n v="2180"/>
    <n v="0.24"/>
    <n v="806.6"/>
    <s v="Tamil Nadu"/>
    <x v="2"/>
    <x v="10"/>
    <m/>
  </r>
  <r>
    <s v="OD2257"/>
    <x v="23"/>
    <x v="3"/>
    <x v="5"/>
    <x v="13"/>
    <d v="2018-04-09T00:00:00"/>
    <x v="1"/>
    <n v="1710"/>
    <n v="0.22"/>
    <n v="307.8"/>
    <s v="Tamil Nadu"/>
    <x v="3"/>
    <x v="3"/>
    <m/>
  </r>
  <r>
    <s v="OD2258"/>
    <x v="40"/>
    <x v="0"/>
    <x v="0"/>
    <x v="10"/>
    <d v="2018-04-09T00:00:00"/>
    <x v="1"/>
    <n v="2138"/>
    <n v="0.17"/>
    <n v="897.96"/>
    <s v="Tamil Nadu"/>
    <x v="3"/>
    <x v="3"/>
    <m/>
  </r>
  <r>
    <s v="OD2259"/>
    <x v="21"/>
    <x v="6"/>
    <x v="13"/>
    <x v="12"/>
    <d v="2018-09-23T00:00:00"/>
    <x v="1"/>
    <n v="1203"/>
    <n v="0.16"/>
    <n v="529.32000000000005"/>
    <s v="Tamil Nadu"/>
    <x v="3"/>
    <x v="8"/>
    <m/>
  </r>
  <r>
    <s v="OD2260"/>
    <x v="15"/>
    <x v="5"/>
    <x v="17"/>
    <x v="21"/>
    <d v="2017-08-14T00:00:00"/>
    <x v="1"/>
    <n v="2000"/>
    <n v="0.25"/>
    <n v="800"/>
    <s v="Tamil Nadu"/>
    <x v="0"/>
    <x v="6"/>
    <m/>
  </r>
  <r>
    <s v="OD2261"/>
    <x v="14"/>
    <x v="6"/>
    <x v="11"/>
    <x v="0"/>
    <d v="2017-08-09T00:00:00"/>
    <x v="1"/>
    <n v="1652"/>
    <n v="0.26"/>
    <n v="627.76"/>
    <s v="Tamil Nadu"/>
    <x v="0"/>
    <x v="6"/>
    <m/>
  </r>
  <r>
    <s v="OD2262"/>
    <x v="18"/>
    <x v="0"/>
    <x v="20"/>
    <x v="12"/>
    <d v="2018-10-09T00:00:00"/>
    <x v="1"/>
    <n v="1676"/>
    <n v="0.26"/>
    <n v="603.36"/>
    <s v="Tamil Nadu"/>
    <x v="3"/>
    <x v="2"/>
    <m/>
  </r>
  <r>
    <s v="OD2263"/>
    <x v="38"/>
    <x v="2"/>
    <x v="15"/>
    <x v="16"/>
    <d v="2015-08-15T00:00:00"/>
    <x v="1"/>
    <n v="558"/>
    <n v="0.35"/>
    <n v="195.3"/>
    <s v="Tamil Nadu"/>
    <x v="2"/>
    <x v="6"/>
    <m/>
  </r>
  <r>
    <s v="OD2264"/>
    <x v="49"/>
    <x v="4"/>
    <x v="22"/>
    <x v="0"/>
    <d v="2015-08-15T00:00:00"/>
    <x v="1"/>
    <n v="1102"/>
    <n v="0.28000000000000003"/>
    <n v="319.58"/>
    <s v="Tamil Nadu"/>
    <x v="2"/>
    <x v="6"/>
    <m/>
  </r>
  <r>
    <s v="OD2265"/>
    <x v="12"/>
    <x v="3"/>
    <x v="18"/>
    <x v="13"/>
    <d v="2017-03-26T00:00:00"/>
    <x v="1"/>
    <n v="1651"/>
    <n v="0.14000000000000001"/>
    <n v="561.34"/>
    <s v="Tamil Nadu"/>
    <x v="0"/>
    <x v="10"/>
    <m/>
  </r>
  <r>
    <s v="OD2266"/>
    <x v="32"/>
    <x v="1"/>
    <x v="1"/>
    <x v="5"/>
    <d v="2018-11-20T00:00:00"/>
    <x v="1"/>
    <n v="2305"/>
    <n v="0.35"/>
    <n v="530.15"/>
    <s v="Tamil Nadu"/>
    <x v="3"/>
    <x v="0"/>
    <m/>
  </r>
  <r>
    <s v="OD2267"/>
    <x v="35"/>
    <x v="5"/>
    <x v="8"/>
    <x v="3"/>
    <d v="2018-12-18T00:00:00"/>
    <x v="1"/>
    <n v="2132"/>
    <n v="0.11"/>
    <n v="618.28"/>
    <s v="Tamil Nadu"/>
    <x v="3"/>
    <x v="4"/>
    <m/>
  </r>
  <r>
    <s v="OD2268"/>
    <x v="46"/>
    <x v="0"/>
    <x v="20"/>
    <x v="6"/>
    <d v="2015-06-23T00:00:00"/>
    <x v="1"/>
    <n v="1000"/>
    <n v="0.28000000000000003"/>
    <n v="130"/>
    <s v="Tamil Nadu"/>
    <x v="2"/>
    <x v="1"/>
    <m/>
  </r>
  <r>
    <s v="OD2269"/>
    <x v="36"/>
    <x v="5"/>
    <x v="17"/>
    <x v="19"/>
    <d v="2017-08-09T00:00:00"/>
    <x v="1"/>
    <n v="854"/>
    <n v="0.3"/>
    <n v="324.52"/>
    <s v="Tamil Nadu"/>
    <x v="0"/>
    <x v="6"/>
    <m/>
  </r>
  <r>
    <s v="OD2270"/>
    <x v="37"/>
    <x v="4"/>
    <x v="22"/>
    <x v="0"/>
    <d v="2018-04-09T00:00:00"/>
    <x v="1"/>
    <n v="1052"/>
    <n v="0.13"/>
    <n v="105.2"/>
    <s v="Tamil Nadu"/>
    <x v="3"/>
    <x v="3"/>
    <m/>
  </r>
  <r>
    <s v="OD2271"/>
    <x v="25"/>
    <x v="5"/>
    <x v="10"/>
    <x v="20"/>
    <d v="2017-05-01T00:00:00"/>
    <x v="1"/>
    <n v="814"/>
    <n v="0.14000000000000001"/>
    <n v="113.96"/>
    <s v="Tamil Nadu"/>
    <x v="0"/>
    <x v="5"/>
    <m/>
  </r>
  <r>
    <s v="OD2272"/>
    <x v="5"/>
    <x v="3"/>
    <x v="16"/>
    <x v="18"/>
    <d v="2017-07-29T00:00:00"/>
    <x v="1"/>
    <n v="2285"/>
    <n v="0.35"/>
    <n v="776.9"/>
    <s v="Tamil Nadu"/>
    <x v="0"/>
    <x v="7"/>
    <m/>
  </r>
  <r>
    <s v="OD2273"/>
    <x v="46"/>
    <x v="3"/>
    <x v="5"/>
    <x v="11"/>
    <d v="2017-06-14T00:00:00"/>
    <x v="1"/>
    <n v="2154"/>
    <n v="0.23"/>
    <n v="150.78"/>
    <s v="Tamil Nadu"/>
    <x v="0"/>
    <x v="1"/>
    <m/>
  </r>
  <r>
    <s v="OD2274"/>
    <x v="11"/>
    <x v="2"/>
    <x v="4"/>
    <x v="4"/>
    <d v="2016-11-30T00:00:00"/>
    <x v="1"/>
    <n v="1721"/>
    <n v="0.12"/>
    <n v="258.14999999999998"/>
    <s v="Tamil Nadu"/>
    <x v="1"/>
    <x v="0"/>
    <m/>
  </r>
  <r>
    <s v="OD2275"/>
    <x v="43"/>
    <x v="5"/>
    <x v="17"/>
    <x v="20"/>
    <d v="2015-12-24T00:00:00"/>
    <x v="2"/>
    <n v="2092"/>
    <n v="0.18"/>
    <n v="648.52"/>
    <s v="Tamil Nadu"/>
    <x v="2"/>
    <x v="4"/>
    <m/>
  </r>
  <r>
    <s v="OD2276"/>
    <x v="3"/>
    <x v="4"/>
    <x v="7"/>
    <x v="12"/>
    <d v="2018-09-07T00:00:00"/>
    <x v="2"/>
    <n v="611"/>
    <n v="0.19"/>
    <n v="30.55"/>
    <s v="Tamil Nadu"/>
    <x v="3"/>
    <x v="8"/>
    <m/>
  </r>
  <r>
    <s v="OD2277"/>
    <x v="47"/>
    <x v="4"/>
    <x v="7"/>
    <x v="6"/>
    <d v="2015-07-20T00:00:00"/>
    <x v="2"/>
    <n v="2304"/>
    <n v="0.33"/>
    <n v="852.48"/>
    <s v="Tamil Nadu"/>
    <x v="2"/>
    <x v="7"/>
    <m/>
  </r>
  <r>
    <s v="OD2278"/>
    <x v="1"/>
    <x v="5"/>
    <x v="10"/>
    <x v="4"/>
    <d v="2016-12-16T00:00:00"/>
    <x v="2"/>
    <n v="904"/>
    <n v="0.18"/>
    <n v="361.6"/>
    <s v="Tamil Nadu"/>
    <x v="1"/>
    <x v="4"/>
    <m/>
  </r>
  <r>
    <s v="OD2279"/>
    <x v="45"/>
    <x v="5"/>
    <x v="8"/>
    <x v="5"/>
    <d v="2017-11-10T00:00:00"/>
    <x v="2"/>
    <n v="1557"/>
    <n v="0.28999999999999998"/>
    <n v="498.24"/>
    <s v="Tamil Nadu"/>
    <x v="0"/>
    <x v="0"/>
    <m/>
  </r>
  <r>
    <s v="OD2280"/>
    <x v="15"/>
    <x v="2"/>
    <x v="2"/>
    <x v="18"/>
    <d v="2018-11-16T00:00:00"/>
    <x v="2"/>
    <n v="2391"/>
    <n v="0.28999999999999998"/>
    <n v="239.1"/>
    <s v="Tamil Nadu"/>
    <x v="3"/>
    <x v="0"/>
    <m/>
  </r>
  <r>
    <s v="OD2281"/>
    <x v="16"/>
    <x v="6"/>
    <x v="19"/>
    <x v="18"/>
    <d v="2018-09-29T00:00:00"/>
    <x v="2"/>
    <n v="1450"/>
    <n v="0.26"/>
    <n v="594.5"/>
    <s v="Tamil Nadu"/>
    <x v="3"/>
    <x v="8"/>
    <m/>
  </r>
  <r>
    <s v="OD2282"/>
    <x v="0"/>
    <x v="4"/>
    <x v="7"/>
    <x v="13"/>
    <d v="2017-06-20T00:00:00"/>
    <x v="2"/>
    <n v="1996"/>
    <n v="0.19"/>
    <n v="778.44"/>
    <s v="Tamil Nadu"/>
    <x v="0"/>
    <x v="1"/>
    <m/>
  </r>
  <r>
    <s v="OD2283"/>
    <x v="31"/>
    <x v="2"/>
    <x v="4"/>
    <x v="9"/>
    <d v="2018-10-01T00:00:00"/>
    <x v="2"/>
    <n v="1069"/>
    <n v="0.35"/>
    <n v="224.49"/>
    <s v="Tamil Nadu"/>
    <x v="3"/>
    <x v="2"/>
    <m/>
  </r>
  <r>
    <s v="OD2284"/>
    <x v="35"/>
    <x v="3"/>
    <x v="3"/>
    <x v="4"/>
    <d v="2018-04-27T00:00:00"/>
    <x v="2"/>
    <n v="1586"/>
    <n v="0.3"/>
    <n v="190.32"/>
    <s v="Tamil Nadu"/>
    <x v="3"/>
    <x v="3"/>
    <m/>
  </r>
  <r>
    <s v="OD2285"/>
    <x v="24"/>
    <x v="5"/>
    <x v="17"/>
    <x v="6"/>
    <d v="2018-06-29T00:00:00"/>
    <x v="2"/>
    <n v="605"/>
    <n v="0.13"/>
    <n v="84.7"/>
    <s v="Tamil Nadu"/>
    <x v="3"/>
    <x v="1"/>
    <m/>
  </r>
  <r>
    <s v="OD2286"/>
    <x v="1"/>
    <x v="6"/>
    <x v="13"/>
    <x v="14"/>
    <d v="2017-07-04T00:00:00"/>
    <x v="2"/>
    <n v="1937"/>
    <n v="0.19"/>
    <n v="116.22"/>
    <s v="Tamil Nadu"/>
    <x v="0"/>
    <x v="7"/>
    <m/>
  </r>
  <r>
    <s v="OD2287"/>
    <x v="22"/>
    <x v="1"/>
    <x v="1"/>
    <x v="1"/>
    <d v="2017-07-03T00:00:00"/>
    <x v="2"/>
    <n v="1465"/>
    <n v="0.28999999999999998"/>
    <n v="336.95"/>
    <s v="Tamil Nadu"/>
    <x v="0"/>
    <x v="7"/>
    <m/>
  </r>
  <r>
    <s v="OD2288"/>
    <x v="15"/>
    <x v="5"/>
    <x v="10"/>
    <x v="8"/>
    <d v="2017-09-05T00:00:00"/>
    <x v="2"/>
    <n v="1375"/>
    <n v="0.18"/>
    <n v="426.25"/>
    <s v="Tamil Nadu"/>
    <x v="0"/>
    <x v="8"/>
    <m/>
  </r>
  <r>
    <s v="OD2289"/>
    <x v="44"/>
    <x v="2"/>
    <x v="15"/>
    <x v="10"/>
    <d v="2016-12-12T00:00:00"/>
    <x v="2"/>
    <n v="1450"/>
    <n v="0.13"/>
    <n v="435"/>
    <s v="Tamil Nadu"/>
    <x v="1"/>
    <x v="4"/>
    <m/>
  </r>
  <r>
    <s v="OD2290"/>
    <x v="38"/>
    <x v="6"/>
    <x v="13"/>
    <x v="16"/>
    <d v="2018-11-18T00:00:00"/>
    <x v="2"/>
    <n v="901"/>
    <n v="0.31"/>
    <n v="342.38"/>
    <s v="Tamil Nadu"/>
    <x v="3"/>
    <x v="0"/>
    <m/>
  </r>
  <r>
    <s v="OD2291"/>
    <x v="46"/>
    <x v="2"/>
    <x v="4"/>
    <x v="3"/>
    <d v="2018-12-18T00:00:00"/>
    <x v="2"/>
    <n v="1255"/>
    <n v="0.16"/>
    <n v="263.55"/>
    <s v="Tamil Nadu"/>
    <x v="3"/>
    <x v="4"/>
    <m/>
  </r>
  <r>
    <s v="OD2292"/>
    <x v="2"/>
    <x v="3"/>
    <x v="18"/>
    <x v="11"/>
    <d v="2017-07-03T00:00:00"/>
    <x v="2"/>
    <n v="609"/>
    <n v="0.13"/>
    <n v="164.43"/>
    <s v="Tamil Nadu"/>
    <x v="0"/>
    <x v="7"/>
    <m/>
  </r>
  <r>
    <s v="OD2293"/>
    <x v="48"/>
    <x v="3"/>
    <x v="18"/>
    <x v="19"/>
    <d v="2017-09-05T00:00:00"/>
    <x v="2"/>
    <n v="2306"/>
    <n v="0.22"/>
    <n v="899.34"/>
    <s v="Tamil Nadu"/>
    <x v="0"/>
    <x v="8"/>
    <m/>
  </r>
  <r>
    <s v="OD2294"/>
    <x v="8"/>
    <x v="4"/>
    <x v="7"/>
    <x v="20"/>
    <d v="2018-06-16T00:00:00"/>
    <x v="2"/>
    <n v="1812"/>
    <n v="0.33"/>
    <n v="471.12"/>
    <s v="Tamil Nadu"/>
    <x v="3"/>
    <x v="1"/>
    <m/>
  </r>
  <r>
    <s v="OD2295"/>
    <x v="2"/>
    <x v="2"/>
    <x v="2"/>
    <x v="20"/>
    <d v="2017-01-03T00:00:00"/>
    <x v="2"/>
    <n v="1241"/>
    <n v="0.2"/>
    <n v="260.61"/>
    <s v="Tamil Nadu"/>
    <x v="0"/>
    <x v="9"/>
    <m/>
  </r>
  <r>
    <s v="OD2296"/>
    <x v="42"/>
    <x v="4"/>
    <x v="7"/>
    <x v="0"/>
    <d v="2016-10-04T00:00:00"/>
    <x v="2"/>
    <n v="575"/>
    <n v="0.15"/>
    <n v="40.25"/>
    <s v="Tamil Nadu"/>
    <x v="1"/>
    <x v="2"/>
    <m/>
  </r>
  <r>
    <s v="OD2297"/>
    <x v="49"/>
    <x v="1"/>
    <x v="14"/>
    <x v="8"/>
    <d v="2018-07-31T00:00:00"/>
    <x v="2"/>
    <n v="2197"/>
    <n v="0.28000000000000003"/>
    <n v="637.13"/>
    <s v="Tamil Nadu"/>
    <x v="3"/>
    <x v="7"/>
    <m/>
  </r>
  <r>
    <s v="OD2298"/>
    <x v="9"/>
    <x v="0"/>
    <x v="12"/>
    <x v="17"/>
    <d v="2018-03-23T00:00:00"/>
    <x v="2"/>
    <n v="1749"/>
    <n v="0.32"/>
    <n v="349.8"/>
    <s v="Tamil Nadu"/>
    <x v="3"/>
    <x v="10"/>
    <m/>
  </r>
  <r>
    <s v="OD2299"/>
    <x v="22"/>
    <x v="2"/>
    <x v="4"/>
    <x v="19"/>
    <d v="2015-11-15T00:00:00"/>
    <x v="2"/>
    <n v="1010"/>
    <n v="0.13"/>
    <n v="313.10000000000002"/>
    <s v="Tamil Nadu"/>
    <x v="2"/>
    <x v="0"/>
    <m/>
  </r>
  <r>
    <s v="OD2300"/>
    <x v="12"/>
    <x v="1"/>
    <x v="14"/>
    <x v="21"/>
    <d v="2018-08-12T00:00:00"/>
    <x v="2"/>
    <n v="1976"/>
    <n v="0.33"/>
    <n v="276.64"/>
    <s v="Tamil Nadu"/>
    <x v="3"/>
    <x v="6"/>
    <m/>
  </r>
  <r>
    <s v="OD2301"/>
    <x v="40"/>
    <x v="6"/>
    <x v="13"/>
    <x v="16"/>
    <d v="2018-06-11T00:00:00"/>
    <x v="2"/>
    <n v="2147"/>
    <n v="0.22"/>
    <n v="751.45"/>
    <s v="Tamil Nadu"/>
    <x v="3"/>
    <x v="1"/>
    <m/>
  </r>
  <r>
    <s v="OD2302"/>
    <x v="44"/>
    <x v="4"/>
    <x v="7"/>
    <x v="8"/>
    <d v="2018-08-21T00:00:00"/>
    <x v="2"/>
    <n v="1322"/>
    <n v="0.11"/>
    <n v="475.92"/>
    <s v="Tamil Nadu"/>
    <x v="3"/>
    <x v="6"/>
    <m/>
  </r>
  <r>
    <s v="OD2303"/>
    <x v="20"/>
    <x v="5"/>
    <x v="10"/>
    <x v="17"/>
    <d v="2015-11-28T00:00:00"/>
    <x v="2"/>
    <n v="1589"/>
    <n v="0.18"/>
    <n v="492.59"/>
    <s v="Tamil Nadu"/>
    <x v="2"/>
    <x v="0"/>
    <m/>
  </r>
  <r>
    <s v="OD2304"/>
    <x v="19"/>
    <x v="5"/>
    <x v="17"/>
    <x v="17"/>
    <d v="2018-12-18T00:00:00"/>
    <x v="2"/>
    <n v="1875"/>
    <n v="0.21"/>
    <n v="431.25"/>
    <s v="Tamil Nadu"/>
    <x v="3"/>
    <x v="4"/>
    <m/>
  </r>
  <r>
    <s v="OD2305"/>
    <x v="12"/>
    <x v="3"/>
    <x v="16"/>
    <x v="1"/>
    <d v="2018-04-27T00:00:00"/>
    <x v="2"/>
    <n v="2470"/>
    <n v="0.1"/>
    <n v="889.2"/>
    <s v="Tamil Nadu"/>
    <x v="3"/>
    <x v="3"/>
    <m/>
  </r>
  <r>
    <s v="OD2306"/>
    <x v="5"/>
    <x v="0"/>
    <x v="0"/>
    <x v="11"/>
    <d v="2015-12-07T00:00:00"/>
    <x v="2"/>
    <n v="2068"/>
    <n v="0.14000000000000001"/>
    <n v="372.24"/>
    <s v="Tamil Nadu"/>
    <x v="2"/>
    <x v="4"/>
    <m/>
  </r>
  <r>
    <s v="OD2307"/>
    <x v="20"/>
    <x v="4"/>
    <x v="7"/>
    <x v="3"/>
    <d v="2017-11-14T00:00:00"/>
    <x v="2"/>
    <n v="1624"/>
    <n v="0.18"/>
    <n v="487.2"/>
    <s v="Tamil Nadu"/>
    <x v="0"/>
    <x v="0"/>
    <m/>
  </r>
  <r>
    <s v="OD2308"/>
    <x v="29"/>
    <x v="2"/>
    <x v="2"/>
    <x v="2"/>
    <d v="2016-05-03T00:00:00"/>
    <x v="2"/>
    <n v="1702"/>
    <n v="0.19"/>
    <n v="221.26"/>
    <s v="Tamil Nadu"/>
    <x v="1"/>
    <x v="5"/>
    <m/>
  </r>
  <r>
    <s v="OD2309"/>
    <x v="17"/>
    <x v="0"/>
    <x v="0"/>
    <x v="8"/>
    <d v="2015-03-07T00:00:00"/>
    <x v="2"/>
    <n v="2014"/>
    <n v="0.27"/>
    <n v="463.22"/>
    <s v="Tamil Nadu"/>
    <x v="2"/>
    <x v="10"/>
    <m/>
  </r>
  <r>
    <s v="OD2310"/>
    <x v="26"/>
    <x v="2"/>
    <x v="21"/>
    <x v="5"/>
    <d v="2015-11-23T00:00:00"/>
    <x v="2"/>
    <n v="1343"/>
    <n v="0.2"/>
    <n v="564.05999999999995"/>
    <s v="Tamil Nadu"/>
    <x v="2"/>
    <x v="0"/>
    <m/>
  </r>
  <r>
    <s v="OD2311"/>
    <x v="10"/>
    <x v="3"/>
    <x v="18"/>
    <x v="0"/>
    <d v="2017-04-13T00:00:00"/>
    <x v="2"/>
    <n v="843"/>
    <n v="0.12"/>
    <n v="143.31"/>
    <s v="Tamil Nadu"/>
    <x v="0"/>
    <x v="3"/>
    <m/>
  </r>
  <r>
    <s v="OD2312"/>
    <x v="33"/>
    <x v="2"/>
    <x v="4"/>
    <x v="12"/>
    <d v="2017-05-08T00:00:00"/>
    <x v="2"/>
    <n v="685"/>
    <n v="0.14000000000000001"/>
    <n v="226.05"/>
    <s v="Tamil Nadu"/>
    <x v="0"/>
    <x v="5"/>
    <m/>
  </r>
  <r>
    <s v="OD2313"/>
    <x v="27"/>
    <x v="6"/>
    <x v="9"/>
    <x v="11"/>
    <d v="2017-04-12T00:00:00"/>
    <x v="2"/>
    <n v="1507"/>
    <n v="0.11"/>
    <n v="587.73"/>
    <s v="Tamil Nadu"/>
    <x v="0"/>
    <x v="3"/>
    <m/>
  </r>
  <r>
    <s v="OD2314"/>
    <x v="0"/>
    <x v="6"/>
    <x v="11"/>
    <x v="2"/>
    <d v="2015-02-22T00:00:00"/>
    <x v="2"/>
    <n v="1618"/>
    <n v="0.16"/>
    <n v="258.88"/>
    <s v="Tamil Nadu"/>
    <x v="2"/>
    <x v="11"/>
    <m/>
  </r>
  <r>
    <s v="OD2315"/>
    <x v="33"/>
    <x v="4"/>
    <x v="22"/>
    <x v="23"/>
    <d v="2015-07-20T00:00:00"/>
    <x v="2"/>
    <n v="1393"/>
    <n v="0.31"/>
    <n v="139.30000000000001"/>
    <s v="Tamil Nadu"/>
    <x v="2"/>
    <x v="7"/>
    <m/>
  </r>
  <r>
    <s v="OD2316"/>
    <x v="7"/>
    <x v="0"/>
    <x v="0"/>
    <x v="6"/>
    <d v="2018-03-23T00:00:00"/>
    <x v="2"/>
    <n v="2285"/>
    <n v="0.1"/>
    <n v="662.65"/>
    <s v="Tamil Nadu"/>
    <x v="3"/>
    <x v="10"/>
    <m/>
  </r>
  <r>
    <s v="OD2317"/>
    <x v="25"/>
    <x v="4"/>
    <x v="22"/>
    <x v="12"/>
    <d v="2018-12-08T00:00:00"/>
    <x v="2"/>
    <n v="1657"/>
    <n v="0.27"/>
    <n v="347.97"/>
    <s v="Tamil Nadu"/>
    <x v="3"/>
    <x v="4"/>
    <m/>
  </r>
  <r>
    <s v="OD2318"/>
    <x v="23"/>
    <x v="2"/>
    <x v="15"/>
    <x v="13"/>
    <d v="2018-06-29T00:00:00"/>
    <x v="2"/>
    <n v="1363"/>
    <n v="0.24"/>
    <n v="231.71"/>
    <s v="Tamil Nadu"/>
    <x v="3"/>
    <x v="1"/>
    <m/>
  </r>
  <r>
    <s v="OD2319"/>
    <x v="5"/>
    <x v="4"/>
    <x v="22"/>
    <x v="12"/>
    <d v="2017-06-20T00:00:00"/>
    <x v="2"/>
    <n v="1029"/>
    <n v="0.35"/>
    <n v="133.77000000000001"/>
    <s v="Tamil Nadu"/>
    <x v="0"/>
    <x v="1"/>
    <m/>
  </r>
  <r>
    <s v="OD2320"/>
    <x v="46"/>
    <x v="2"/>
    <x v="21"/>
    <x v="20"/>
    <d v="2016-04-18T00:00:00"/>
    <x v="2"/>
    <n v="1849"/>
    <n v="0.31"/>
    <n v="184.9"/>
    <s v="Tamil Nadu"/>
    <x v="1"/>
    <x v="3"/>
    <m/>
  </r>
  <r>
    <s v="OD2321"/>
    <x v="12"/>
    <x v="4"/>
    <x v="22"/>
    <x v="20"/>
    <d v="2015-03-07T00:00:00"/>
    <x v="2"/>
    <n v="578"/>
    <n v="0.21"/>
    <n v="225.42"/>
    <s v="Tamil Nadu"/>
    <x v="2"/>
    <x v="10"/>
    <m/>
  </r>
  <r>
    <s v="OD2322"/>
    <x v="45"/>
    <x v="1"/>
    <x v="1"/>
    <x v="2"/>
    <d v="2018-11-18T00:00:00"/>
    <x v="2"/>
    <n v="1663"/>
    <n v="0.1"/>
    <n v="399.12"/>
    <s v="Tamil Nadu"/>
    <x v="3"/>
    <x v="0"/>
    <m/>
  </r>
  <r>
    <s v="OD2323"/>
    <x v="17"/>
    <x v="5"/>
    <x v="8"/>
    <x v="21"/>
    <d v="2018-03-25T00:00:00"/>
    <x v="2"/>
    <n v="1406"/>
    <n v="0.1"/>
    <n v="168.72"/>
    <s v="Tamil Nadu"/>
    <x v="3"/>
    <x v="10"/>
    <m/>
  </r>
  <r>
    <s v="OD2324"/>
    <x v="7"/>
    <x v="0"/>
    <x v="12"/>
    <x v="22"/>
    <d v="2017-11-03T00:00:00"/>
    <x v="2"/>
    <n v="713"/>
    <n v="0.27"/>
    <n v="71.3"/>
    <s v="Tamil Nadu"/>
    <x v="0"/>
    <x v="0"/>
    <m/>
  </r>
  <r>
    <s v="OD2325"/>
    <x v="20"/>
    <x v="2"/>
    <x v="21"/>
    <x v="1"/>
    <d v="2016-11-28T00:00:00"/>
    <x v="2"/>
    <n v="2138"/>
    <n v="0.31"/>
    <n v="641.4"/>
    <s v="Tamil Nadu"/>
    <x v="1"/>
    <x v="0"/>
    <m/>
  </r>
  <r>
    <s v="OD2326"/>
    <x v="4"/>
    <x v="4"/>
    <x v="6"/>
    <x v="3"/>
    <d v="2017-06-05T00:00:00"/>
    <x v="2"/>
    <n v="1438"/>
    <n v="0.22"/>
    <n v="86.28"/>
    <s v="Tamil Nadu"/>
    <x v="0"/>
    <x v="1"/>
    <m/>
  </r>
  <r>
    <s v="OD2327"/>
    <x v="27"/>
    <x v="6"/>
    <x v="19"/>
    <x v="8"/>
    <d v="2018-04-27T00:00:00"/>
    <x v="2"/>
    <n v="1293"/>
    <n v="0.27"/>
    <n v="297.39"/>
    <s v="Tamil Nadu"/>
    <x v="3"/>
    <x v="3"/>
    <m/>
  </r>
  <r>
    <s v="OD2328"/>
    <x v="7"/>
    <x v="4"/>
    <x v="7"/>
    <x v="9"/>
    <d v="2018-08-21T00:00:00"/>
    <x v="2"/>
    <n v="929"/>
    <n v="0.3"/>
    <n v="167.22"/>
    <s v="Tamil Nadu"/>
    <x v="3"/>
    <x v="6"/>
    <m/>
  </r>
  <r>
    <s v="OD2329"/>
    <x v="0"/>
    <x v="1"/>
    <x v="1"/>
    <x v="23"/>
    <d v="2018-11-24T00:00:00"/>
    <x v="2"/>
    <n v="2335"/>
    <n v="0.16"/>
    <n v="887.3"/>
    <s v="Tamil Nadu"/>
    <x v="3"/>
    <x v="0"/>
    <m/>
  </r>
  <r>
    <s v="OD2330"/>
    <x v="49"/>
    <x v="2"/>
    <x v="2"/>
    <x v="17"/>
    <d v="2017-06-17T00:00:00"/>
    <x v="2"/>
    <n v="1675"/>
    <n v="0.32"/>
    <n v="418.75"/>
    <s v="Tamil Nadu"/>
    <x v="0"/>
    <x v="1"/>
    <m/>
  </r>
  <r>
    <s v="OD2331"/>
    <x v="47"/>
    <x v="0"/>
    <x v="0"/>
    <x v="2"/>
    <d v="2015-07-20T00:00:00"/>
    <x v="2"/>
    <n v="1414"/>
    <n v="0.32"/>
    <n v="339.36"/>
    <s v="Tamil Nadu"/>
    <x v="2"/>
    <x v="7"/>
    <m/>
  </r>
  <r>
    <s v="OD2332"/>
    <x v="18"/>
    <x v="6"/>
    <x v="9"/>
    <x v="20"/>
    <d v="2015-10-11T00:00:00"/>
    <x v="2"/>
    <n v="2052"/>
    <n v="0.28999999999999998"/>
    <n v="287.27999999999997"/>
    <s v="Tamil Nadu"/>
    <x v="2"/>
    <x v="2"/>
    <m/>
  </r>
  <r>
    <s v="OD2333"/>
    <x v="15"/>
    <x v="0"/>
    <x v="12"/>
    <x v="12"/>
    <d v="2016-09-18T00:00:00"/>
    <x v="2"/>
    <n v="1579"/>
    <n v="0.17"/>
    <n v="615.80999999999995"/>
    <s v="Tamil Nadu"/>
    <x v="1"/>
    <x v="8"/>
    <m/>
  </r>
  <r>
    <s v="OD2334"/>
    <x v="18"/>
    <x v="0"/>
    <x v="0"/>
    <x v="9"/>
    <d v="2017-07-04T00:00:00"/>
    <x v="2"/>
    <n v="1936"/>
    <n v="0.28999999999999998"/>
    <n v="348.48"/>
    <s v="Tamil Nadu"/>
    <x v="0"/>
    <x v="7"/>
    <m/>
  </r>
  <r>
    <s v="OD2335"/>
    <x v="46"/>
    <x v="5"/>
    <x v="17"/>
    <x v="3"/>
    <d v="2018-06-10T00:00:00"/>
    <x v="2"/>
    <n v="894"/>
    <n v="0.32"/>
    <n v="169.86"/>
    <s v="Tamil Nadu"/>
    <x v="3"/>
    <x v="1"/>
    <m/>
  </r>
  <r>
    <s v="OD2336"/>
    <x v="38"/>
    <x v="2"/>
    <x v="4"/>
    <x v="22"/>
    <d v="2018-09-29T00:00:00"/>
    <x v="2"/>
    <n v="2442"/>
    <n v="0.13"/>
    <n v="1025.6400000000001"/>
    <s v="Tamil Nadu"/>
    <x v="3"/>
    <x v="8"/>
    <m/>
  </r>
  <r>
    <s v="OD2337"/>
    <x v="24"/>
    <x v="2"/>
    <x v="21"/>
    <x v="12"/>
    <d v="2016-03-19T00:00:00"/>
    <x v="2"/>
    <n v="2310"/>
    <n v="0.27"/>
    <n v="231"/>
    <s v="Tamil Nadu"/>
    <x v="1"/>
    <x v="10"/>
    <m/>
  </r>
  <r>
    <s v="OD2338"/>
    <x v="16"/>
    <x v="1"/>
    <x v="1"/>
    <x v="0"/>
    <d v="2018-08-21T00:00:00"/>
    <x v="2"/>
    <n v="2055"/>
    <n v="0.22"/>
    <n v="924.75"/>
    <s v="Tamil Nadu"/>
    <x v="3"/>
    <x v="6"/>
    <m/>
  </r>
  <r>
    <s v="OD2339"/>
    <x v="47"/>
    <x v="1"/>
    <x v="1"/>
    <x v="20"/>
    <d v="2018-12-18T00:00:00"/>
    <x v="2"/>
    <n v="1347"/>
    <n v="0.24"/>
    <n v="552.27"/>
    <s v="Tamil Nadu"/>
    <x v="3"/>
    <x v="4"/>
    <m/>
  </r>
  <r>
    <s v="OD2340"/>
    <x v="48"/>
    <x v="5"/>
    <x v="8"/>
    <x v="21"/>
    <d v="2018-10-09T00:00:00"/>
    <x v="2"/>
    <n v="1717"/>
    <n v="0.25"/>
    <n v="291.89"/>
    <s v="Tamil Nadu"/>
    <x v="3"/>
    <x v="2"/>
    <m/>
  </r>
  <r>
    <s v="OD2341"/>
    <x v="36"/>
    <x v="2"/>
    <x v="4"/>
    <x v="3"/>
    <d v="2016-09-08T00:00:00"/>
    <x v="2"/>
    <n v="2069"/>
    <n v="0.28999999999999998"/>
    <n v="558.63"/>
    <s v="Tamil Nadu"/>
    <x v="1"/>
    <x v="8"/>
    <m/>
  </r>
  <r>
    <s v="OD2342"/>
    <x v="7"/>
    <x v="5"/>
    <x v="10"/>
    <x v="3"/>
    <d v="2018-05-27T00:00:00"/>
    <x v="2"/>
    <n v="1816"/>
    <n v="0.12"/>
    <n v="817.2"/>
    <s v="Tamil Nadu"/>
    <x v="3"/>
    <x v="5"/>
    <m/>
  </r>
  <r>
    <s v="OD2343"/>
    <x v="26"/>
    <x v="2"/>
    <x v="21"/>
    <x v="0"/>
    <d v="2015-12-05T00:00:00"/>
    <x v="2"/>
    <n v="2232"/>
    <n v="0.14000000000000001"/>
    <n v="848.16"/>
    <s v="Tamil Nadu"/>
    <x v="2"/>
    <x v="4"/>
    <m/>
  </r>
  <r>
    <s v="OD2344"/>
    <x v="19"/>
    <x v="3"/>
    <x v="3"/>
    <x v="2"/>
    <d v="2017-06-17T00:00:00"/>
    <x v="2"/>
    <n v="1554"/>
    <n v="0.16"/>
    <n v="466.2"/>
    <s v="Tamil Nadu"/>
    <x v="0"/>
    <x v="1"/>
    <m/>
  </r>
  <r>
    <s v="OD2345"/>
    <x v="24"/>
    <x v="2"/>
    <x v="2"/>
    <x v="1"/>
    <d v="2018-07-08T00:00:00"/>
    <x v="2"/>
    <n v="629"/>
    <n v="0.11"/>
    <n v="69.19"/>
    <s v="Tamil Nadu"/>
    <x v="3"/>
    <x v="7"/>
    <m/>
  </r>
  <r>
    <s v="OD2346"/>
    <x v="41"/>
    <x v="0"/>
    <x v="0"/>
    <x v="11"/>
    <d v="2018-11-16T00:00:00"/>
    <x v="2"/>
    <n v="1066"/>
    <n v="0.1"/>
    <n v="138.58000000000001"/>
    <s v="Tamil Nadu"/>
    <x v="3"/>
    <x v="0"/>
    <m/>
  </r>
  <r>
    <s v="OD2347"/>
    <x v="35"/>
    <x v="0"/>
    <x v="20"/>
    <x v="11"/>
    <d v="2016-09-08T00:00:00"/>
    <x v="2"/>
    <n v="1998"/>
    <n v="0.26"/>
    <n v="459.54"/>
    <s v="Tamil Nadu"/>
    <x v="1"/>
    <x v="8"/>
    <m/>
  </r>
  <r>
    <s v="OD2348"/>
    <x v="18"/>
    <x v="3"/>
    <x v="16"/>
    <x v="2"/>
    <d v="2018-11-18T00:00:00"/>
    <x v="2"/>
    <n v="603"/>
    <n v="0.12"/>
    <n v="229.14"/>
    <s v="Tamil Nadu"/>
    <x v="3"/>
    <x v="0"/>
    <m/>
  </r>
  <r>
    <s v="OD2349"/>
    <x v="12"/>
    <x v="4"/>
    <x v="22"/>
    <x v="11"/>
    <d v="2018-05-22T00:00:00"/>
    <x v="2"/>
    <n v="1331"/>
    <n v="0.1"/>
    <n v="199.65"/>
    <s v="Tamil Nadu"/>
    <x v="3"/>
    <x v="5"/>
    <m/>
  </r>
  <r>
    <s v="OD2350"/>
    <x v="28"/>
    <x v="1"/>
    <x v="14"/>
    <x v="6"/>
    <d v="2018-09-29T00:00:00"/>
    <x v="2"/>
    <n v="2451"/>
    <n v="0.28999999999999998"/>
    <n v="269.61"/>
    <s v="Tamil Nadu"/>
    <x v="3"/>
    <x v="8"/>
    <m/>
  </r>
  <r>
    <s v="OD2351"/>
    <x v="47"/>
    <x v="2"/>
    <x v="15"/>
    <x v="18"/>
    <d v="2017-11-03T00:00:00"/>
    <x v="2"/>
    <n v="1880"/>
    <n v="0.31"/>
    <n v="206.8"/>
    <s v="Tamil Nadu"/>
    <x v="0"/>
    <x v="0"/>
    <m/>
  </r>
  <r>
    <s v="OD2352"/>
    <x v="38"/>
    <x v="5"/>
    <x v="17"/>
    <x v="13"/>
    <d v="2017-06-20T00:00:00"/>
    <x v="2"/>
    <n v="747"/>
    <n v="0.17"/>
    <n v="246.51"/>
    <s v="Tamil Nadu"/>
    <x v="0"/>
    <x v="1"/>
    <m/>
  </r>
  <r>
    <s v="OD2353"/>
    <x v="0"/>
    <x v="6"/>
    <x v="13"/>
    <x v="23"/>
    <d v="2016-12-12T00:00:00"/>
    <x v="2"/>
    <n v="609"/>
    <n v="0.16"/>
    <n v="60.9"/>
    <s v="Tamil Nadu"/>
    <x v="1"/>
    <x v="4"/>
    <m/>
  </r>
  <r>
    <s v="OD2354"/>
    <x v="45"/>
    <x v="5"/>
    <x v="8"/>
    <x v="10"/>
    <d v="2018-03-25T00:00:00"/>
    <x v="2"/>
    <n v="1495"/>
    <n v="0.21"/>
    <n v="269.10000000000002"/>
    <s v="Tamil Nadu"/>
    <x v="3"/>
    <x v="10"/>
    <m/>
  </r>
  <r>
    <s v="OD2355"/>
    <x v="26"/>
    <x v="1"/>
    <x v="14"/>
    <x v="12"/>
    <d v="2017-01-30T00:00:00"/>
    <x v="2"/>
    <n v="2394"/>
    <n v="0.11"/>
    <n v="502.74"/>
    <s v="Tamil Nadu"/>
    <x v="0"/>
    <x v="9"/>
    <m/>
  </r>
  <r>
    <s v="OD2356"/>
    <x v="6"/>
    <x v="6"/>
    <x v="9"/>
    <x v="23"/>
    <d v="2018-12-08T00:00:00"/>
    <x v="2"/>
    <n v="1637"/>
    <n v="0.15"/>
    <n v="540.21"/>
    <s v="Tamil Nadu"/>
    <x v="3"/>
    <x v="4"/>
    <m/>
  </r>
  <r>
    <s v="OD2357"/>
    <x v="7"/>
    <x v="3"/>
    <x v="5"/>
    <x v="10"/>
    <d v="2018-07-23T00:00:00"/>
    <x v="2"/>
    <n v="614"/>
    <n v="0.35"/>
    <n v="178.06"/>
    <s v="Tamil Nadu"/>
    <x v="3"/>
    <x v="7"/>
    <m/>
  </r>
  <r>
    <s v="OD2358"/>
    <x v="24"/>
    <x v="6"/>
    <x v="11"/>
    <x v="6"/>
    <d v="2017-01-30T00:00:00"/>
    <x v="2"/>
    <n v="1755"/>
    <n v="0.21"/>
    <n v="175.5"/>
    <s v="Tamil Nadu"/>
    <x v="0"/>
    <x v="9"/>
    <m/>
  </r>
  <r>
    <s v="OD2359"/>
    <x v="49"/>
    <x v="1"/>
    <x v="1"/>
    <x v="7"/>
    <d v="2016-11-01T00:00:00"/>
    <x v="2"/>
    <n v="1630"/>
    <n v="0.23"/>
    <n v="342.3"/>
    <s v="Tamil Nadu"/>
    <x v="1"/>
    <x v="0"/>
    <m/>
  </r>
  <r>
    <s v="OD2360"/>
    <x v="15"/>
    <x v="3"/>
    <x v="18"/>
    <x v="4"/>
    <d v="2017-04-24T00:00:00"/>
    <x v="2"/>
    <n v="645"/>
    <n v="0.28999999999999998"/>
    <n v="174.15"/>
    <s v="Tamil Nadu"/>
    <x v="0"/>
    <x v="3"/>
    <m/>
  </r>
  <r>
    <s v="OD2361"/>
    <x v="43"/>
    <x v="6"/>
    <x v="9"/>
    <x v="15"/>
    <d v="2018-10-01T00:00:00"/>
    <x v="2"/>
    <n v="1080"/>
    <n v="0.11"/>
    <n v="108"/>
    <s v="Tamil Nadu"/>
    <x v="3"/>
    <x v="2"/>
    <m/>
  </r>
  <r>
    <s v="OD2362"/>
    <x v="28"/>
    <x v="2"/>
    <x v="15"/>
    <x v="11"/>
    <d v="2017-12-26T00:00:00"/>
    <x v="2"/>
    <n v="584"/>
    <n v="0.23"/>
    <n v="140.16"/>
    <s v="Tamil Nadu"/>
    <x v="0"/>
    <x v="4"/>
    <m/>
  </r>
  <r>
    <s v="OD2363"/>
    <x v="21"/>
    <x v="3"/>
    <x v="5"/>
    <x v="1"/>
    <d v="2018-09-29T00:00:00"/>
    <x v="2"/>
    <n v="689"/>
    <n v="0.16"/>
    <n v="103.35"/>
    <s v="Tamil Nadu"/>
    <x v="3"/>
    <x v="8"/>
    <m/>
  </r>
  <r>
    <s v="OD2364"/>
    <x v="34"/>
    <x v="6"/>
    <x v="19"/>
    <x v="21"/>
    <d v="2017-09-05T00:00:00"/>
    <x v="2"/>
    <n v="960"/>
    <n v="0.22"/>
    <n v="393.6"/>
    <s v="Tamil Nadu"/>
    <x v="0"/>
    <x v="8"/>
    <m/>
  </r>
  <r>
    <s v="OD2365"/>
    <x v="34"/>
    <x v="0"/>
    <x v="0"/>
    <x v="18"/>
    <d v="2015-07-20T00:00:00"/>
    <x v="2"/>
    <n v="589"/>
    <n v="0.1"/>
    <n v="182.59"/>
    <s v="Tamil Nadu"/>
    <x v="2"/>
    <x v="7"/>
    <m/>
  </r>
  <r>
    <s v="OD2366"/>
    <x v="13"/>
    <x v="5"/>
    <x v="8"/>
    <x v="8"/>
    <d v="2016-12-12T00:00:00"/>
    <x v="2"/>
    <n v="1715"/>
    <n v="0.25"/>
    <n v="102.9"/>
    <s v="Tamil Nadu"/>
    <x v="1"/>
    <x v="4"/>
    <m/>
  </r>
  <r>
    <s v="OD2367"/>
    <x v="17"/>
    <x v="0"/>
    <x v="20"/>
    <x v="17"/>
    <d v="2017-11-05T00:00:00"/>
    <x v="2"/>
    <n v="1495"/>
    <n v="0.35"/>
    <n v="523.25"/>
    <s v="Tamil Nadu"/>
    <x v="0"/>
    <x v="0"/>
    <m/>
  </r>
  <r>
    <s v="OD2368"/>
    <x v="26"/>
    <x v="3"/>
    <x v="18"/>
    <x v="8"/>
    <d v="2016-05-03T00:00:00"/>
    <x v="2"/>
    <n v="1751"/>
    <n v="0.23"/>
    <n v="472.77"/>
    <s v="Tamil Nadu"/>
    <x v="1"/>
    <x v="5"/>
    <m/>
  </r>
  <r>
    <s v="OD2369"/>
    <x v="49"/>
    <x v="3"/>
    <x v="3"/>
    <x v="22"/>
    <d v="2016-05-03T00:00:00"/>
    <x v="2"/>
    <n v="744"/>
    <n v="0.18"/>
    <n v="96.72"/>
    <s v="Tamil Nadu"/>
    <x v="1"/>
    <x v="5"/>
    <m/>
  </r>
  <r>
    <s v="OD2370"/>
    <x v="44"/>
    <x v="5"/>
    <x v="17"/>
    <x v="21"/>
    <d v="2017-01-30T00:00:00"/>
    <x v="2"/>
    <n v="1217"/>
    <n v="0.33"/>
    <n v="170.38"/>
    <s v="Tamil Nadu"/>
    <x v="0"/>
    <x v="9"/>
    <m/>
  </r>
  <r>
    <s v="OD2371"/>
    <x v="27"/>
    <x v="6"/>
    <x v="13"/>
    <x v="21"/>
    <d v="2018-11-18T00:00:00"/>
    <x v="2"/>
    <n v="2327"/>
    <n v="0.13"/>
    <n v="698.1"/>
    <s v="Tamil Nadu"/>
    <x v="3"/>
    <x v="0"/>
    <m/>
  </r>
  <r>
    <s v="OD2372"/>
    <x v="24"/>
    <x v="5"/>
    <x v="8"/>
    <x v="16"/>
    <d v="2018-04-23T00:00:00"/>
    <x v="2"/>
    <n v="1163"/>
    <n v="0.31"/>
    <n v="441.94"/>
    <s v="Tamil Nadu"/>
    <x v="3"/>
    <x v="3"/>
    <m/>
  </r>
  <r>
    <s v="OD2373"/>
    <x v="45"/>
    <x v="6"/>
    <x v="11"/>
    <x v="13"/>
    <d v="2015-12-20T00:00:00"/>
    <x v="2"/>
    <n v="2466"/>
    <n v="0.24"/>
    <n v="295.92"/>
    <s v="Tamil Nadu"/>
    <x v="2"/>
    <x v="4"/>
    <m/>
  </r>
  <r>
    <s v="OD2374"/>
    <x v="2"/>
    <x v="2"/>
    <x v="21"/>
    <x v="7"/>
    <d v="2018-11-28T00:00:00"/>
    <x v="2"/>
    <n v="1575"/>
    <n v="0.33"/>
    <n v="598.5"/>
    <s v="Tamil Nadu"/>
    <x v="3"/>
    <x v="0"/>
    <m/>
  </r>
  <r>
    <s v="OD2375"/>
    <x v="23"/>
    <x v="5"/>
    <x v="10"/>
    <x v="2"/>
    <d v="2016-08-24T00:00:00"/>
    <x v="2"/>
    <n v="2354"/>
    <n v="0.23"/>
    <n v="847.44"/>
    <s v="Tamil Nadu"/>
    <x v="1"/>
    <x v="6"/>
    <m/>
  </r>
  <r>
    <s v="OD2376"/>
    <x v="31"/>
    <x v="6"/>
    <x v="13"/>
    <x v="13"/>
    <d v="2016-06-13T00:00:00"/>
    <x v="2"/>
    <n v="2380"/>
    <n v="0.26"/>
    <n v="999.6"/>
    <s v="Tamil Nadu"/>
    <x v="1"/>
    <x v="1"/>
    <m/>
  </r>
  <r>
    <s v="OD2377"/>
    <x v="16"/>
    <x v="3"/>
    <x v="16"/>
    <x v="10"/>
    <d v="2016-10-02T00:00:00"/>
    <x v="2"/>
    <n v="1520"/>
    <n v="0.21"/>
    <n v="608"/>
    <s v="Tamil Nadu"/>
    <x v="1"/>
    <x v="2"/>
    <m/>
  </r>
  <r>
    <s v="OD2378"/>
    <x v="21"/>
    <x v="3"/>
    <x v="16"/>
    <x v="7"/>
    <d v="2017-04-12T00:00:00"/>
    <x v="2"/>
    <n v="1941"/>
    <n v="0.27"/>
    <n v="854.04"/>
    <s v="Tamil Nadu"/>
    <x v="0"/>
    <x v="3"/>
    <m/>
  </r>
  <r>
    <s v="OD2379"/>
    <x v="4"/>
    <x v="4"/>
    <x v="22"/>
    <x v="5"/>
    <d v="2018-07-23T00:00:00"/>
    <x v="2"/>
    <n v="2309"/>
    <n v="0.26"/>
    <n v="253.99"/>
    <s v="Tamil Nadu"/>
    <x v="3"/>
    <x v="7"/>
    <m/>
  </r>
  <r>
    <s v="OD2380"/>
    <x v="36"/>
    <x v="5"/>
    <x v="17"/>
    <x v="19"/>
    <d v="2017-06-20T00:00:00"/>
    <x v="2"/>
    <n v="609"/>
    <n v="0.12"/>
    <n v="243.6"/>
    <s v="Tamil Nadu"/>
    <x v="0"/>
    <x v="1"/>
    <m/>
  </r>
  <r>
    <s v="OD2381"/>
    <x v="38"/>
    <x v="6"/>
    <x v="11"/>
    <x v="11"/>
    <d v="2015-08-01T00:00:00"/>
    <x v="2"/>
    <n v="772"/>
    <n v="0.27"/>
    <n v="54.04"/>
    <s v="Tamil Nadu"/>
    <x v="2"/>
    <x v="6"/>
    <m/>
  </r>
  <r>
    <s v="OD2382"/>
    <x v="42"/>
    <x v="5"/>
    <x v="17"/>
    <x v="19"/>
    <d v="2016-11-06T00:00:00"/>
    <x v="2"/>
    <n v="683"/>
    <n v="0.22"/>
    <n v="157.09"/>
    <s v="Tamil Nadu"/>
    <x v="1"/>
    <x v="0"/>
    <m/>
  </r>
  <r>
    <s v="OD2383"/>
    <x v="30"/>
    <x v="6"/>
    <x v="13"/>
    <x v="10"/>
    <d v="2018-06-17T00:00:00"/>
    <x v="2"/>
    <n v="1754"/>
    <n v="0.32"/>
    <n v="87.7"/>
    <s v="Tamil Nadu"/>
    <x v="3"/>
    <x v="1"/>
    <m/>
  </r>
  <r>
    <s v="OD2384"/>
    <x v="0"/>
    <x v="4"/>
    <x v="22"/>
    <x v="7"/>
    <d v="2018-03-25T00:00:00"/>
    <x v="2"/>
    <n v="1717"/>
    <n v="0.13"/>
    <n v="772.65"/>
    <s v="Tamil Nadu"/>
    <x v="3"/>
    <x v="10"/>
    <m/>
  </r>
  <r>
    <s v="OD2385"/>
    <x v="12"/>
    <x v="6"/>
    <x v="11"/>
    <x v="5"/>
    <d v="2016-10-02T00:00:00"/>
    <x v="2"/>
    <n v="1450"/>
    <n v="0.18"/>
    <n v="72.5"/>
    <s v="Tamil Nadu"/>
    <x v="1"/>
    <x v="2"/>
    <m/>
  </r>
  <r>
    <s v="OD2386"/>
    <x v="35"/>
    <x v="3"/>
    <x v="16"/>
    <x v="20"/>
    <d v="2015-01-19T00:00:00"/>
    <x v="2"/>
    <n v="513"/>
    <n v="0.22"/>
    <n v="61.56"/>
    <s v="Tamil Nadu"/>
    <x v="2"/>
    <x v="9"/>
    <m/>
  </r>
  <r>
    <s v="OD2387"/>
    <x v="27"/>
    <x v="0"/>
    <x v="0"/>
    <x v="9"/>
    <d v="2017-05-05T00:00:00"/>
    <x v="2"/>
    <n v="1382"/>
    <n v="0.21"/>
    <n v="248.76"/>
    <s v="Tamil Nadu"/>
    <x v="0"/>
    <x v="5"/>
    <m/>
  </r>
  <r>
    <s v="OD2388"/>
    <x v="14"/>
    <x v="5"/>
    <x v="8"/>
    <x v="7"/>
    <d v="2018-06-29T00:00:00"/>
    <x v="2"/>
    <n v="564"/>
    <n v="0.15"/>
    <n v="33.840000000000003"/>
    <s v="Tamil Nadu"/>
    <x v="3"/>
    <x v="1"/>
    <m/>
  </r>
  <r>
    <s v="OD2389"/>
    <x v="26"/>
    <x v="0"/>
    <x v="20"/>
    <x v="8"/>
    <d v="2017-11-16T00:00:00"/>
    <x v="2"/>
    <n v="2394"/>
    <n v="0.25"/>
    <n v="454.86"/>
    <s v="Tamil Nadu"/>
    <x v="0"/>
    <x v="0"/>
    <m/>
  </r>
  <r>
    <s v="OD2390"/>
    <x v="13"/>
    <x v="5"/>
    <x v="8"/>
    <x v="0"/>
    <d v="2016-12-13T00:00:00"/>
    <x v="2"/>
    <n v="1095"/>
    <n v="0.32"/>
    <n v="481.8"/>
    <s v="Tamil Nadu"/>
    <x v="1"/>
    <x v="4"/>
    <m/>
  </r>
  <r>
    <s v="OD2391"/>
    <x v="21"/>
    <x v="1"/>
    <x v="1"/>
    <x v="2"/>
    <d v="2017-11-24T00:00:00"/>
    <x v="2"/>
    <n v="2246"/>
    <n v="0.21"/>
    <n v="965.78"/>
    <s v="Tamil Nadu"/>
    <x v="0"/>
    <x v="0"/>
    <m/>
  </r>
  <r>
    <s v="OD2392"/>
    <x v="21"/>
    <x v="4"/>
    <x v="22"/>
    <x v="13"/>
    <d v="2017-04-21T00:00:00"/>
    <x v="2"/>
    <n v="920"/>
    <n v="0.11"/>
    <n v="202.4"/>
    <s v="Tamil Nadu"/>
    <x v="0"/>
    <x v="3"/>
    <m/>
  </r>
  <r>
    <s v="OD2393"/>
    <x v="43"/>
    <x v="4"/>
    <x v="22"/>
    <x v="15"/>
    <d v="2015-01-19T00:00:00"/>
    <x v="2"/>
    <n v="2205"/>
    <n v="0.26"/>
    <n v="815.85"/>
    <s v="Tamil Nadu"/>
    <x v="2"/>
    <x v="9"/>
    <m/>
  </r>
  <r>
    <s v="OD2394"/>
    <x v="4"/>
    <x v="1"/>
    <x v="1"/>
    <x v="4"/>
    <d v="2015-12-20T00:00:00"/>
    <x v="2"/>
    <n v="521"/>
    <n v="0.1"/>
    <n v="192.77"/>
    <s v="Tamil Nadu"/>
    <x v="2"/>
    <x v="4"/>
    <m/>
  </r>
  <r>
    <s v="OD2395"/>
    <x v="20"/>
    <x v="1"/>
    <x v="1"/>
    <x v="19"/>
    <d v="2018-03-19T00:00:00"/>
    <x v="2"/>
    <n v="1527"/>
    <n v="0.2"/>
    <n v="488.64"/>
    <s v="Tamil Nadu"/>
    <x v="3"/>
    <x v="10"/>
    <m/>
  </r>
  <r>
    <s v="OD2396"/>
    <x v="14"/>
    <x v="4"/>
    <x v="7"/>
    <x v="21"/>
    <d v="2015-07-20T00:00:00"/>
    <x v="2"/>
    <n v="2458"/>
    <n v="0.13"/>
    <n v="221.22"/>
    <s v="Tamil Nadu"/>
    <x v="2"/>
    <x v="7"/>
    <m/>
  </r>
  <r>
    <s v="OD2397"/>
    <x v="23"/>
    <x v="6"/>
    <x v="19"/>
    <x v="0"/>
    <d v="2017-06-05T00:00:00"/>
    <x v="2"/>
    <n v="2181"/>
    <n v="0.34"/>
    <n v="719.73"/>
    <s v="Tamil Nadu"/>
    <x v="0"/>
    <x v="1"/>
    <m/>
  </r>
  <r>
    <s v="OD2398"/>
    <x v="29"/>
    <x v="6"/>
    <x v="9"/>
    <x v="4"/>
    <d v="2018-08-21T00:00:00"/>
    <x v="2"/>
    <n v="2065"/>
    <n v="0.11"/>
    <n v="619.5"/>
    <s v="Tamil Nadu"/>
    <x v="3"/>
    <x v="6"/>
    <m/>
  </r>
  <r>
    <s v="OD2399"/>
    <x v="35"/>
    <x v="1"/>
    <x v="14"/>
    <x v="20"/>
    <d v="2018-05-05T00:00:00"/>
    <x v="2"/>
    <n v="1839"/>
    <n v="0.24"/>
    <n v="717.21"/>
    <s v="Tamil Nadu"/>
    <x v="3"/>
    <x v="5"/>
    <m/>
  </r>
  <r>
    <s v="OD2400"/>
    <x v="3"/>
    <x v="1"/>
    <x v="14"/>
    <x v="23"/>
    <d v="2018-10-01T00:00:00"/>
    <x v="2"/>
    <n v="1148"/>
    <n v="0.2"/>
    <n v="482.16"/>
    <s v="Tamil Nadu"/>
    <x v="3"/>
    <x v="2"/>
    <m/>
  </r>
  <r>
    <s v="OD2401"/>
    <x v="26"/>
    <x v="4"/>
    <x v="7"/>
    <x v="16"/>
    <d v="2016-07-19T00:00:00"/>
    <x v="2"/>
    <n v="1506"/>
    <n v="0.21"/>
    <n v="451.8"/>
    <s v="Tamil Nadu"/>
    <x v="1"/>
    <x v="7"/>
    <m/>
  </r>
  <r>
    <s v="OD2402"/>
    <x v="0"/>
    <x v="4"/>
    <x v="6"/>
    <x v="4"/>
    <d v="2016-11-06T00:00:00"/>
    <x v="2"/>
    <n v="2484"/>
    <n v="0.32"/>
    <n v="968.76"/>
    <s v="Tamil Nadu"/>
    <x v="1"/>
    <x v="0"/>
    <m/>
  </r>
  <r>
    <s v="OD2403"/>
    <x v="15"/>
    <x v="0"/>
    <x v="20"/>
    <x v="3"/>
    <d v="2017-10-02T00:00:00"/>
    <x v="2"/>
    <n v="1203"/>
    <n v="0.35"/>
    <n v="132.33000000000001"/>
    <s v="Tamil Nadu"/>
    <x v="0"/>
    <x v="2"/>
    <m/>
  </r>
  <r>
    <s v="OD2404"/>
    <x v="21"/>
    <x v="1"/>
    <x v="14"/>
    <x v="22"/>
    <d v="2017-11-03T00:00:00"/>
    <x v="2"/>
    <n v="1841"/>
    <n v="0.13"/>
    <n v="405.02"/>
    <s v="Tamil Nadu"/>
    <x v="0"/>
    <x v="0"/>
    <m/>
  </r>
  <r>
    <s v="OD2405"/>
    <x v="0"/>
    <x v="3"/>
    <x v="5"/>
    <x v="17"/>
    <d v="2018-05-05T00:00:00"/>
    <x v="2"/>
    <n v="1063"/>
    <n v="0.14000000000000001"/>
    <n v="74.41"/>
    <s v="Tamil Nadu"/>
    <x v="3"/>
    <x v="5"/>
    <m/>
  </r>
  <r>
    <s v="OD2406"/>
    <x v="47"/>
    <x v="1"/>
    <x v="1"/>
    <x v="4"/>
    <d v="2015-01-19T00:00:00"/>
    <x v="2"/>
    <n v="743"/>
    <n v="0.13"/>
    <n v="74.3"/>
    <s v="Tamil Nadu"/>
    <x v="2"/>
    <x v="9"/>
    <m/>
  </r>
  <r>
    <s v="OD2407"/>
    <x v="11"/>
    <x v="1"/>
    <x v="1"/>
    <x v="8"/>
    <d v="2017-09-02T00:00:00"/>
    <x v="3"/>
    <n v="2186"/>
    <n v="0.26"/>
    <n v="371.62"/>
    <s v="Tamil Nadu"/>
    <x v="0"/>
    <x v="8"/>
    <m/>
  </r>
  <r>
    <s v="OD2408"/>
    <x v="37"/>
    <x v="5"/>
    <x v="8"/>
    <x v="11"/>
    <d v="2017-08-12T00:00:00"/>
    <x v="3"/>
    <n v="2215"/>
    <n v="0.21"/>
    <n v="221.5"/>
    <s v="Tamil Nadu"/>
    <x v="0"/>
    <x v="6"/>
    <m/>
  </r>
  <r>
    <s v="OD2409"/>
    <x v="41"/>
    <x v="4"/>
    <x v="7"/>
    <x v="8"/>
    <d v="2015-03-22T00:00:00"/>
    <x v="3"/>
    <n v="1410"/>
    <n v="0.2"/>
    <n v="352.5"/>
    <s v="Tamil Nadu"/>
    <x v="2"/>
    <x v="10"/>
    <m/>
  </r>
  <r>
    <s v="OD2410"/>
    <x v="46"/>
    <x v="5"/>
    <x v="10"/>
    <x v="23"/>
    <d v="2016-04-04T00:00:00"/>
    <x v="3"/>
    <n v="928"/>
    <n v="0.28000000000000003"/>
    <n v="120.64"/>
    <s v="Tamil Nadu"/>
    <x v="1"/>
    <x v="3"/>
    <m/>
  </r>
  <r>
    <s v="OD2411"/>
    <x v="41"/>
    <x v="2"/>
    <x v="4"/>
    <x v="6"/>
    <d v="2018-03-05T00:00:00"/>
    <x v="3"/>
    <n v="1621"/>
    <n v="0.23"/>
    <n v="697.03"/>
    <s v="Tamil Nadu"/>
    <x v="3"/>
    <x v="10"/>
    <m/>
  </r>
  <r>
    <s v="OD2412"/>
    <x v="49"/>
    <x v="4"/>
    <x v="6"/>
    <x v="2"/>
    <d v="2017-09-02T00:00:00"/>
    <x v="3"/>
    <n v="1365"/>
    <n v="0.34"/>
    <n v="204.75"/>
    <s v="Tamil Nadu"/>
    <x v="0"/>
    <x v="8"/>
    <m/>
  </r>
  <r>
    <s v="OD2413"/>
    <x v="30"/>
    <x v="0"/>
    <x v="0"/>
    <x v="13"/>
    <d v="2016-04-04T00:00:00"/>
    <x v="3"/>
    <n v="912"/>
    <n v="0.24"/>
    <n v="54.72"/>
    <s v="Tamil Nadu"/>
    <x v="1"/>
    <x v="3"/>
    <m/>
  </r>
  <r>
    <s v="OD2414"/>
    <x v="37"/>
    <x v="2"/>
    <x v="15"/>
    <x v="7"/>
    <d v="2018-03-05T00:00:00"/>
    <x v="3"/>
    <n v="1641"/>
    <n v="0.24"/>
    <n v="361.02"/>
    <s v="Tamil Nadu"/>
    <x v="3"/>
    <x v="10"/>
    <m/>
  </r>
  <r>
    <s v="OD2415"/>
    <x v="13"/>
    <x v="5"/>
    <x v="17"/>
    <x v="5"/>
    <d v="2018-03-05T00:00:00"/>
    <x v="3"/>
    <n v="637"/>
    <n v="0.18"/>
    <n v="203.84"/>
    <s v="Tamil Nadu"/>
    <x v="3"/>
    <x v="10"/>
    <m/>
  </r>
  <r>
    <s v="OD2416"/>
    <x v="38"/>
    <x v="2"/>
    <x v="21"/>
    <x v="20"/>
    <d v="2018-03-05T00:00:00"/>
    <x v="3"/>
    <n v="2306"/>
    <n v="0.34"/>
    <n v="1037.7"/>
    <s v="Tamil Nadu"/>
    <x v="3"/>
    <x v="10"/>
    <m/>
  </r>
  <r>
    <s v="OD2417"/>
    <x v="11"/>
    <x v="6"/>
    <x v="11"/>
    <x v="3"/>
    <d v="2018-10-22T00:00:00"/>
    <x v="3"/>
    <n v="688"/>
    <n v="0.16"/>
    <n v="137.6"/>
    <s v="Tamil Nadu"/>
    <x v="3"/>
    <x v="2"/>
    <m/>
  </r>
  <r>
    <s v="OD2418"/>
    <x v="17"/>
    <x v="5"/>
    <x v="8"/>
    <x v="15"/>
    <d v="2016-12-17T00:00:00"/>
    <x v="3"/>
    <n v="1004"/>
    <n v="0.1"/>
    <n v="341.36"/>
    <s v="Tamil Nadu"/>
    <x v="1"/>
    <x v="4"/>
    <m/>
  </r>
  <r>
    <s v="OD2419"/>
    <x v="43"/>
    <x v="2"/>
    <x v="2"/>
    <x v="6"/>
    <d v="2018-03-05T00:00:00"/>
    <x v="3"/>
    <n v="2435"/>
    <n v="0.27"/>
    <n v="365.25"/>
    <s v="Tamil Nadu"/>
    <x v="3"/>
    <x v="10"/>
    <m/>
  </r>
  <r>
    <s v="OD2420"/>
    <x v="33"/>
    <x v="4"/>
    <x v="6"/>
    <x v="22"/>
    <d v="2017-10-06T00:00:00"/>
    <x v="3"/>
    <n v="2079"/>
    <n v="0.1"/>
    <n v="270.27"/>
    <s v="Tamil Nadu"/>
    <x v="0"/>
    <x v="2"/>
    <m/>
  </r>
  <r>
    <s v="OD2421"/>
    <x v="40"/>
    <x v="5"/>
    <x v="17"/>
    <x v="22"/>
    <d v="2018-11-07T00:00:00"/>
    <x v="3"/>
    <n v="2219"/>
    <n v="0.16"/>
    <n v="976.36"/>
    <s v="Tamil Nadu"/>
    <x v="3"/>
    <x v="0"/>
    <m/>
  </r>
  <r>
    <s v="OD2422"/>
    <x v="29"/>
    <x v="5"/>
    <x v="17"/>
    <x v="11"/>
    <d v="2016-04-04T00:00:00"/>
    <x v="3"/>
    <n v="1783"/>
    <n v="0.14000000000000001"/>
    <n v="392.26"/>
    <s v="Tamil Nadu"/>
    <x v="1"/>
    <x v="3"/>
    <m/>
  </r>
  <r>
    <s v="OD2423"/>
    <x v="16"/>
    <x v="1"/>
    <x v="1"/>
    <x v="17"/>
    <d v="2017-11-05T00:00:00"/>
    <x v="3"/>
    <n v="2014"/>
    <n v="0.14000000000000001"/>
    <n v="382.66"/>
    <s v="Tamil Nadu"/>
    <x v="0"/>
    <x v="0"/>
    <m/>
  </r>
  <r>
    <s v="OD2424"/>
    <x v="47"/>
    <x v="0"/>
    <x v="12"/>
    <x v="3"/>
    <d v="2017-10-01T00:00:00"/>
    <x v="3"/>
    <n v="662"/>
    <n v="0.24"/>
    <n v="132.4"/>
    <s v="Tamil Nadu"/>
    <x v="0"/>
    <x v="2"/>
    <m/>
  </r>
  <r>
    <s v="OD2425"/>
    <x v="1"/>
    <x v="1"/>
    <x v="1"/>
    <x v="0"/>
    <d v="2015-03-17T00:00:00"/>
    <x v="3"/>
    <n v="1839"/>
    <n v="0.25"/>
    <n v="662.04"/>
    <s v="Tamil Nadu"/>
    <x v="2"/>
    <x v="10"/>
    <m/>
  </r>
  <r>
    <s v="OD2426"/>
    <x v="47"/>
    <x v="1"/>
    <x v="14"/>
    <x v="18"/>
    <d v="2016-10-15T00:00:00"/>
    <x v="3"/>
    <n v="922"/>
    <n v="0.26"/>
    <n v="46.1"/>
    <s v="Tamil Nadu"/>
    <x v="1"/>
    <x v="2"/>
    <m/>
  </r>
  <r>
    <s v="OD2427"/>
    <x v="13"/>
    <x v="5"/>
    <x v="8"/>
    <x v="14"/>
    <d v="2018-10-06T00:00:00"/>
    <x v="3"/>
    <n v="1012"/>
    <n v="0.34"/>
    <n v="172.04"/>
    <s v="Tamil Nadu"/>
    <x v="3"/>
    <x v="2"/>
    <m/>
  </r>
  <r>
    <s v="OD2428"/>
    <x v="10"/>
    <x v="5"/>
    <x v="17"/>
    <x v="12"/>
    <d v="2015-03-17T00:00:00"/>
    <x v="3"/>
    <n v="1126"/>
    <n v="0.19"/>
    <n v="146.38"/>
    <s v="Tamil Nadu"/>
    <x v="2"/>
    <x v="10"/>
    <m/>
  </r>
  <r>
    <s v="OD2429"/>
    <x v="25"/>
    <x v="2"/>
    <x v="15"/>
    <x v="1"/>
    <d v="2018-12-11T00:00:00"/>
    <x v="3"/>
    <n v="2132"/>
    <n v="0.16"/>
    <n v="533"/>
    <s v="Tamil Nadu"/>
    <x v="3"/>
    <x v="4"/>
    <m/>
  </r>
  <r>
    <s v="OD2430"/>
    <x v="25"/>
    <x v="3"/>
    <x v="16"/>
    <x v="22"/>
    <d v="2016-08-23T00:00:00"/>
    <x v="3"/>
    <n v="583"/>
    <n v="0.18"/>
    <n v="169.07"/>
    <s v="Tamil Nadu"/>
    <x v="1"/>
    <x v="6"/>
    <m/>
  </r>
  <r>
    <s v="OD2431"/>
    <x v="5"/>
    <x v="0"/>
    <x v="20"/>
    <x v="14"/>
    <d v="2018-04-10T00:00:00"/>
    <x v="3"/>
    <n v="1239"/>
    <n v="0.34"/>
    <n v="223.02"/>
    <s v="Tamil Nadu"/>
    <x v="3"/>
    <x v="3"/>
    <m/>
  </r>
  <r>
    <s v="OD2432"/>
    <x v="37"/>
    <x v="1"/>
    <x v="1"/>
    <x v="9"/>
    <d v="2015-06-15T00:00:00"/>
    <x v="3"/>
    <n v="2078"/>
    <n v="0.12"/>
    <n v="872.76"/>
    <s v="Tamil Nadu"/>
    <x v="2"/>
    <x v="1"/>
    <m/>
  </r>
  <r>
    <s v="OD2433"/>
    <x v="24"/>
    <x v="1"/>
    <x v="1"/>
    <x v="8"/>
    <d v="2017-05-26T00:00:00"/>
    <x v="3"/>
    <n v="2418"/>
    <n v="0.25"/>
    <n v="701.22"/>
    <s v="Tamil Nadu"/>
    <x v="0"/>
    <x v="5"/>
    <m/>
  </r>
  <r>
    <s v="OD2434"/>
    <x v="17"/>
    <x v="3"/>
    <x v="5"/>
    <x v="4"/>
    <d v="2018-03-20T00:00:00"/>
    <x v="3"/>
    <n v="1442"/>
    <n v="0.34"/>
    <n v="519.12"/>
    <s v="Tamil Nadu"/>
    <x v="3"/>
    <x v="10"/>
    <m/>
  </r>
  <r>
    <s v="OD2435"/>
    <x v="3"/>
    <x v="6"/>
    <x v="13"/>
    <x v="0"/>
    <d v="2018-10-06T00:00:00"/>
    <x v="3"/>
    <n v="907"/>
    <n v="0.18"/>
    <n v="353.73"/>
    <s v="Tamil Nadu"/>
    <x v="3"/>
    <x v="2"/>
    <m/>
  </r>
  <r>
    <s v="OD2436"/>
    <x v="23"/>
    <x v="0"/>
    <x v="20"/>
    <x v="4"/>
    <d v="2015-03-17T00:00:00"/>
    <x v="3"/>
    <n v="2189"/>
    <n v="0.18"/>
    <n v="875.6"/>
    <s v="Tamil Nadu"/>
    <x v="2"/>
    <x v="10"/>
    <m/>
  </r>
  <r>
    <s v="OD2437"/>
    <x v="41"/>
    <x v="5"/>
    <x v="17"/>
    <x v="21"/>
    <d v="2017-05-26T00:00:00"/>
    <x v="3"/>
    <n v="940"/>
    <n v="0.18"/>
    <n v="75.2"/>
    <s v="Tamil Nadu"/>
    <x v="0"/>
    <x v="5"/>
    <m/>
  </r>
  <r>
    <s v="OD2438"/>
    <x v="40"/>
    <x v="0"/>
    <x v="0"/>
    <x v="19"/>
    <d v="2015-07-05T00:00:00"/>
    <x v="3"/>
    <n v="1092"/>
    <n v="0.13"/>
    <n v="283.92"/>
    <s v="Tamil Nadu"/>
    <x v="2"/>
    <x v="7"/>
    <m/>
  </r>
  <r>
    <s v="OD2439"/>
    <x v="44"/>
    <x v="3"/>
    <x v="5"/>
    <x v="17"/>
    <d v="2016-12-11T00:00:00"/>
    <x v="3"/>
    <n v="1251"/>
    <n v="0.1"/>
    <n v="137.61000000000001"/>
    <s v="Tamil Nadu"/>
    <x v="1"/>
    <x v="4"/>
    <m/>
  </r>
  <r>
    <s v="OD2440"/>
    <x v="35"/>
    <x v="5"/>
    <x v="8"/>
    <x v="7"/>
    <d v="2015-11-12T00:00:00"/>
    <x v="3"/>
    <n v="1031"/>
    <n v="0.28000000000000003"/>
    <n v="350.54"/>
    <s v="Tamil Nadu"/>
    <x v="2"/>
    <x v="0"/>
    <m/>
  </r>
  <r>
    <s v="OD2441"/>
    <x v="9"/>
    <x v="4"/>
    <x v="22"/>
    <x v="23"/>
    <d v="2016-08-23T00:00:00"/>
    <x v="3"/>
    <n v="1511"/>
    <n v="0.33"/>
    <n v="438.19"/>
    <s v="Tamil Nadu"/>
    <x v="1"/>
    <x v="6"/>
    <m/>
  </r>
  <r>
    <s v="OD2442"/>
    <x v="11"/>
    <x v="1"/>
    <x v="1"/>
    <x v="4"/>
    <d v="2016-07-08T00:00:00"/>
    <x v="3"/>
    <n v="577"/>
    <n v="0.28999999999999998"/>
    <n v="259.64999999999998"/>
    <s v="Tamil Nadu"/>
    <x v="1"/>
    <x v="7"/>
    <m/>
  </r>
  <r>
    <s v="OD2443"/>
    <x v="12"/>
    <x v="5"/>
    <x v="8"/>
    <x v="22"/>
    <d v="2018-12-14T00:00:00"/>
    <x v="3"/>
    <n v="1264"/>
    <n v="0.22"/>
    <n v="480.32"/>
    <s v="Tamil Nadu"/>
    <x v="3"/>
    <x v="4"/>
    <m/>
  </r>
  <r>
    <s v="OD2444"/>
    <x v="44"/>
    <x v="5"/>
    <x v="8"/>
    <x v="11"/>
    <d v="2018-10-30T00:00:00"/>
    <x v="3"/>
    <n v="2500"/>
    <n v="0.33"/>
    <n v="300"/>
    <s v="Tamil Nadu"/>
    <x v="3"/>
    <x v="2"/>
    <m/>
  </r>
  <r>
    <s v="OD2445"/>
    <x v="7"/>
    <x v="6"/>
    <x v="13"/>
    <x v="22"/>
    <d v="2017-10-04T00:00:00"/>
    <x v="3"/>
    <n v="1747"/>
    <n v="0.2"/>
    <n v="454.22"/>
    <s v="Tamil Nadu"/>
    <x v="0"/>
    <x v="2"/>
    <m/>
  </r>
  <r>
    <s v="OD2446"/>
    <x v="29"/>
    <x v="5"/>
    <x v="17"/>
    <x v="8"/>
    <d v="2018-03-20T00:00:00"/>
    <x v="3"/>
    <n v="589"/>
    <n v="0.25"/>
    <n v="164.92"/>
    <s v="Tamil Nadu"/>
    <x v="3"/>
    <x v="10"/>
    <m/>
  </r>
  <r>
    <s v="OD2447"/>
    <x v="42"/>
    <x v="1"/>
    <x v="1"/>
    <x v="23"/>
    <d v="2016-08-23T00:00:00"/>
    <x v="3"/>
    <n v="1598"/>
    <n v="0.3"/>
    <n v="639.20000000000005"/>
    <s v="Tamil Nadu"/>
    <x v="1"/>
    <x v="6"/>
    <m/>
  </r>
  <r>
    <s v="OD2448"/>
    <x v="36"/>
    <x v="2"/>
    <x v="21"/>
    <x v="4"/>
    <d v="2015-07-05T00:00:00"/>
    <x v="3"/>
    <n v="1848"/>
    <n v="0.17"/>
    <n v="332.64"/>
    <s v="Tamil Nadu"/>
    <x v="2"/>
    <x v="7"/>
    <m/>
  </r>
  <r>
    <s v="OD2449"/>
    <x v="27"/>
    <x v="2"/>
    <x v="4"/>
    <x v="8"/>
    <d v="2016-08-25T00:00:00"/>
    <x v="3"/>
    <n v="1327"/>
    <n v="0.19"/>
    <n v="66.349999999999994"/>
    <s v="Tamil Nadu"/>
    <x v="1"/>
    <x v="6"/>
    <m/>
  </r>
  <r>
    <s v="OD2450"/>
    <x v="34"/>
    <x v="2"/>
    <x v="4"/>
    <x v="7"/>
    <d v="2016-08-23T00:00:00"/>
    <x v="3"/>
    <n v="1375"/>
    <n v="0.24"/>
    <n v="151.25"/>
    <s v="Tamil Nadu"/>
    <x v="1"/>
    <x v="6"/>
    <m/>
  </r>
  <r>
    <s v="OD2451"/>
    <x v="18"/>
    <x v="0"/>
    <x v="12"/>
    <x v="7"/>
    <d v="2016-07-02T00:00:00"/>
    <x v="3"/>
    <n v="2375"/>
    <n v="0.31"/>
    <n v="760"/>
    <s v="Tamil Nadu"/>
    <x v="1"/>
    <x v="7"/>
    <m/>
  </r>
  <r>
    <s v="OD2452"/>
    <x v="34"/>
    <x v="6"/>
    <x v="9"/>
    <x v="17"/>
    <d v="2018-05-25T00:00:00"/>
    <x v="4"/>
    <n v="2248"/>
    <n v="0.13"/>
    <n v="899.2"/>
    <s v="Tamil Nadu"/>
    <x v="3"/>
    <x v="5"/>
    <m/>
  </r>
  <r>
    <s v="OD2453"/>
    <x v="40"/>
    <x v="0"/>
    <x v="20"/>
    <x v="20"/>
    <d v="2018-05-05T00:00:00"/>
    <x v="4"/>
    <n v="630"/>
    <n v="0.12"/>
    <n v="94.5"/>
    <s v="Tamil Nadu"/>
    <x v="3"/>
    <x v="5"/>
    <m/>
  </r>
  <r>
    <s v="OD2454"/>
    <x v="25"/>
    <x v="6"/>
    <x v="19"/>
    <x v="0"/>
    <d v="2015-09-14T00:00:00"/>
    <x v="4"/>
    <n v="808"/>
    <n v="0.13"/>
    <n v="226.24"/>
    <s v="Tamil Nadu"/>
    <x v="2"/>
    <x v="8"/>
    <m/>
  </r>
  <r>
    <s v="OD2455"/>
    <x v="42"/>
    <x v="5"/>
    <x v="10"/>
    <x v="22"/>
    <d v="2017-03-17T00:00:00"/>
    <x v="4"/>
    <n v="1923"/>
    <n v="0.23"/>
    <n v="576.9"/>
    <s v="Tamil Nadu"/>
    <x v="0"/>
    <x v="10"/>
    <m/>
  </r>
  <r>
    <s v="OD2456"/>
    <x v="26"/>
    <x v="4"/>
    <x v="22"/>
    <x v="12"/>
    <d v="2018-09-10T00:00:00"/>
    <x v="4"/>
    <n v="732"/>
    <n v="0.15"/>
    <n v="300.12"/>
    <s v="Tamil Nadu"/>
    <x v="3"/>
    <x v="8"/>
    <m/>
  </r>
  <r>
    <s v="OD2457"/>
    <x v="16"/>
    <x v="4"/>
    <x v="22"/>
    <x v="1"/>
    <d v="2016-09-07T00:00:00"/>
    <x v="4"/>
    <n v="1254"/>
    <n v="0.23"/>
    <n v="313.5"/>
    <s v="Tamil Nadu"/>
    <x v="1"/>
    <x v="8"/>
    <m/>
  </r>
  <r>
    <s v="OD2458"/>
    <x v="12"/>
    <x v="6"/>
    <x v="9"/>
    <x v="21"/>
    <d v="2017-03-17T00:00:00"/>
    <x v="4"/>
    <n v="1607"/>
    <n v="0.16"/>
    <n v="594.59"/>
    <s v="Tamil Nadu"/>
    <x v="0"/>
    <x v="10"/>
    <m/>
  </r>
  <r>
    <s v="OD2459"/>
    <x v="15"/>
    <x v="2"/>
    <x v="21"/>
    <x v="15"/>
    <d v="2017-04-21T00:00:00"/>
    <x v="4"/>
    <n v="1687"/>
    <n v="0.32"/>
    <n v="101.22"/>
    <s v="Tamil Nadu"/>
    <x v="0"/>
    <x v="3"/>
    <m/>
  </r>
  <r>
    <s v="OD2460"/>
    <x v="36"/>
    <x v="1"/>
    <x v="1"/>
    <x v="18"/>
    <d v="2018-09-14T00:00:00"/>
    <x v="4"/>
    <n v="1805"/>
    <n v="0.3"/>
    <n v="433.2"/>
    <s v="Tamil Nadu"/>
    <x v="3"/>
    <x v="8"/>
    <m/>
  </r>
  <r>
    <s v="OD2461"/>
    <x v="12"/>
    <x v="6"/>
    <x v="13"/>
    <x v="2"/>
    <d v="2018-12-10T00:00:00"/>
    <x v="4"/>
    <n v="2089"/>
    <n v="0.32"/>
    <n v="396.91"/>
    <s v="Tamil Nadu"/>
    <x v="3"/>
    <x v="4"/>
    <m/>
  </r>
  <r>
    <s v="OD2462"/>
    <x v="8"/>
    <x v="3"/>
    <x v="18"/>
    <x v="4"/>
    <d v="2016-03-05T00:00:00"/>
    <x v="4"/>
    <n v="2126"/>
    <n v="0.13"/>
    <n v="403.94"/>
    <s v="Tamil Nadu"/>
    <x v="1"/>
    <x v="10"/>
    <m/>
  </r>
  <r>
    <s v="OD2463"/>
    <x v="12"/>
    <x v="2"/>
    <x v="4"/>
    <x v="12"/>
    <d v="2016-09-25T00:00:00"/>
    <x v="4"/>
    <n v="2278"/>
    <n v="0.13"/>
    <n v="1025.0999999999999"/>
    <s v="Tamil Nadu"/>
    <x v="1"/>
    <x v="8"/>
    <m/>
  </r>
  <r>
    <s v="OD2464"/>
    <x v="39"/>
    <x v="2"/>
    <x v="2"/>
    <x v="15"/>
    <d v="2018-11-16T00:00:00"/>
    <x v="4"/>
    <n v="1059"/>
    <n v="0.35"/>
    <n v="254.16"/>
    <s v="Tamil Nadu"/>
    <x v="3"/>
    <x v="0"/>
    <m/>
  </r>
  <r>
    <s v="OD2465"/>
    <x v="36"/>
    <x v="0"/>
    <x v="12"/>
    <x v="8"/>
    <d v="2016-07-31T00:00:00"/>
    <x v="4"/>
    <n v="795"/>
    <n v="0.26"/>
    <n v="325.95"/>
    <s v="Tamil Nadu"/>
    <x v="1"/>
    <x v="7"/>
    <m/>
  </r>
  <r>
    <s v="OD2466"/>
    <x v="43"/>
    <x v="5"/>
    <x v="8"/>
    <x v="10"/>
    <d v="2017-06-04T00:00:00"/>
    <x v="4"/>
    <n v="1306"/>
    <n v="0.11"/>
    <n v="130.6"/>
    <s v="Tamil Nadu"/>
    <x v="0"/>
    <x v="1"/>
    <m/>
  </r>
  <r>
    <s v="OD2467"/>
    <x v="22"/>
    <x v="3"/>
    <x v="3"/>
    <x v="14"/>
    <d v="2017-05-02T00:00:00"/>
    <x v="4"/>
    <n v="1079"/>
    <n v="0.32"/>
    <n v="151.06"/>
    <s v="Tamil Nadu"/>
    <x v="0"/>
    <x v="5"/>
    <m/>
  </r>
  <r>
    <s v="OD2468"/>
    <x v="13"/>
    <x v="1"/>
    <x v="1"/>
    <x v="22"/>
    <d v="2015-11-26T00:00:00"/>
    <x v="4"/>
    <n v="2147"/>
    <n v="0.16"/>
    <n v="923.21"/>
    <s v="Tamil Nadu"/>
    <x v="2"/>
    <x v="0"/>
    <m/>
  </r>
  <r>
    <s v="OD2469"/>
    <x v="12"/>
    <x v="2"/>
    <x v="15"/>
    <x v="4"/>
    <d v="2015-08-23T00:00:00"/>
    <x v="4"/>
    <n v="679"/>
    <n v="0.25"/>
    <n v="210.49"/>
    <s v="Tamil Nadu"/>
    <x v="2"/>
    <x v="6"/>
    <m/>
  </r>
  <r>
    <s v="OD2470"/>
    <x v="25"/>
    <x v="4"/>
    <x v="22"/>
    <x v="22"/>
    <d v="2015-08-23T00:00:00"/>
    <x v="4"/>
    <n v="1652"/>
    <n v="0.35"/>
    <n v="644.28"/>
    <s v="Tamil Nadu"/>
    <x v="2"/>
    <x v="6"/>
    <m/>
  </r>
  <r>
    <s v="OD2471"/>
    <x v="40"/>
    <x v="0"/>
    <x v="20"/>
    <x v="4"/>
    <d v="2016-03-05T00:00:00"/>
    <x v="4"/>
    <n v="1423"/>
    <n v="0.28000000000000003"/>
    <n v="583.42999999999995"/>
    <s v="Tamil Nadu"/>
    <x v="1"/>
    <x v="10"/>
    <m/>
  </r>
  <r>
    <s v="OD2472"/>
    <x v="47"/>
    <x v="2"/>
    <x v="4"/>
    <x v="1"/>
    <d v="2017-03-17T00:00:00"/>
    <x v="4"/>
    <n v="1046"/>
    <n v="0.27"/>
    <n v="135.97999999999999"/>
    <s v="Tamil Nadu"/>
    <x v="0"/>
    <x v="10"/>
    <m/>
  </r>
  <r>
    <s v="OD2473"/>
    <x v="41"/>
    <x v="4"/>
    <x v="7"/>
    <x v="9"/>
    <d v="2015-09-03T00:00:00"/>
    <x v="4"/>
    <n v="1526"/>
    <n v="0.22"/>
    <n v="595.14"/>
    <s v="Tamil Nadu"/>
    <x v="2"/>
    <x v="8"/>
    <m/>
  </r>
  <r>
    <s v="OD2474"/>
    <x v="6"/>
    <x v="4"/>
    <x v="7"/>
    <x v="17"/>
    <d v="2018-12-10T00:00:00"/>
    <x v="4"/>
    <n v="1541"/>
    <n v="0.28999999999999998"/>
    <n v="169.51"/>
    <s v="Tamil Nadu"/>
    <x v="3"/>
    <x v="4"/>
    <m/>
  </r>
  <r>
    <s v="OD2475"/>
    <x v="34"/>
    <x v="1"/>
    <x v="1"/>
    <x v="18"/>
    <d v="2015-09-14T00:00:00"/>
    <x v="4"/>
    <n v="2472"/>
    <n v="0.17"/>
    <n v="939.36"/>
    <s v="Tamil Nadu"/>
    <x v="2"/>
    <x v="8"/>
    <m/>
  </r>
  <r>
    <s v="OD2476"/>
    <x v="26"/>
    <x v="0"/>
    <x v="12"/>
    <x v="0"/>
    <d v="2017-04-21T00:00:00"/>
    <x v="4"/>
    <n v="1233"/>
    <n v="0.21"/>
    <n v="61.65"/>
    <s v="Tamil Nadu"/>
    <x v="0"/>
    <x v="3"/>
    <m/>
  </r>
  <r>
    <s v="OD2477"/>
    <x v="32"/>
    <x v="6"/>
    <x v="19"/>
    <x v="0"/>
    <d v="2015-11-26T00:00:00"/>
    <x v="4"/>
    <n v="1399"/>
    <n v="0.3"/>
    <n v="475.66"/>
    <s v="Tamil Nadu"/>
    <x v="2"/>
    <x v="0"/>
    <m/>
  </r>
  <r>
    <s v="OD2478"/>
    <x v="24"/>
    <x v="1"/>
    <x v="14"/>
    <x v="12"/>
    <d v="2015-09-14T00:00:00"/>
    <x v="4"/>
    <n v="2239"/>
    <n v="0.25"/>
    <n v="492.58"/>
    <s v="Tamil Nadu"/>
    <x v="2"/>
    <x v="8"/>
    <m/>
  </r>
  <r>
    <s v="OD2479"/>
    <x v="6"/>
    <x v="5"/>
    <x v="10"/>
    <x v="9"/>
    <d v="2016-09-24T00:00:00"/>
    <x v="4"/>
    <n v="1992"/>
    <n v="0.24"/>
    <n v="458.16"/>
    <s v="Tamil Nadu"/>
    <x v="1"/>
    <x v="8"/>
    <m/>
  </r>
  <r>
    <s v="OD2480"/>
    <x v="28"/>
    <x v="0"/>
    <x v="20"/>
    <x v="4"/>
    <d v="2015-07-20T00:00:00"/>
    <x v="4"/>
    <n v="2429"/>
    <n v="0.19"/>
    <n v="825.86"/>
    <s v="Tamil Nadu"/>
    <x v="2"/>
    <x v="7"/>
    <m/>
  </r>
  <r>
    <s v="OD2481"/>
    <x v="21"/>
    <x v="0"/>
    <x v="0"/>
    <x v="18"/>
    <d v="2015-10-03T00:00:00"/>
    <x v="4"/>
    <n v="2455"/>
    <n v="0.16"/>
    <n v="368.25"/>
    <s v="Tamil Nadu"/>
    <x v="2"/>
    <x v="2"/>
    <m/>
  </r>
  <r>
    <s v="OD2482"/>
    <x v="29"/>
    <x v="4"/>
    <x v="22"/>
    <x v="20"/>
    <d v="2016-09-24T00:00:00"/>
    <x v="4"/>
    <n v="2285"/>
    <n v="0.11"/>
    <n v="776.9"/>
    <s v="Tamil Nadu"/>
    <x v="1"/>
    <x v="8"/>
    <m/>
  </r>
  <r>
    <s v="OD2483"/>
    <x v="17"/>
    <x v="6"/>
    <x v="11"/>
    <x v="16"/>
    <d v="2017-05-08T00:00:00"/>
    <x v="4"/>
    <n v="1797"/>
    <n v="0.28999999999999998"/>
    <n v="610.98"/>
    <s v="Tamil Nadu"/>
    <x v="0"/>
    <x v="5"/>
    <m/>
  </r>
  <r>
    <s v="OD2484"/>
    <x v="41"/>
    <x v="0"/>
    <x v="12"/>
    <x v="14"/>
    <d v="2017-05-08T00:00:00"/>
    <x v="4"/>
    <n v="649"/>
    <n v="0.22"/>
    <n v="181.72"/>
    <s v="Tamil Nadu"/>
    <x v="0"/>
    <x v="5"/>
    <m/>
  </r>
  <r>
    <s v="OD2485"/>
    <x v="6"/>
    <x v="1"/>
    <x v="14"/>
    <x v="17"/>
    <d v="2016-07-26T00:00:00"/>
    <x v="4"/>
    <n v="2500"/>
    <n v="0.34"/>
    <n v="175"/>
    <s v="Tamil Nadu"/>
    <x v="1"/>
    <x v="7"/>
    <m/>
  </r>
  <r>
    <s v="OD2486"/>
    <x v="4"/>
    <x v="1"/>
    <x v="1"/>
    <x v="0"/>
    <d v="2017-05-08T00:00:00"/>
    <x v="4"/>
    <n v="2100"/>
    <n v="0.14000000000000001"/>
    <n v="399"/>
    <s v="Tamil Nadu"/>
    <x v="0"/>
    <x v="5"/>
    <m/>
  </r>
  <r>
    <s v="OD2487"/>
    <x v="13"/>
    <x v="5"/>
    <x v="10"/>
    <x v="14"/>
    <d v="2016-09-24T00:00:00"/>
    <x v="4"/>
    <n v="1415"/>
    <n v="0.15"/>
    <n v="169.8"/>
    <s v="Tamil Nadu"/>
    <x v="1"/>
    <x v="8"/>
    <m/>
  </r>
  <r>
    <s v="OD2488"/>
    <x v="47"/>
    <x v="5"/>
    <x v="8"/>
    <x v="10"/>
    <d v="2018-03-16T00:00:00"/>
    <x v="4"/>
    <n v="2266"/>
    <n v="0.16"/>
    <n v="317.24"/>
    <s v="Tamil Nadu"/>
    <x v="3"/>
    <x v="10"/>
    <m/>
  </r>
  <r>
    <s v="OD2489"/>
    <x v="11"/>
    <x v="4"/>
    <x v="6"/>
    <x v="22"/>
    <d v="2015-05-02T00:00:00"/>
    <x v="4"/>
    <n v="2463"/>
    <n v="0.13"/>
    <n v="714.27"/>
    <s v="Tamil Nadu"/>
    <x v="2"/>
    <x v="5"/>
    <m/>
  </r>
  <r>
    <s v="OD2490"/>
    <x v="25"/>
    <x v="6"/>
    <x v="9"/>
    <x v="19"/>
    <d v="2017-05-02T00:00:00"/>
    <x v="4"/>
    <n v="2136"/>
    <n v="0.16"/>
    <n v="833.04"/>
    <s v="Tamil Nadu"/>
    <x v="0"/>
    <x v="5"/>
    <m/>
  </r>
  <r>
    <s v="OD2491"/>
    <x v="30"/>
    <x v="2"/>
    <x v="21"/>
    <x v="17"/>
    <d v="2015-11-26T00:00:00"/>
    <x v="4"/>
    <n v="2171"/>
    <n v="0.23"/>
    <n v="868.4"/>
    <s v="Tamil Nadu"/>
    <x v="2"/>
    <x v="0"/>
    <m/>
  </r>
  <r>
    <s v="OD2492"/>
    <x v="7"/>
    <x v="0"/>
    <x v="20"/>
    <x v="20"/>
    <d v="2016-11-09T00:00:00"/>
    <x v="4"/>
    <n v="2202"/>
    <n v="0.19"/>
    <n v="748.68"/>
    <s v="Tamil Nadu"/>
    <x v="1"/>
    <x v="0"/>
    <m/>
  </r>
  <r>
    <s v="OD2493"/>
    <x v="16"/>
    <x v="0"/>
    <x v="0"/>
    <x v="20"/>
    <d v="2017-05-08T00:00:00"/>
    <x v="4"/>
    <n v="1657"/>
    <n v="0.1"/>
    <n v="182.27"/>
    <s v="Tamil Nadu"/>
    <x v="0"/>
    <x v="5"/>
    <m/>
  </r>
  <r>
    <s v="OD2494"/>
    <x v="31"/>
    <x v="5"/>
    <x v="8"/>
    <x v="22"/>
    <d v="2015-11-26T00:00:00"/>
    <x v="4"/>
    <n v="563"/>
    <n v="0.33"/>
    <n v="157.63999999999999"/>
    <s v="Tamil Nadu"/>
    <x v="2"/>
    <x v="0"/>
    <m/>
  </r>
  <r>
    <s v="OD2495"/>
    <x v="40"/>
    <x v="3"/>
    <x v="5"/>
    <x v="12"/>
    <d v="2016-09-24T00:00:00"/>
    <x v="4"/>
    <n v="710"/>
    <n v="0.22"/>
    <n v="312.39999999999998"/>
    <s v="Tamil Nadu"/>
    <x v="1"/>
    <x v="8"/>
    <m/>
  </r>
  <r>
    <s v="OD2496"/>
    <x v="24"/>
    <x v="1"/>
    <x v="1"/>
    <x v="0"/>
    <d v="2018-05-25T00:00:00"/>
    <x v="4"/>
    <n v="1775"/>
    <n v="0.2"/>
    <n v="266.25"/>
    <s v="Tamil Nadu"/>
    <x v="3"/>
    <x v="5"/>
    <m/>
  </r>
  <r>
    <s v="OD2497"/>
    <x v="21"/>
    <x v="1"/>
    <x v="14"/>
    <x v="11"/>
    <d v="2015-10-03T00:00:00"/>
    <x v="4"/>
    <n v="963"/>
    <n v="0.28999999999999998"/>
    <n v="144.44999999999999"/>
    <s v="Tamil Nadu"/>
    <x v="2"/>
    <x v="2"/>
    <m/>
  </r>
  <r>
    <s v="OD2498"/>
    <x v="42"/>
    <x v="1"/>
    <x v="14"/>
    <x v="0"/>
    <d v="2018-06-10T00:00:00"/>
    <x v="4"/>
    <n v="1266"/>
    <n v="0.22"/>
    <n v="557.04"/>
    <s v="Tamil Nadu"/>
    <x v="3"/>
    <x v="1"/>
    <m/>
  </r>
  <r>
    <s v="OD2499"/>
    <x v="23"/>
    <x v="5"/>
    <x v="17"/>
    <x v="8"/>
    <d v="2016-12-06T00:00:00"/>
    <x v="4"/>
    <n v="874"/>
    <n v="0.12"/>
    <n v="384.56"/>
    <s v="Tamil Nadu"/>
    <x v="1"/>
    <x v="4"/>
    <m/>
  </r>
  <r>
    <s v="OD2500"/>
    <x v="38"/>
    <x v="5"/>
    <x v="17"/>
    <x v="1"/>
    <d v="2015-03-31T00:00:00"/>
    <x v="4"/>
    <n v="2330"/>
    <n v="0.27"/>
    <n v="885.4"/>
    <s v="Tamil Nadu"/>
    <x v="2"/>
    <x v="10"/>
    <m/>
  </r>
  <r>
    <s v="OD2501"/>
    <x v="5"/>
    <x v="1"/>
    <x v="1"/>
    <x v="12"/>
    <d v="2015-10-10T00:00:00"/>
    <x v="4"/>
    <n v="2440"/>
    <n v="0.24"/>
    <n v="512.4"/>
    <s v="Tamil Nadu"/>
    <x v="2"/>
    <x v="2"/>
    <m/>
  </r>
  <r>
    <s v="OD2502"/>
    <x v="27"/>
    <x v="2"/>
    <x v="4"/>
    <x v="20"/>
    <d v="2016-09-25T00:00:00"/>
    <x v="4"/>
    <n v="2174"/>
    <n v="0.25"/>
    <n v="782.64"/>
    <s v="Tamil Nadu"/>
    <x v="1"/>
    <x v="8"/>
    <m/>
  </r>
  <r>
    <s v="OD2503"/>
    <x v="34"/>
    <x v="3"/>
    <x v="3"/>
    <x v="3"/>
    <d v="2018-03-16T00:00:00"/>
    <x v="4"/>
    <n v="1418"/>
    <n v="0.17"/>
    <n v="326.14"/>
    <s v="Tamil Nadu"/>
    <x v="3"/>
    <x v="10"/>
    <m/>
  </r>
  <r>
    <s v="OD2504"/>
    <x v="40"/>
    <x v="2"/>
    <x v="15"/>
    <x v="2"/>
    <d v="2015-07-20T00:00:00"/>
    <x v="4"/>
    <n v="2134"/>
    <n v="0.32"/>
    <n v="960.3"/>
    <s v="Tamil Nadu"/>
    <x v="2"/>
    <x v="7"/>
    <m/>
  </r>
  <r>
    <s v="OD2505"/>
    <x v="31"/>
    <x v="1"/>
    <x v="14"/>
    <x v="21"/>
    <d v="2016-09-24T00:00:00"/>
    <x v="4"/>
    <n v="1833"/>
    <n v="0.32"/>
    <n v="696.54"/>
    <s v="Tamil Nadu"/>
    <x v="1"/>
    <x v="8"/>
    <m/>
  </r>
  <r>
    <s v="OD2506"/>
    <x v="37"/>
    <x v="3"/>
    <x v="18"/>
    <x v="22"/>
    <d v="2017-08-13T00:00:00"/>
    <x v="1"/>
    <n v="1087"/>
    <n v="0.18"/>
    <n v="108.7"/>
    <s v="Tamil Nadu"/>
    <x v="0"/>
    <x v="6"/>
    <m/>
  </r>
  <r>
    <s v="OD2507"/>
    <x v="32"/>
    <x v="6"/>
    <x v="19"/>
    <x v="12"/>
    <d v="2017-07-01T00:00:00"/>
    <x v="1"/>
    <n v="2439"/>
    <n v="0.23"/>
    <n v="512.19000000000005"/>
    <s v="Tamil Nadu"/>
    <x v="0"/>
    <x v="7"/>
    <m/>
  </r>
  <r>
    <s v="OD2508"/>
    <x v="37"/>
    <x v="2"/>
    <x v="2"/>
    <x v="21"/>
    <d v="2017-07-01T00:00:00"/>
    <x v="1"/>
    <n v="880"/>
    <n v="0.15"/>
    <n v="61.6"/>
    <s v="Tamil Nadu"/>
    <x v="0"/>
    <x v="7"/>
    <m/>
  </r>
  <r>
    <s v="OD2509"/>
    <x v="18"/>
    <x v="3"/>
    <x v="5"/>
    <x v="9"/>
    <d v="2017-07-01T00:00:00"/>
    <x v="1"/>
    <n v="1232"/>
    <n v="0.3"/>
    <n v="492.8"/>
    <s v="Tamil Nadu"/>
    <x v="0"/>
    <x v="7"/>
    <m/>
  </r>
  <r>
    <s v="OD2510"/>
    <x v="17"/>
    <x v="2"/>
    <x v="21"/>
    <x v="6"/>
    <d v="2015-10-24T00:00:00"/>
    <x v="1"/>
    <n v="801"/>
    <n v="0.26"/>
    <n v="264.33"/>
    <s v="Tamil Nadu"/>
    <x v="2"/>
    <x v="2"/>
    <m/>
  </r>
  <r>
    <s v="OD2511"/>
    <x v="43"/>
    <x v="1"/>
    <x v="1"/>
    <x v="16"/>
    <d v="2017-05-22T00:00:00"/>
    <x v="1"/>
    <n v="2087"/>
    <n v="0.15"/>
    <n v="918.28"/>
    <s v="Tamil Nadu"/>
    <x v="0"/>
    <x v="5"/>
    <m/>
  </r>
  <r>
    <s v="OD2512"/>
    <x v="49"/>
    <x v="6"/>
    <x v="11"/>
    <x v="11"/>
    <d v="2017-02-07T00:00:00"/>
    <x v="1"/>
    <n v="704"/>
    <n v="0.18"/>
    <n v="112.64"/>
    <s v="Tamil Nadu"/>
    <x v="0"/>
    <x v="11"/>
    <m/>
  </r>
  <r>
    <s v="OD2513"/>
    <x v="29"/>
    <x v="3"/>
    <x v="16"/>
    <x v="12"/>
    <d v="2018-05-19T00:00:00"/>
    <x v="1"/>
    <n v="1844"/>
    <n v="0.27"/>
    <n v="331.92"/>
    <s v="Tamil Nadu"/>
    <x v="3"/>
    <x v="5"/>
    <m/>
  </r>
  <r>
    <s v="OD2514"/>
    <x v="49"/>
    <x v="5"/>
    <x v="8"/>
    <x v="19"/>
    <d v="2015-03-04T00:00:00"/>
    <x v="1"/>
    <n v="1304"/>
    <n v="0.24"/>
    <n v="417.28"/>
    <s v="Tamil Nadu"/>
    <x v="2"/>
    <x v="10"/>
    <m/>
  </r>
  <r>
    <s v="OD2515"/>
    <x v="23"/>
    <x v="3"/>
    <x v="18"/>
    <x v="20"/>
    <d v="2018-10-20T00:00:00"/>
    <x v="1"/>
    <n v="925"/>
    <n v="0.19"/>
    <n v="379.25"/>
    <s v="Tamil Nadu"/>
    <x v="3"/>
    <x v="2"/>
    <m/>
  </r>
  <r>
    <s v="OD2516"/>
    <x v="21"/>
    <x v="2"/>
    <x v="4"/>
    <x v="4"/>
    <d v="2018-10-20T00:00:00"/>
    <x v="1"/>
    <n v="807"/>
    <n v="0.24"/>
    <n v="347.01"/>
    <s v="Tamil Nadu"/>
    <x v="3"/>
    <x v="2"/>
    <m/>
  </r>
  <r>
    <s v="OD2517"/>
    <x v="47"/>
    <x v="5"/>
    <x v="8"/>
    <x v="16"/>
    <d v="2016-10-23T00:00:00"/>
    <x v="1"/>
    <n v="735"/>
    <n v="0.1"/>
    <n v="286.64999999999998"/>
    <s v="Tamil Nadu"/>
    <x v="1"/>
    <x v="2"/>
    <m/>
  </r>
  <r>
    <s v="OD2518"/>
    <x v="21"/>
    <x v="1"/>
    <x v="1"/>
    <x v="14"/>
    <d v="2015-03-31T00:00:00"/>
    <x v="1"/>
    <n v="989"/>
    <n v="0.21"/>
    <n v="207.69"/>
    <s v="Tamil Nadu"/>
    <x v="2"/>
    <x v="10"/>
    <m/>
  </r>
  <r>
    <s v="OD2519"/>
    <x v="38"/>
    <x v="2"/>
    <x v="2"/>
    <x v="1"/>
    <d v="2017-07-08T00:00:00"/>
    <x v="1"/>
    <n v="2412"/>
    <n v="0.13"/>
    <n v="940.68"/>
    <s v="Tamil Nadu"/>
    <x v="0"/>
    <x v="7"/>
    <m/>
  </r>
  <r>
    <s v="OD2520"/>
    <x v="13"/>
    <x v="3"/>
    <x v="3"/>
    <x v="20"/>
    <d v="2018-10-20T00:00:00"/>
    <x v="1"/>
    <n v="793"/>
    <n v="0.28000000000000003"/>
    <n v="333.06"/>
    <s v="Tamil Nadu"/>
    <x v="3"/>
    <x v="2"/>
    <m/>
  </r>
  <r>
    <s v="OD2521"/>
    <x v="7"/>
    <x v="4"/>
    <x v="22"/>
    <x v="6"/>
    <d v="2016-05-31T00:00:00"/>
    <x v="1"/>
    <n v="959"/>
    <n v="0.34"/>
    <n v="115.08"/>
    <s v="Tamil Nadu"/>
    <x v="1"/>
    <x v="5"/>
    <m/>
  </r>
  <r>
    <s v="OD2522"/>
    <x v="36"/>
    <x v="2"/>
    <x v="15"/>
    <x v="23"/>
    <d v="2017-12-11T00:00:00"/>
    <x v="1"/>
    <n v="784"/>
    <n v="0.21"/>
    <n v="164.64"/>
    <s v="Tamil Nadu"/>
    <x v="0"/>
    <x v="4"/>
    <m/>
  </r>
  <r>
    <s v="OD2523"/>
    <x v="44"/>
    <x v="5"/>
    <x v="8"/>
    <x v="4"/>
    <d v="2018-06-02T00:00:00"/>
    <x v="1"/>
    <n v="1073"/>
    <n v="0.12"/>
    <n v="311.17"/>
    <s v="Tamil Nadu"/>
    <x v="3"/>
    <x v="1"/>
    <m/>
  </r>
  <r>
    <s v="OD2524"/>
    <x v="16"/>
    <x v="6"/>
    <x v="11"/>
    <x v="8"/>
    <d v="2018-08-16T00:00:00"/>
    <x v="1"/>
    <n v="517"/>
    <n v="0.12"/>
    <n v="155.1"/>
    <s v="Tamil Nadu"/>
    <x v="3"/>
    <x v="6"/>
    <m/>
  </r>
  <r>
    <s v="OD2525"/>
    <x v="18"/>
    <x v="4"/>
    <x v="7"/>
    <x v="1"/>
    <d v="2015-07-28T00:00:00"/>
    <x v="1"/>
    <n v="1745"/>
    <n v="0.16"/>
    <n v="244.3"/>
    <s v="Tamil Nadu"/>
    <x v="2"/>
    <x v="7"/>
    <m/>
  </r>
  <r>
    <s v="OD2526"/>
    <x v="41"/>
    <x v="6"/>
    <x v="13"/>
    <x v="6"/>
    <d v="2018-05-06T00:00:00"/>
    <x v="1"/>
    <n v="771"/>
    <n v="0.14000000000000001"/>
    <n v="185.04"/>
    <s v="Tamil Nadu"/>
    <x v="3"/>
    <x v="5"/>
    <m/>
  </r>
  <r>
    <s v="OD2527"/>
    <x v="15"/>
    <x v="3"/>
    <x v="18"/>
    <x v="11"/>
    <d v="2015-07-28T00:00:00"/>
    <x v="1"/>
    <n v="1726"/>
    <n v="0.33"/>
    <n v="776.7"/>
    <s v="Tamil Nadu"/>
    <x v="2"/>
    <x v="7"/>
    <m/>
  </r>
  <r>
    <s v="OD2528"/>
    <x v="33"/>
    <x v="0"/>
    <x v="0"/>
    <x v="11"/>
    <d v="2015-06-30T00:00:00"/>
    <x v="1"/>
    <n v="1897"/>
    <n v="0.3"/>
    <n v="455.28"/>
    <s v="Tamil Nadu"/>
    <x v="2"/>
    <x v="1"/>
    <m/>
  </r>
  <r>
    <s v="OD2529"/>
    <x v="30"/>
    <x v="6"/>
    <x v="9"/>
    <x v="10"/>
    <d v="2016-03-22T00:00:00"/>
    <x v="1"/>
    <n v="2404"/>
    <n v="0.33"/>
    <n v="1033.72"/>
    <s v="Tamil Nadu"/>
    <x v="1"/>
    <x v="10"/>
    <m/>
  </r>
  <r>
    <s v="OD2530"/>
    <x v="48"/>
    <x v="5"/>
    <x v="17"/>
    <x v="7"/>
    <d v="2018-08-16T00:00:00"/>
    <x v="1"/>
    <n v="907"/>
    <n v="0.32"/>
    <n v="199.54"/>
    <s v="Tamil Nadu"/>
    <x v="3"/>
    <x v="6"/>
    <m/>
  </r>
  <r>
    <s v="OD2531"/>
    <x v="44"/>
    <x v="3"/>
    <x v="16"/>
    <x v="19"/>
    <d v="2017-10-28T00:00:00"/>
    <x v="1"/>
    <n v="1905"/>
    <n v="0.34"/>
    <n v="495.3"/>
    <s v="Tamil Nadu"/>
    <x v="0"/>
    <x v="2"/>
    <m/>
  </r>
  <r>
    <s v="OD2532"/>
    <x v="29"/>
    <x v="0"/>
    <x v="20"/>
    <x v="17"/>
    <d v="2015-03-31T00:00:00"/>
    <x v="1"/>
    <n v="640"/>
    <n v="0.23"/>
    <n v="102.4"/>
    <s v="Tamil Nadu"/>
    <x v="2"/>
    <x v="10"/>
    <m/>
  </r>
  <r>
    <s v="OD2533"/>
    <x v="32"/>
    <x v="6"/>
    <x v="13"/>
    <x v="1"/>
    <d v="2018-05-06T00:00:00"/>
    <x v="1"/>
    <n v="2260"/>
    <n v="0.24"/>
    <n v="542.4"/>
    <s v="Tamil Nadu"/>
    <x v="3"/>
    <x v="5"/>
    <m/>
  </r>
  <r>
    <s v="OD2534"/>
    <x v="20"/>
    <x v="4"/>
    <x v="7"/>
    <x v="3"/>
    <d v="2018-07-21T00:00:00"/>
    <x v="2"/>
    <n v="1872"/>
    <n v="0.18"/>
    <n v="149.76"/>
    <s v="Tamil Nadu"/>
    <x v="3"/>
    <x v="7"/>
    <m/>
  </r>
  <r>
    <s v="OD2535"/>
    <x v="19"/>
    <x v="2"/>
    <x v="2"/>
    <x v="9"/>
    <d v="2017-12-11T00:00:00"/>
    <x v="2"/>
    <n v="2111"/>
    <n v="0.26"/>
    <n v="232.21"/>
    <s v="Tamil Nadu"/>
    <x v="0"/>
    <x v="4"/>
    <m/>
  </r>
  <r>
    <s v="OD2536"/>
    <x v="17"/>
    <x v="2"/>
    <x v="15"/>
    <x v="3"/>
    <d v="2016-10-31T00:00:00"/>
    <x v="2"/>
    <n v="2323"/>
    <n v="0.31"/>
    <n v="1045.3499999999999"/>
    <s v="Tamil Nadu"/>
    <x v="1"/>
    <x v="2"/>
    <m/>
  </r>
  <r>
    <s v="OD2537"/>
    <x v="38"/>
    <x v="0"/>
    <x v="20"/>
    <x v="7"/>
    <d v="2018-11-24T00:00:00"/>
    <x v="2"/>
    <n v="2396"/>
    <n v="0.17"/>
    <n v="431.28"/>
    <s v="Tamil Nadu"/>
    <x v="3"/>
    <x v="0"/>
    <m/>
  </r>
  <r>
    <s v="OD2538"/>
    <x v="13"/>
    <x v="2"/>
    <x v="4"/>
    <x v="17"/>
    <d v="2015-09-13T00:00:00"/>
    <x v="2"/>
    <n v="1479"/>
    <n v="0.13"/>
    <n v="354.96"/>
    <s v="Tamil Nadu"/>
    <x v="2"/>
    <x v="8"/>
    <m/>
  </r>
  <r>
    <s v="OD2539"/>
    <x v="43"/>
    <x v="1"/>
    <x v="1"/>
    <x v="9"/>
    <d v="2017-10-22T00:00:00"/>
    <x v="2"/>
    <n v="1474"/>
    <n v="0.23"/>
    <n v="619.08000000000004"/>
    <s v="Tamil Nadu"/>
    <x v="0"/>
    <x v="2"/>
    <m/>
  </r>
  <r>
    <s v="OD2540"/>
    <x v="39"/>
    <x v="5"/>
    <x v="17"/>
    <x v="9"/>
    <d v="2017-12-11T00:00:00"/>
    <x v="2"/>
    <n v="2495"/>
    <n v="0.31"/>
    <n v="499"/>
    <s v="Tamil Nadu"/>
    <x v="0"/>
    <x v="4"/>
    <m/>
  </r>
  <r>
    <s v="OD2541"/>
    <x v="29"/>
    <x v="2"/>
    <x v="21"/>
    <x v="16"/>
    <d v="2015-09-13T00:00:00"/>
    <x v="2"/>
    <n v="984"/>
    <n v="0.13"/>
    <n v="314.88"/>
    <s v="Tamil Nadu"/>
    <x v="2"/>
    <x v="8"/>
    <m/>
  </r>
  <r>
    <s v="OD2542"/>
    <x v="40"/>
    <x v="6"/>
    <x v="13"/>
    <x v="12"/>
    <d v="2017-12-11T00:00:00"/>
    <x v="2"/>
    <n v="1282"/>
    <n v="0.31"/>
    <n v="461.52"/>
    <s v="Tamil Nadu"/>
    <x v="0"/>
    <x v="4"/>
    <m/>
  </r>
  <r>
    <s v="OD2543"/>
    <x v="0"/>
    <x v="4"/>
    <x v="7"/>
    <x v="0"/>
    <d v="2018-03-30T00:00:00"/>
    <x v="2"/>
    <n v="607"/>
    <n v="0.19"/>
    <n v="157.82"/>
    <s v="Tamil Nadu"/>
    <x v="3"/>
    <x v="10"/>
    <m/>
  </r>
  <r>
    <s v="OD2544"/>
    <x v="35"/>
    <x v="3"/>
    <x v="3"/>
    <x v="0"/>
    <d v="2016-06-04T00:00:00"/>
    <x v="2"/>
    <n v="888"/>
    <n v="0.18"/>
    <n v="71.040000000000006"/>
    <s v="Tamil Nadu"/>
    <x v="1"/>
    <x v="1"/>
    <m/>
  </r>
  <r>
    <s v="OD2545"/>
    <x v="32"/>
    <x v="0"/>
    <x v="12"/>
    <x v="23"/>
    <d v="2016-06-04T00:00:00"/>
    <x v="2"/>
    <n v="512"/>
    <n v="0.15"/>
    <n v="71.680000000000007"/>
    <s v="Tamil Nadu"/>
    <x v="1"/>
    <x v="1"/>
    <m/>
  </r>
  <r>
    <s v="OD2546"/>
    <x v="21"/>
    <x v="2"/>
    <x v="15"/>
    <x v="11"/>
    <d v="2017-10-08T00:00:00"/>
    <x v="2"/>
    <n v="696"/>
    <n v="0.2"/>
    <n v="118.32"/>
    <s v="Tamil Nadu"/>
    <x v="0"/>
    <x v="2"/>
    <m/>
  </r>
  <r>
    <s v="OD2547"/>
    <x v="19"/>
    <x v="5"/>
    <x v="8"/>
    <x v="2"/>
    <d v="2018-09-17T00:00:00"/>
    <x v="2"/>
    <n v="1499"/>
    <n v="0.28000000000000003"/>
    <n v="119.92"/>
    <s v="Tamil Nadu"/>
    <x v="3"/>
    <x v="8"/>
    <m/>
  </r>
  <r>
    <s v="OD2548"/>
    <x v="32"/>
    <x v="2"/>
    <x v="21"/>
    <x v="0"/>
    <d v="2016-10-17T00:00:00"/>
    <x v="2"/>
    <n v="1925"/>
    <n v="0.27"/>
    <n v="500.5"/>
    <s v="Tamil Nadu"/>
    <x v="1"/>
    <x v="2"/>
    <m/>
  </r>
  <r>
    <s v="OD2549"/>
    <x v="25"/>
    <x v="2"/>
    <x v="21"/>
    <x v="2"/>
    <d v="2016-10-31T00:00:00"/>
    <x v="2"/>
    <n v="670"/>
    <n v="0.15"/>
    <n v="154.1"/>
    <s v="Tamil Nadu"/>
    <x v="1"/>
    <x v="2"/>
    <m/>
  </r>
  <r>
    <s v="OD2550"/>
    <x v="28"/>
    <x v="3"/>
    <x v="16"/>
    <x v="23"/>
    <d v="2018-01-30T00:00:00"/>
    <x v="2"/>
    <n v="2147"/>
    <n v="0.23"/>
    <n v="493.81"/>
    <s v="Tamil Nadu"/>
    <x v="3"/>
    <x v="9"/>
    <m/>
  </r>
  <r>
    <s v="OD2551"/>
    <x v="46"/>
    <x v="6"/>
    <x v="9"/>
    <x v="1"/>
    <d v="2015-09-13T00:00:00"/>
    <x v="2"/>
    <n v="1152"/>
    <n v="0.22"/>
    <n v="414.72"/>
    <s v="Tamil Nadu"/>
    <x v="2"/>
    <x v="8"/>
    <m/>
  </r>
  <r>
    <s v="OD2552"/>
    <x v="32"/>
    <x v="1"/>
    <x v="1"/>
    <x v="8"/>
    <d v="2016-10-31T00:00:00"/>
    <x v="2"/>
    <n v="1136"/>
    <n v="0.28999999999999998"/>
    <n v="454.4"/>
    <s v="Tamil Nadu"/>
    <x v="1"/>
    <x v="2"/>
    <m/>
  </r>
  <r>
    <s v="OD2553"/>
    <x v="41"/>
    <x v="6"/>
    <x v="9"/>
    <x v="16"/>
    <d v="2018-08-13T00:00:00"/>
    <x v="2"/>
    <n v="2464"/>
    <n v="0.22"/>
    <n v="813.12"/>
    <s v="Tamil Nadu"/>
    <x v="3"/>
    <x v="6"/>
    <m/>
  </r>
  <r>
    <s v="OD2554"/>
    <x v="29"/>
    <x v="1"/>
    <x v="14"/>
    <x v="11"/>
    <d v="2017-10-22T00:00:00"/>
    <x v="2"/>
    <n v="1911"/>
    <n v="0.17"/>
    <n v="114.66"/>
    <s v="Tamil Nadu"/>
    <x v="0"/>
    <x v="2"/>
    <m/>
  </r>
  <r>
    <s v="OD2555"/>
    <x v="5"/>
    <x v="2"/>
    <x v="4"/>
    <x v="13"/>
    <d v="2017-09-26T00:00:00"/>
    <x v="2"/>
    <n v="2459"/>
    <n v="0.24"/>
    <n v="786.88"/>
    <s v="Tamil Nadu"/>
    <x v="0"/>
    <x v="8"/>
    <m/>
  </r>
  <r>
    <s v="OD2556"/>
    <x v="6"/>
    <x v="3"/>
    <x v="16"/>
    <x v="13"/>
    <d v="2018-05-11T00:00:00"/>
    <x v="2"/>
    <n v="2361"/>
    <n v="0.23"/>
    <n v="708.3"/>
    <s v="Tamil Nadu"/>
    <x v="3"/>
    <x v="5"/>
    <m/>
  </r>
  <r>
    <s v="OD2557"/>
    <x v="46"/>
    <x v="0"/>
    <x v="20"/>
    <x v="0"/>
    <d v="2018-06-11T00:00:00"/>
    <x v="2"/>
    <n v="2245"/>
    <n v="0.11"/>
    <n v="359.2"/>
    <s v="Tamil Nadu"/>
    <x v="3"/>
    <x v="1"/>
    <m/>
  </r>
  <r>
    <s v="OD2558"/>
    <x v="48"/>
    <x v="1"/>
    <x v="1"/>
    <x v="15"/>
    <d v="2015-10-19T00:00:00"/>
    <x v="2"/>
    <n v="2290"/>
    <n v="0.17"/>
    <n v="755.7"/>
    <s v="Tamil Nadu"/>
    <x v="2"/>
    <x v="2"/>
    <m/>
  </r>
  <r>
    <s v="OD2559"/>
    <x v="17"/>
    <x v="4"/>
    <x v="22"/>
    <x v="14"/>
    <d v="2018-12-03T00:00:00"/>
    <x v="2"/>
    <n v="1666"/>
    <n v="0.26"/>
    <n v="299.88"/>
    <s v="Tamil Nadu"/>
    <x v="3"/>
    <x v="4"/>
    <m/>
  </r>
  <r>
    <s v="OD2560"/>
    <x v="11"/>
    <x v="4"/>
    <x v="6"/>
    <x v="10"/>
    <d v="2018-09-11T00:00:00"/>
    <x v="2"/>
    <n v="2002"/>
    <n v="0.27"/>
    <n v="440.44"/>
    <s v="Tamil Nadu"/>
    <x v="3"/>
    <x v="8"/>
    <m/>
  </r>
  <r>
    <s v="OD2561"/>
    <x v="2"/>
    <x v="2"/>
    <x v="2"/>
    <x v="3"/>
    <d v="2017-12-11T00:00:00"/>
    <x v="2"/>
    <n v="1097"/>
    <n v="0.2"/>
    <n v="131.63999999999999"/>
    <s v="Tamil Nadu"/>
    <x v="0"/>
    <x v="4"/>
    <m/>
  </r>
  <r>
    <s v="OD2562"/>
    <x v="17"/>
    <x v="2"/>
    <x v="2"/>
    <x v="11"/>
    <d v="2017-09-26T00:00:00"/>
    <x v="2"/>
    <n v="1301"/>
    <n v="0.2"/>
    <n v="169.13"/>
    <s v="Tamil Nadu"/>
    <x v="0"/>
    <x v="8"/>
    <m/>
  </r>
  <r>
    <s v="OD2563"/>
    <x v="24"/>
    <x v="6"/>
    <x v="13"/>
    <x v="12"/>
    <d v="2018-08-13T00:00:00"/>
    <x v="2"/>
    <n v="1958"/>
    <n v="0.18"/>
    <n v="215.38"/>
    <s v="Tamil Nadu"/>
    <x v="3"/>
    <x v="6"/>
    <m/>
  </r>
  <r>
    <s v="OD2564"/>
    <x v="44"/>
    <x v="0"/>
    <x v="12"/>
    <x v="10"/>
    <d v="2018-12-13T00:00:00"/>
    <x v="2"/>
    <n v="683"/>
    <n v="0.31"/>
    <n v="184.41"/>
    <s v="Tamil Nadu"/>
    <x v="3"/>
    <x v="4"/>
    <m/>
  </r>
  <r>
    <s v="OD2565"/>
    <x v="9"/>
    <x v="5"/>
    <x v="17"/>
    <x v="9"/>
    <d v="2016-10-31T00:00:00"/>
    <x v="2"/>
    <n v="2171"/>
    <n v="0.17"/>
    <n v="434.2"/>
    <s v="Tamil Nadu"/>
    <x v="1"/>
    <x v="2"/>
    <m/>
  </r>
  <r>
    <s v="OD2566"/>
    <x v="29"/>
    <x v="4"/>
    <x v="22"/>
    <x v="13"/>
    <d v="2017-11-04T00:00:00"/>
    <x v="2"/>
    <n v="1344"/>
    <n v="0.28000000000000003"/>
    <n v="188.16"/>
    <s v="Tamil Nadu"/>
    <x v="0"/>
    <x v="0"/>
    <m/>
  </r>
  <r>
    <s v="OD2567"/>
    <x v="45"/>
    <x v="3"/>
    <x v="16"/>
    <x v="16"/>
    <d v="2016-11-05T00:00:00"/>
    <x v="2"/>
    <n v="1790"/>
    <n v="0.17"/>
    <n v="393.8"/>
    <s v="Tamil Nadu"/>
    <x v="1"/>
    <x v="0"/>
    <m/>
  </r>
  <r>
    <s v="OD2568"/>
    <x v="35"/>
    <x v="2"/>
    <x v="4"/>
    <x v="19"/>
    <d v="2018-08-13T00:00:00"/>
    <x v="2"/>
    <n v="1768"/>
    <n v="0.18"/>
    <n v="88.4"/>
    <s v="Tamil Nadu"/>
    <x v="3"/>
    <x v="6"/>
    <m/>
  </r>
  <r>
    <s v="OD2569"/>
    <x v="17"/>
    <x v="0"/>
    <x v="20"/>
    <x v="12"/>
    <d v="2018-09-11T00:00:00"/>
    <x v="2"/>
    <n v="1355"/>
    <n v="0.18"/>
    <n v="311.64999999999998"/>
    <s v="Tamil Nadu"/>
    <x v="3"/>
    <x v="8"/>
    <m/>
  </r>
  <r>
    <s v="OD2570"/>
    <x v="40"/>
    <x v="1"/>
    <x v="14"/>
    <x v="11"/>
    <d v="2017-09-26T00:00:00"/>
    <x v="2"/>
    <n v="734"/>
    <n v="0.22"/>
    <n v="176.16"/>
    <s v="Tamil Nadu"/>
    <x v="0"/>
    <x v="8"/>
    <m/>
  </r>
  <r>
    <s v="OD2571"/>
    <x v="12"/>
    <x v="4"/>
    <x v="6"/>
    <x v="4"/>
    <d v="2016-10-31T00:00:00"/>
    <x v="2"/>
    <n v="790"/>
    <n v="0.15"/>
    <n v="110.6"/>
    <s v="Tamil Nadu"/>
    <x v="1"/>
    <x v="2"/>
    <m/>
  </r>
  <r>
    <s v="OD2572"/>
    <x v="27"/>
    <x v="2"/>
    <x v="2"/>
    <x v="17"/>
    <d v="2015-09-13T00:00:00"/>
    <x v="2"/>
    <n v="2206"/>
    <n v="0.3"/>
    <n v="176.48"/>
    <s v="Tamil Nadu"/>
    <x v="2"/>
    <x v="8"/>
    <m/>
  </r>
  <r>
    <s v="OD2573"/>
    <x v="43"/>
    <x v="4"/>
    <x v="7"/>
    <x v="5"/>
    <d v="2017-09-26T00:00:00"/>
    <x v="2"/>
    <n v="2216"/>
    <n v="0.24"/>
    <n v="642.64"/>
    <s v="Tamil Nadu"/>
    <x v="0"/>
    <x v="8"/>
    <m/>
  </r>
  <r>
    <s v="OD2574"/>
    <x v="5"/>
    <x v="3"/>
    <x v="16"/>
    <x v="9"/>
    <d v="2018-05-11T00:00:00"/>
    <x v="2"/>
    <n v="1702"/>
    <n v="0.31"/>
    <n v="374.44"/>
    <s v="Tamil Nadu"/>
    <x v="3"/>
    <x v="5"/>
    <m/>
  </r>
  <r>
    <s v="OD2575"/>
    <x v="25"/>
    <x v="2"/>
    <x v="15"/>
    <x v="0"/>
    <d v="2018-08-13T00:00:00"/>
    <x v="2"/>
    <n v="1753"/>
    <n v="0.17"/>
    <n v="280.48"/>
    <s v="Tamil Nadu"/>
    <x v="3"/>
    <x v="6"/>
    <m/>
  </r>
  <r>
    <s v="OD2576"/>
    <x v="9"/>
    <x v="5"/>
    <x v="8"/>
    <x v="9"/>
    <d v="2016-04-05T00:00:00"/>
    <x v="2"/>
    <n v="1511"/>
    <n v="0.23"/>
    <n v="468.41"/>
    <s v="Tamil Nadu"/>
    <x v="1"/>
    <x v="3"/>
    <m/>
  </r>
  <r>
    <s v="OD2577"/>
    <x v="35"/>
    <x v="0"/>
    <x v="0"/>
    <x v="3"/>
    <d v="2018-09-11T00:00:00"/>
    <x v="2"/>
    <n v="1027"/>
    <n v="0.22"/>
    <n v="92.43"/>
    <s v="Tamil Nadu"/>
    <x v="3"/>
    <x v="8"/>
    <m/>
  </r>
  <r>
    <s v="OD2578"/>
    <x v="26"/>
    <x v="0"/>
    <x v="12"/>
    <x v="6"/>
    <d v="2017-12-11T00:00:00"/>
    <x v="2"/>
    <n v="1746"/>
    <n v="0.1"/>
    <n v="174.6"/>
    <s v="Tamil Nadu"/>
    <x v="0"/>
    <x v="4"/>
    <m/>
  </r>
  <r>
    <s v="OD2579"/>
    <x v="22"/>
    <x v="3"/>
    <x v="18"/>
    <x v="11"/>
    <d v="2016-08-08T00:00:00"/>
    <x v="2"/>
    <n v="1278"/>
    <n v="0.17"/>
    <n v="319.5"/>
    <s v="Tamil Nadu"/>
    <x v="1"/>
    <x v="6"/>
    <m/>
  </r>
  <r>
    <s v="OD2580"/>
    <x v="5"/>
    <x v="3"/>
    <x v="18"/>
    <x v="8"/>
    <d v="2016-08-08T00:00:00"/>
    <x v="2"/>
    <n v="585"/>
    <n v="0.26"/>
    <n v="175.5"/>
    <s v="Tamil Nadu"/>
    <x v="1"/>
    <x v="6"/>
    <m/>
  </r>
  <r>
    <s v="OD2581"/>
    <x v="32"/>
    <x v="0"/>
    <x v="12"/>
    <x v="21"/>
    <d v="2018-05-11T00:00:00"/>
    <x v="2"/>
    <n v="1083"/>
    <n v="0.25"/>
    <n v="108.3"/>
    <s v="Tamil Nadu"/>
    <x v="3"/>
    <x v="5"/>
    <m/>
  </r>
  <r>
    <s v="OD2582"/>
    <x v="13"/>
    <x v="6"/>
    <x v="11"/>
    <x v="8"/>
    <d v="2017-12-11T00:00:00"/>
    <x v="2"/>
    <n v="1638"/>
    <n v="0.27"/>
    <n v="196.56"/>
    <s v="Tamil Nadu"/>
    <x v="0"/>
    <x v="4"/>
    <m/>
  </r>
  <r>
    <s v="OD2583"/>
    <x v="38"/>
    <x v="6"/>
    <x v="11"/>
    <x v="21"/>
    <d v="2016-10-31T00:00:00"/>
    <x v="2"/>
    <n v="2452"/>
    <n v="0.27"/>
    <n v="539.44000000000005"/>
    <s v="Tamil Nadu"/>
    <x v="1"/>
    <x v="2"/>
    <m/>
  </r>
  <r>
    <s v="OD2584"/>
    <x v="37"/>
    <x v="3"/>
    <x v="3"/>
    <x v="21"/>
    <d v="2015-10-16T00:00:00"/>
    <x v="2"/>
    <n v="1030"/>
    <n v="0.28000000000000003"/>
    <n v="144.19999999999999"/>
    <s v="Tamil Nadu"/>
    <x v="2"/>
    <x v="2"/>
    <m/>
  </r>
  <r>
    <s v="OD2585"/>
    <x v="16"/>
    <x v="5"/>
    <x v="8"/>
    <x v="11"/>
    <d v="2016-11-05T00:00:00"/>
    <x v="2"/>
    <n v="2002"/>
    <n v="0.18"/>
    <n v="740.74"/>
    <s v="Tamil Nadu"/>
    <x v="1"/>
    <x v="0"/>
    <m/>
  </r>
  <r>
    <s v="OD2586"/>
    <x v="43"/>
    <x v="3"/>
    <x v="5"/>
    <x v="17"/>
    <d v="2017-04-14T00:00:00"/>
    <x v="2"/>
    <n v="782"/>
    <n v="0.14000000000000001"/>
    <n v="273.7"/>
    <s v="Tamil Nadu"/>
    <x v="0"/>
    <x v="3"/>
    <m/>
  </r>
  <r>
    <s v="OD2587"/>
    <x v="42"/>
    <x v="6"/>
    <x v="13"/>
    <x v="6"/>
    <d v="2017-12-11T00:00:00"/>
    <x v="2"/>
    <n v="1757"/>
    <n v="0.13"/>
    <n v="404.11"/>
    <s v="Tamil Nadu"/>
    <x v="0"/>
    <x v="4"/>
    <m/>
  </r>
  <r>
    <s v="OD2588"/>
    <x v="6"/>
    <x v="4"/>
    <x v="7"/>
    <x v="17"/>
    <d v="2017-11-18T00:00:00"/>
    <x v="2"/>
    <n v="639"/>
    <n v="0.28000000000000003"/>
    <n v="261.99"/>
    <s v="Tamil Nadu"/>
    <x v="0"/>
    <x v="0"/>
    <m/>
  </r>
  <r>
    <s v="OD2589"/>
    <x v="20"/>
    <x v="3"/>
    <x v="18"/>
    <x v="3"/>
    <d v="2018-09-11T00:00:00"/>
    <x v="2"/>
    <n v="1279"/>
    <n v="0.33"/>
    <n v="76.739999999999995"/>
    <s v="Tamil Nadu"/>
    <x v="3"/>
    <x v="8"/>
    <m/>
  </r>
  <r>
    <s v="OD2590"/>
    <x v="38"/>
    <x v="3"/>
    <x v="16"/>
    <x v="5"/>
    <d v="2017-12-11T00:00:00"/>
    <x v="2"/>
    <n v="1495"/>
    <n v="0.15"/>
    <n v="478.4"/>
    <s v="Tamil Nadu"/>
    <x v="0"/>
    <x v="4"/>
    <m/>
  </r>
  <r>
    <s v="OD2591"/>
    <x v="19"/>
    <x v="2"/>
    <x v="15"/>
    <x v="8"/>
    <d v="2015-06-21T00:00:00"/>
    <x v="2"/>
    <n v="2370"/>
    <n v="0.32"/>
    <n v="568.79999999999995"/>
    <s v="Tamil Nadu"/>
    <x v="2"/>
    <x v="1"/>
    <m/>
  </r>
  <r>
    <s v="OD2592"/>
    <x v="20"/>
    <x v="2"/>
    <x v="15"/>
    <x v="13"/>
    <d v="2017-03-08T00:00:00"/>
    <x v="2"/>
    <n v="2437"/>
    <n v="0.17"/>
    <n v="243.7"/>
    <s v="Tamil Nadu"/>
    <x v="0"/>
    <x v="10"/>
    <m/>
  </r>
  <r>
    <s v="OD2593"/>
    <x v="23"/>
    <x v="2"/>
    <x v="21"/>
    <x v="21"/>
    <d v="2015-06-22T00:00:00"/>
    <x v="2"/>
    <n v="1173"/>
    <n v="0.32"/>
    <n v="129.03"/>
    <s v="Tamil Nadu"/>
    <x v="2"/>
    <x v="1"/>
    <m/>
  </r>
  <r>
    <s v="OD2594"/>
    <x v="49"/>
    <x v="2"/>
    <x v="4"/>
    <x v="5"/>
    <d v="2016-07-10T00:00:00"/>
    <x v="2"/>
    <n v="1561"/>
    <n v="0.27"/>
    <n v="249.76"/>
    <s v="Tamil Nadu"/>
    <x v="1"/>
    <x v="7"/>
    <m/>
  </r>
  <r>
    <s v="OD2595"/>
    <x v="21"/>
    <x v="6"/>
    <x v="9"/>
    <x v="4"/>
    <d v="2018-12-02T00:00:00"/>
    <x v="2"/>
    <n v="1471"/>
    <n v="0.21"/>
    <n v="88.26"/>
    <s v="Tamil Nadu"/>
    <x v="3"/>
    <x v="4"/>
    <m/>
  </r>
  <r>
    <s v="OD2596"/>
    <x v="27"/>
    <x v="5"/>
    <x v="17"/>
    <x v="7"/>
    <d v="2015-06-21T00:00:00"/>
    <x v="2"/>
    <n v="615"/>
    <n v="0.15"/>
    <n v="92.25"/>
    <s v="Tamil Nadu"/>
    <x v="2"/>
    <x v="1"/>
    <m/>
  </r>
  <r>
    <s v="OD2597"/>
    <x v="34"/>
    <x v="4"/>
    <x v="22"/>
    <x v="0"/>
    <d v="2016-07-20T00:00:00"/>
    <x v="3"/>
    <n v="2259"/>
    <n v="0.35"/>
    <n v="384.03"/>
    <s v="Tamil Nadu"/>
    <x v="1"/>
    <x v="7"/>
    <m/>
  </r>
  <r>
    <s v="OD2598"/>
    <x v="44"/>
    <x v="2"/>
    <x v="2"/>
    <x v="21"/>
    <d v="2018-01-29T00:00:00"/>
    <x v="3"/>
    <n v="2437"/>
    <n v="0.11"/>
    <n v="121.85"/>
    <s v="Tamil Nadu"/>
    <x v="3"/>
    <x v="9"/>
    <m/>
  </r>
  <r>
    <s v="OD2599"/>
    <x v="41"/>
    <x v="3"/>
    <x v="3"/>
    <x v="3"/>
    <d v="2018-09-10T00:00:00"/>
    <x v="3"/>
    <n v="2266"/>
    <n v="0.34"/>
    <n v="181.28"/>
    <s v="Tamil Nadu"/>
    <x v="3"/>
    <x v="8"/>
    <m/>
  </r>
  <r>
    <s v="OD2600"/>
    <x v="49"/>
    <x v="1"/>
    <x v="14"/>
    <x v="9"/>
    <d v="2018-07-23T00:00:00"/>
    <x v="3"/>
    <n v="1791"/>
    <n v="0.21"/>
    <n v="770.13"/>
    <s v="Tamil Nadu"/>
    <x v="3"/>
    <x v="7"/>
    <m/>
  </r>
  <r>
    <s v="OD2601"/>
    <x v="28"/>
    <x v="2"/>
    <x v="4"/>
    <x v="0"/>
    <d v="2015-04-05T00:00:00"/>
    <x v="3"/>
    <n v="985"/>
    <n v="0.14000000000000001"/>
    <n v="443.25"/>
    <s v="Tamil Nadu"/>
    <x v="2"/>
    <x v="3"/>
    <m/>
  </r>
  <r>
    <s v="OD2602"/>
    <x v="44"/>
    <x v="2"/>
    <x v="2"/>
    <x v="17"/>
    <d v="2016-10-12T00:00:00"/>
    <x v="3"/>
    <n v="588"/>
    <n v="0.32"/>
    <n v="129.36000000000001"/>
    <s v="Tamil Nadu"/>
    <x v="1"/>
    <x v="2"/>
    <m/>
  </r>
  <r>
    <s v="OD2603"/>
    <x v="36"/>
    <x v="5"/>
    <x v="17"/>
    <x v="7"/>
    <d v="2015-02-11T00:00:00"/>
    <x v="3"/>
    <n v="1695"/>
    <n v="0.23"/>
    <n v="762.75"/>
    <s v="Tamil Nadu"/>
    <x v="2"/>
    <x v="11"/>
    <m/>
  </r>
  <r>
    <s v="OD2604"/>
    <x v="45"/>
    <x v="2"/>
    <x v="21"/>
    <x v="16"/>
    <d v="2016-09-03T00:00:00"/>
    <x v="3"/>
    <n v="2478"/>
    <n v="0.14000000000000001"/>
    <n v="594.72"/>
    <s v="Tamil Nadu"/>
    <x v="1"/>
    <x v="8"/>
    <m/>
  </r>
  <r>
    <s v="OD2605"/>
    <x v="25"/>
    <x v="1"/>
    <x v="1"/>
    <x v="15"/>
    <d v="2016-07-20T00:00:00"/>
    <x v="3"/>
    <n v="548"/>
    <n v="0.22"/>
    <n v="49.32"/>
    <s v="Tamil Nadu"/>
    <x v="1"/>
    <x v="7"/>
    <m/>
  </r>
  <r>
    <s v="OD2606"/>
    <x v="33"/>
    <x v="4"/>
    <x v="22"/>
    <x v="14"/>
    <d v="2018-01-29T00:00:00"/>
    <x v="3"/>
    <n v="1467"/>
    <n v="0.32"/>
    <n v="396.09"/>
    <s v="Tamil Nadu"/>
    <x v="3"/>
    <x v="9"/>
    <m/>
  </r>
  <r>
    <s v="OD2607"/>
    <x v="49"/>
    <x v="5"/>
    <x v="10"/>
    <x v="15"/>
    <d v="2018-09-18T00:00:00"/>
    <x v="3"/>
    <n v="915"/>
    <n v="0.14000000000000001"/>
    <n v="256.2"/>
    <s v="Tamil Nadu"/>
    <x v="3"/>
    <x v="8"/>
    <m/>
  </r>
  <r>
    <s v="OD2608"/>
    <x v="17"/>
    <x v="1"/>
    <x v="1"/>
    <x v="15"/>
    <d v="2015-09-07T00:00:00"/>
    <x v="3"/>
    <n v="916"/>
    <n v="0.19"/>
    <n v="219.84"/>
    <s v="Tamil Nadu"/>
    <x v="2"/>
    <x v="8"/>
    <m/>
  </r>
  <r>
    <s v="OD2609"/>
    <x v="20"/>
    <x v="0"/>
    <x v="0"/>
    <x v="12"/>
    <d v="2016-09-15T00:00:00"/>
    <x v="3"/>
    <n v="1034"/>
    <n v="0.15"/>
    <n v="341.22"/>
    <s v="Tamil Nadu"/>
    <x v="1"/>
    <x v="8"/>
    <m/>
  </r>
  <r>
    <s v="OD2610"/>
    <x v="29"/>
    <x v="6"/>
    <x v="19"/>
    <x v="3"/>
    <d v="2015-02-11T00:00:00"/>
    <x v="3"/>
    <n v="1772"/>
    <n v="0.3"/>
    <n v="230.36"/>
    <s v="Tamil Nadu"/>
    <x v="2"/>
    <x v="11"/>
    <m/>
  </r>
  <r>
    <s v="OD2611"/>
    <x v="20"/>
    <x v="1"/>
    <x v="1"/>
    <x v="1"/>
    <d v="2018-09-10T00:00:00"/>
    <x v="3"/>
    <n v="1999"/>
    <n v="0.25"/>
    <n v="359.82"/>
    <s v="Tamil Nadu"/>
    <x v="3"/>
    <x v="8"/>
    <m/>
  </r>
  <r>
    <s v="OD2612"/>
    <x v="45"/>
    <x v="4"/>
    <x v="6"/>
    <x v="12"/>
    <d v="2015-04-05T00:00:00"/>
    <x v="3"/>
    <n v="2052"/>
    <n v="0.26"/>
    <n v="143.63999999999999"/>
    <s v="Tamil Nadu"/>
    <x v="2"/>
    <x v="3"/>
    <m/>
  </r>
  <r>
    <s v="OD2613"/>
    <x v="41"/>
    <x v="4"/>
    <x v="22"/>
    <x v="15"/>
    <d v="2018-05-20T00:00:00"/>
    <x v="3"/>
    <n v="728"/>
    <n v="0.18"/>
    <n v="94.64"/>
    <s v="Tamil Nadu"/>
    <x v="3"/>
    <x v="5"/>
    <m/>
  </r>
  <r>
    <s v="OD2614"/>
    <x v="11"/>
    <x v="4"/>
    <x v="22"/>
    <x v="9"/>
    <d v="2015-02-11T00:00:00"/>
    <x v="3"/>
    <n v="1151"/>
    <n v="0.3"/>
    <n v="368.32"/>
    <s v="Tamil Nadu"/>
    <x v="2"/>
    <x v="11"/>
    <m/>
  </r>
  <r>
    <s v="OD2615"/>
    <x v="30"/>
    <x v="6"/>
    <x v="11"/>
    <x v="22"/>
    <d v="2018-09-10T00:00:00"/>
    <x v="3"/>
    <n v="2134"/>
    <n v="0.2"/>
    <n v="533.5"/>
    <s v="Tamil Nadu"/>
    <x v="3"/>
    <x v="8"/>
    <m/>
  </r>
  <r>
    <s v="OD2616"/>
    <x v="8"/>
    <x v="4"/>
    <x v="7"/>
    <x v="19"/>
    <d v="2018-09-10T00:00:00"/>
    <x v="3"/>
    <n v="864"/>
    <n v="0.11"/>
    <n v="267.83999999999997"/>
    <s v="Tamil Nadu"/>
    <x v="3"/>
    <x v="8"/>
    <m/>
  </r>
  <r>
    <s v="OD2617"/>
    <x v="49"/>
    <x v="0"/>
    <x v="12"/>
    <x v="1"/>
    <d v="2015-09-07T00:00:00"/>
    <x v="3"/>
    <n v="687"/>
    <n v="0.34"/>
    <n v="103.05"/>
    <s v="Tamil Nadu"/>
    <x v="2"/>
    <x v="8"/>
    <m/>
  </r>
  <r>
    <s v="OD2618"/>
    <x v="23"/>
    <x v="0"/>
    <x v="12"/>
    <x v="12"/>
    <d v="2017-02-27T00:00:00"/>
    <x v="3"/>
    <n v="2342"/>
    <n v="0.32"/>
    <n v="608.91999999999996"/>
    <s v="Tamil Nadu"/>
    <x v="0"/>
    <x v="11"/>
    <m/>
  </r>
  <r>
    <s v="OD2619"/>
    <x v="45"/>
    <x v="3"/>
    <x v="18"/>
    <x v="14"/>
    <d v="2017-08-03T00:00:00"/>
    <x v="3"/>
    <n v="1090"/>
    <n v="0.28000000000000003"/>
    <n v="316.10000000000002"/>
    <s v="Tamil Nadu"/>
    <x v="0"/>
    <x v="6"/>
    <m/>
  </r>
  <r>
    <s v="OD2620"/>
    <x v="4"/>
    <x v="3"/>
    <x v="5"/>
    <x v="9"/>
    <d v="2018-05-20T00:00:00"/>
    <x v="3"/>
    <n v="1334"/>
    <n v="0.13"/>
    <n v="413.54"/>
    <s v="Tamil Nadu"/>
    <x v="3"/>
    <x v="5"/>
    <m/>
  </r>
  <r>
    <s v="OD2621"/>
    <x v="46"/>
    <x v="5"/>
    <x v="8"/>
    <x v="21"/>
    <d v="2015-02-11T00:00:00"/>
    <x v="3"/>
    <n v="2261"/>
    <n v="0.33"/>
    <n v="610.47"/>
    <s v="Tamil Nadu"/>
    <x v="2"/>
    <x v="11"/>
    <m/>
  </r>
  <r>
    <s v="OD2622"/>
    <x v="34"/>
    <x v="5"/>
    <x v="8"/>
    <x v="0"/>
    <d v="2018-12-09T00:00:00"/>
    <x v="3"/>
    <n v="2220"/>
    <n v="0.15"/>
    <n v="865.8"/>
    <s v="Tamil Nadu"/>
    <x v="3"/>
    <x v="4"/>
    <m/>
  </r>
  <r>
    <s v="OD2623"/>
    <x v="36"/>
    <x v="3"/>
    <x v="18"/>
    <x v="17"/>
    <d v="2018-09-10T00:00:00"/>
    <x v="3"/>
    <n v="2451"/>
    <n v="0.14000000000000001"/>
    <n v="416.67"/>
    <s v="Tamil Nadu"/>
    <x v="3"/>
    <x v="8"/>
    <m/>
  </r>
  <r>
    <s v="OD2624"/>
    <x v="18"/>
    <x v="4"/>
    <x v="22"/>
    <x v="12"/>
    <d v="2018-11-11T00:00:00"/>
    <x v="3"/>
    <n v="2284"/>
    <n v="0.24"/>
    <n v="296.92"/>
    <s v="Tamil Nadu"/>
    <x v="3"/>
    <x v="0"/>
    <m/>
  </r>
  <r>
    <s v="OD2625"/>
    <x v="5"/>
    <x v="5"/>
    <x v="8"/>
    <x v="17"/>
    <d v="2018-05-20T00:00:00"/>
    <x v="3"/>
    <n v="2234"/>
    <n v="0.21"/>
    <n v="580.84"/>
    <s v="Tamil Nadu"/>
    <x v="3"/>
    <x v="5"/>
    <m/>
  </r>
  <r>
    <s v="OD2626"/>
    <x v="26"/>
    <x v="4"/>
    <x v="22"/>
    <x v="11"/>
    <d v="2016-08-13T00:00:00"/>
    <x v="3"/>
    <n v="2048"/>
    <n v="0.28000000000000003"/>
    <n v="102.4"/>
    <s v="Tamil Nadu"/>
    <x v="1"/>
    <x v="6"/>
    <m/>
  </r>
  <r>
    <s v="OD2627"/>
    <x v="25"/>
    <x v="1"/>
    <x v="14"/>
    <x v="22"/>
    <d v="2018-12-09T00:00:00"/>
    <x v="3"/>
    <n v="2053"/>
    <n v="0.13"/>
    <n v="246.36"/>
    <s v="Tamil Nadu"/>
    <x v="3"/>
    <x v="4"/>
    <m/>
  </r>
  <r>
    <s v="OD2628"/>
    <x v="0"/>
    <x v="1"/>
    <x v="14"/>
    <x v="2"/>
    <d v="2018-01-16T00:00:00"/>
    <x v="3"/>
    <n v="1520"/>
    <n v="0.12"/>
    <n v="182.4"/>
    <s v="Tamil Nadu"/>
    <x v="3"/>
    <x v="9"/>
    <m/>
  </r>
  <r>
    <s v="OD2629"/>
    <x v="33"/>
    <x v="3"/>
    <x v="5"/>
    <x v="13"/>
    <d v="2018-05-20T00:00:00"/>
    <x v="3"/>
    <n v="1317"/>
    <n v="0.23"/>
    <n v="474.12"/>
    <s v="Tamil Nadu"/>
    <x v="3"/>
    <x v="5"/>
    <m/>
  </r>
  <r>
    <s v="OD2630"/>
    <x v="2"/>
    <x v="1"/>
    <x v="14"/>
    <x v="15"/>
    <d v="2016-11-21T00:00:00"/>
    <x v="3"/>
    <n v="705"/>
    <n v="0.32"/>
    <n v="289.05"/>
    <s v="Tamil Nadu"/>
    <x v="1"/>
    <x v="0"/>
    <m/>
  </r>
  <r>
    <s v="OD2631"/>
    <x v="9"/>
    <x v="4"/>
    <x v="7"/>
    <x v="0"/>
    <d v="2018-12-09T00:00:00"/>
    <x v="3"/>
    <n v="1248"/>
    <n v="0.15"/>
    <n v="424.32"/>
    <s v="Tamil Nadu"/>
    <x v="3"/>
    <x v="4"/>
    <m/>
  </r>
  <r>
    <s v="OD2632"/>
    <x v="35"/>
    <x v="0"/>
    <x v="0"/>
    <x v="20"/>
    <d v="2015-04-05T00:00:00"/>
    <x v="3"/>
    <n v="1143"/>
    <n v="0.19"/>
    <n v="457.2"/>
    <s v="Tamil Nadu"/>
    <x v="2"/>
    <x v="3"/>
    <m/>
  </r>
  <r>
    <s v="OD2633"/>
    <x v="12"/>
    <x v="6"/>
    <x v="13"/>
    <x v="5"/>
    <d v="2018-04-01T00:00:00"/>
    <x v="3"/>
    <n v="1455"/>
    <n v="0.13"/>
    <n v="116.4"/>
    <s v="Tamil Nadu"/>
    <x v="3"/>
    <x v="3"/>
    <m/>
  </r>
  <r>
    <s v="OD2634"/>
    <x v="45"/>
    <x v="2"/>
    <x v="15"/>
    <x v="23"/>
    <d v="2016-07-20T00:00:00"/>
    <x v="3"/>
    <n v="2190"/>
    <n v="0.3"/>
    <n v="350.4"/>
    <s v="Tamil Nadu"/>
    <x v="1"/>
    <x v="7"/>
    <m/>
  </r>
  <r>
    <s v="OD2635"/>
    <x v="40"/>
    <x v="3"/>
    <x v="18"/>
    <x v="11"/>
    <d v="2018-01-29T00:00:00"/>
    <x v="3"/>
    <n v="711"/>
    <n v="0.35"/>
    <n v="170.64"/>
    <s v="Tamil Nadu"/>
    <x v="3"/>
    <x v="9"/>
    <m/>
  </r>
  <r>
    <s v="OD2636"/>
    <x v="29"/>
    <x v="2"/>
    <x v="15"/>
    <x v="13"/>
    <d v="2018-09-10T00:00:00"/>
    <x v="3"/>
    <n v="2174"/>
    <n v="0.2"/>
    <n v="673.94"/>
    <s v="Tamil Nadu"/>
    <x v="3"/>
    <x v="8"/>
    <m/>
  </r>
  <r>
    <s v="OD2637"/>
    <x v="8"/>
    <x v="3"/>
    <x v="18"/>
    <x v="18"/>
    <d v="2017-12-20T00:00:00"/>
    <x v="3"/>
    <n v="993"/>
    <n v="0.24"/>
    <n v="178.74"/>
    <s v="Tamil Nadu"/>
    <x v="0"/>
    <x v="4"/>
    <m/>
  </r>
  <r>
    <s v="OD2638"/>
    <x v="39"/>
    <x v="6"/>
    <x v="9"/>
    <x v="19"/>
    <d v="2018-03-29T00:00:00"/>
    <x v="3"/>
    <n v="1976"/>
    <n v="0.25"/>
    <n v="889.2"/>
    <s v="Tamil Nadu"/>
    <x v="3"/>
    <x v="10"/>
    <m/>
  </r>
  <r>
    <s v="OD2639"/>
    <x v="27"/>
    <x v="6"/>
    <x v="13"/>
    <x v="20"/>
    <d v="2016-07-20T00:00:00"/>
    <x v="3"/>
    <n v="1671"/>
    <n v="0.22"/>
    <n v="100.26"/>
    <s v="Tamil Nadu"/>
    <x v="1"/>
    <x v="7"/>
    <m/>
  </r>
  <r>
    <s v="OD2640"/>
    <x v="11"/>
    <x v="4"/>
    <x v="22"/>
    <x v="4"/>
    <d v="2016-11-21T00:00:00"/>
    <x v="3"/>
    <n v="943"/>
    <n v="0.21"/>
    <n v="339.48"/>
    <s v="Tamil Nadu"/>
    <x v="1"/>
    <x v="0"/>
    <m/>
  </r>
  <r>
    <s v="OD2641"/>
    <x v="22"/>
    <x v="5"/>
    <x v="10"/>
    <x v="12"/>
    <d v="2015-04-05T00:00:00"/>
    <x v="3"/>
    <n v="1495"/>
    <n v="0.15"/>
    <n v="224.25"/>
    <s v="Tamil Nadu"/>
    <x v="2"/>
    <x v="3"/>
    <m/>
  </r>
  <r>
    <s v="OD2642"/>
    <x v="34"/>
    <x v="6"/>
    <x v="11"/>
    <x v="10"/>
    <d v="2018-04-01T00:00:00"/>
    <x v="3"/>
    <n v="1436"/>
    <n v="0.11"/>
    <n v="560.04"/>
    <s v="Tamil Nadu"/>
    <x v="3"/>
    <x v="3"/>
    <m/>
  </r>
  <r>
    <s v="OD2643"/>
    <x v="40"/>
    <x v="1"/>
    <x v="1"/>
    <x v="4"/>
    <d v="2016-07-20T00:00:00"/>
    <x v="3"/>
    <n v="1545"/>
    <n v="0.25"/>
    <n v="355.35"/>
    <s v="Tamil Nadu"/>
    <x v="1"/>
    <x v="7"/>
    <m/>
  </r>
  <r>
    <s v="OD2644"/>
    <x v="28"/>
    <x v="5"/>
    <x v="17"/>
    <x v="15"/>
    <d v="2018-01-16T00:00:00"/>
    <x v="3"/>
    <n v="1188"/>
    <n v="0.35"/>
    <n v="368.28"/>
    <s v="Tamil Nadu"/>
    <x v="3"/>
    <x v="9"/>
    <m/>
  </r>
  <r>
    <s v="OD2645"/>
    <x v="34"/>
    <x v="1"/>
    <x v="14"/>
    <x v="23"/>
    <d v="2016-09-15T00:00:00"/>
    <x v="3"/>
    <n v="1081"/>
    <n v="0.27"/>
    <n v="345.92"/>
    <s v="Tamil Nadu"/>
    <x v="1"/>
    <x v="8"/>
    <m/>
  </r>
  <r>
    <s v="OD2646"/>
    <x v="21"/>
    <x v="4"/>
    <x v="6"/>
    <x v="19"/>
    <d v="2018-04-09T00:00:00"/>
    <x v="3"/>
    <n v="1595"/>
    <n v="0.17"/>
    <n v="159.5"/>
    <s v="Tamil Nadu"/>
    <x v="3"/>
    <x v="3"/>
    <m/>
  </r>
  <r>
    <s v="OD2647"/>
    <x v="18"/>
    <x v="2"/>
    <x v="15"/>
    <x v="0"/>
    <d v="2018-05-20T00:00:00"/>
    <x v="3"/>
    <n v="2218"/>
    <n v="0.17"/>
    <n v="842.84"/>
    <s v="Tamil Nadu"/>
    <x v="3"/>
    <x v="5"/>
    <m/>
  </r>
  <r>
    <s v="OD2648"/>
    <x v="49"/>
    <x v="6"/>
    <x v="9"/>
    <x v="18"/>
    <d v="2016-09-13T00:00:00"/>
    <x v="3"/>
    <n v="1787"/>
    <n v="0.22"/>
    <n v="107.22"/>
    <s v="Tamil Nadu"/>
    <x v="1"/>
    <x v="8"/>
    <m/>
  </r>
  <r>
    <s v="OD2649"/>
    <x v="47"/>
    <x v="0"/>
    <x v="12"/>
    <x v="12"/>
    <d v="2015-05-18T00:00:00"/>
    <x v="3"/>
    <n v="1734"/>
    <n v="0.21"/>
    <n v="329.46"/>
    <s v="Tamil Nadu"/>
    <x v="2"/>
    <x v="5"/>
    <m/>
  </r>
  <r>
    <s v="OD2650"/>
    <x v="11"/>
    <x v="1"/>
    <x v="14"/>
    <x v="4"/>
    <d v="2015-05-21T00:00:00"/>
    <x v="3"/>
    <n v="593"/>
    <n v="0.28000000000000003"/>
    <n v="41.51"/>
    <s v="Tamil Nadu"/>
    <x v="2"/>
    <x v="5"/>
    <m/>
  </r>
  <r>
    <s v="OD2651"/>
    <x v="48"/>
    <x v="0"/>
    <x v="12"/>
    <x v="17"/>
    <d v="2015-07-22T00:00:00"/>
    <x v="3"/>
    <n v="1878"/>
    <n v="0.1"/>
    <n v="319.26"/>
    <s v="Tamil Nadu"/>
    <x v="2"/>
    <x v="7"/>
    <m/>
  </r>
  <r>
    <s v="OD2652"/>
    <x v="11"/>
    <x v="5"/>
    <x v="17"/>
    <x v="16"/>
    <d v="2018-09-28T00:00:00"/>
    <x v="3"/>
    <n v="521"/>
    <n v="0.11"/>
    <n v="177.14"/>
    <s v="Tamil Nadu"/>
    <x v="3"/>
    <x v="8"/>
    <m/>
  </r>
  <r>
    <s v="OD2653"/>
    <x v="29"/>
    <x v="2"/>
    <x v="21"/>
    <x v="5"/>
    <d v="2018-11-19T00:00:00"/>
    <x v="3"/>
    <n v="1149"/>
    <n v="0.35"/>
    <n v="195.33"/>
    <s v="Tamil Nadu"/>
    <x v="3"/>
    <x v="0"/>
    <m/>
  </r>
  <r>
    <s v="OD2654"/>
    <x v="5"/>
    <x v="2"/>
    <x v="15"/>
    <x v="14"/>
    <d v="2015-12-13T00:00:00"/>
    <x v="3"/>
    <n v="805"/>
    <n v="0.16"/>
    <n v="177.1"/>
    <s v="Tamil Nadu"/>
    <x v="2"/>
    <x v="4"/>
    <m/>
  </r>
  <r>
    <s v="OD2655"/>
    <x v="4"/>
    <x v="6"/>
    <x v="13"/>
    <x v="0"/>
    <d v="2018-01-02T00:00:00"/>
    <x v="3"/>
    <n v="2066"/>
    <n v="0.21"/>
    <n v="723.1"/>
    <s v="Tamil Nadu"/>
    <x v="3"/>
    <x v="9"/>
    <m/>
  </r>
  <r>
    <s v="OD2656"/>
    <x v="0"/>
    <x v="3"/>
    <x v="16"/>
    <x v="7"/>
    <d v="2018-01-19T00:00:00"/>
    <x v="3"/>
    <n v="2085"/>
    <n v="0.19"/>
    <n v="646.35"/>
    <s v="Tamil Nadu"/>
    <x v="3"/>
    <x v="9"/>
    <m/>
  </r>
  <r>
    <s v="OD2657"/>
    <x v="49"/>
    <x v="6"/>
    <x v="9"/>
    <x v="1"/>
    <d v="2015-06-17T00:00:00"/>
    <x v="3"/>
    <n v="1990"/>
    <n v="0.24"/>
    <n v="179.1"/>
    <s v="Tamil Nadu"/>
    <x v="2"/>
    <x v="1"/>
    <m/>
  </r>
  <r>
    <s v="OD2658"/>
    <x v="11"/>
    <x v="4"/>
    <x v="22"/>
    <x v="5"/>
    <d v="2018-03-25T00:00:00"/>
    <x v="3"/>
    <n v="2351"/>
    <n v="0.24"/>
    <n v="1034.44"/>
    <s v="Tamil Nadu"/>
    <x v="3"/>
    <x v="10"/>
    <m/>
  </r>
  <r>
    <s v="OD2659"/>
    <x v="24"/>
    <x v="6"/>
    <x v="11"/>
    <x v="13"/>
    <d v="2016-03-05T00:00:00"/>
    <x v="3"/>
    <n v="1381"/>
    <n v="0.33"/>
    <n v="524.78"/>
    <s v="Tamil Nadu"/>
    <x v="1"/>
    <x v="10"/>
    <m/>
  </r>
  <r>
    <s v="OD2660"/>
    <x v="7"/>
    <x v="0"/>
    <x v="20"/>
    <x v="10"/>
    <d v="2016-07-12T00:00:00"/>
    <x v="3"/>
    <n v="1413"/>
    <n v="0.32"/>
    <n v="113.04"/>
    <s v="Tamil Nadu"/>
    <x v="1"/>
    <x v="7"/>
    <m/>
  </r>
  <r>
    <s v="OD2661"/>
    <x v="41"/>
    <x v="0"/>
    <x v="0"/>
    <x v="16"/>
    <d v="2016-01-03T00:00:00"/>
    <x v="3"/>
    <n v="2419"/>
    <n v="0.19"/>
    <n v="145.13999999999999"/>
    <s v="Tamil Nadu"/>
    <x v="1"/>
    <x v="9"/>
    <m/>
  </r>
  <r>
    <s v="OD2662"/>
    <x v="8"/>
    <x v="2"/>
    <x v="15"/>
    <x v="9"/>
    <d v="2017-11-24T00:00:00"/>
    <x v="3"/>
    <n v="1238"/>
    <n v="0.16"/>
    <n v="519.96"/>
    <s v="Tamil Nadu"/>
    <x v="0"/>
    <x v="0"/>
    <m/>
  </r>
  <r>
    <s v="OD2663"/>
    <x v="33"/>
    <x v="2"/>
    <x v="2"/>
    <x v="22"/>
    <d v="2018-10-23T00:00:00"/>
    <x v="3"/>
    <n v="668"/>
    <n v="0.34"/>
    <n v="240.48"/>
    <s v="Tamil Nadu"/>
    <x v="3"/>
    <x v="2"/>
    <m/>
  </r>
  <r>
    <s v="OD2664"/>
    <x v="10"/>
    <x v="3"/>
    <x v="16"/>
    <x v="18"/>
    <d v="2017-11-24T00:00:00"/>
    <x v="3"/>
    <n v="2224"/>
    <n v="0.28999999999999998"/>
    <n v="244.64"/>
    <s v="Tamil Nadu"/>
    <x v="0"/>
    <x v="0"/>
    <m/>
  </r>
  <r>
    <s v="OD2665"/>
    <x v="22"/>
    <x v="0"/>
    <x v="0"/>
    <x v="8"/>
    <d v="2015-09-09T00:00:00"/>
    <x v="3"/>
    <n v="1818"/>
    <n v="0.23"/>
    <n v="745.38"/>
    <s v="Tamil Nadu"/>
    <x v="2"/>
    <x v="8"/>
    <m/>
  </r>
  <r>
    <s v="OD2666"/>
    <x v="32"/>
    <x v="1"/>
    <x v="14"/>
    <x v="6"/>
    <d v="2017-08-08T00:00:00"/>
    <x v="3"/>
    <n v="1319"/>
    <n v="0.35"/>
    <n v="435.27"/>
    <s v="Tamil Nadu"/>
    <x v="0"/>
    <x v="6"/>
    <m/>
  </r>
  <r>
    <s v="OD2667"/>
    <x v="48"/>
    <x v="4"/>
    <x v="22"/>
    <x v="9"/>
    <d v="2017-11-24T00:00:00"/>
    <x v="3"/>
    <n v="1403"/>
    <n v="0.33"/>
    <n v="547.16999999999996"/>
    <s v="Tamil Nadu"/>
    <x v="0"/>
    <x v="0"/>
    <m/>
  </r>
  <r>
    <s v="OD2668"/>
    <x v="5"/>
    <x v="1"/>
    <x v="1"/>
    <x v="2"/>
    <d v="2017-01-31T00:00:00"/>
    <x v="3"/>
    <n v="1789"/>
    <n v="0.33"/>
    <n v="107.34"/>
    <s v="Tamil Nadu"/>
    <x v="0"/>
    <x v="9"/>
    <m/>
  </r>
  <r>
    <s v="OD2669"/>
    <x v="19"/>
    <x v="2"/>
    <x v="4"/>
    <x v="12"/>
    <d v="2018-10-28T00:00:00"/>
    <x v="3"/>
    <n v="1564"/>
    <n v="0.3"/>
    <n v="422.28"/>
    <s v="Tamil Nadu"/>
    <x v="3"/>
    <x v="2"/>
    <m/>
  </r>
  <r>
    <s v="OD2670"/>
    <x v="3"/>
    <x v="6"/>
    <x v="19"/>
    <x v="3"/>
    <d v="2015-02-14T00:00:00"/>
    <x v="3"/>
    <n v="652"/>
    <n v="0.26"/>
    <n v="260.8"/>
    <s v="Tamil Nadu"/>
    <x v="2"/>
    <x v="11"/>
    <m/>
  </r>
  <r>
    <s v="OD2671"/>
    <x v="38"/>
    <x v="2"/>
    <x v="2"/>
    <x v="13"/>
    <d v="2015-07-26T00:00:00"/>
    <x v="3"/>
    <n v="2318"/>
    <n v="0.17"/>
    <n v="486.78"/>
    <s v="Tamil Nadu"/>
    <x v="2"/>
    <x v="7"/>
    <m/>
  </r>
  <r>
    <s v="OD2672"/>
    <x v="15"/>
    <x v="2"/>
    <x v="21"/>
    <x v="13"/>
    <d v="2018-01-02T00:00:00"/>
    <x v="3"/>
    <n v="1482"/>
    <n v="0.17"/>
    <n v="474.24"/>
    <s v="Tamil Nadu"/>
    <x v="3"/>
    <x v="9"/>
    <m/>
  </r>
  <r>
    <s v="OD2673"/>
    <x v="4"/>
    <x v="2"/>
    <x v="15"/>
    <x v="14"/>
    <d v="2018-11-19T00:00:00"/>
    <x v="3"/>
    <n v="1179"/>
    <n v="0.27"/>
    <n v="506.97"/>
    <s v="Tamil Nadu"/>
    <x v="3"/>
    <x v="0"/>
    <m/>
  </r>
  <r>
    <s v="OD2674"/>
    <x v="1"/>
    <x v="4"/>
    <x v="6"/>
    <x v="22"/>
    <d v="2018-09-11T00:00:00"/>
    <x v="3"/>
    <n v="1856"/>
    <n v="0.1"/>
    <n v="723.84"/>
    <s v="Tamil Nadu"/>
    <x v="3"/>
    <x v="8"/>
    <m/>
  </r>
  <r>
    <s v="OD2675"/>
    <x v="47"/>
    <x v="1"/>
    <x v="14"/>
    <x v="21"/>
    <d v="2017-08-08T00:00:00"/>
    <x v="3"/>
    <n v="1245"/>
    <n v="0.28000000000000003"/>
    <n v="423.3"/>
    <s v="Tamil Nadu"/>
    <x v="0"/>
    <x v="6"/>
    <m/>
  </r>
  <r>
    <s v="OD2676"/>
    <x v="28"/>
    <x v="1"/>
    <x v="14"/>
    <x v="6"/>
    <d v="2017-10-20T00:00:00"/>
    <x v="3"/>
    <n v="2114"/>
    <n v="0.3"/>
    <n v="761.04"/>
    <s v="Tamil Nadu"/>
    <x v="0"/>
    <x v="2"/>
    <m/>
  </r>
  <r>
    <s v="OD2677"/>
    <x v="40"/>
    <x v="3"/>
    <x v="16"/>
    <x v="14"/>
    <d v="2018-11-19T00:00:00"/>
    <x v="3"/>
    <n v="2173"/>
    <n v="0.28000000000000003"/>
    <n v="217.3"/>
    <s v="Tamil Nadu"/>
    <x v="3"/>
    <x v="0"/>
    <m/>
  </r>
  <r>
    <s v="OD2678"/>
    <x v="44"/>
    <x v="2"/>
    <x v="4"/>
    <x v="19"/>
    <d v="2018-02-05T00:00:00"/>
    <x v="3"/>
    <n v="1927"/>
    <n v="0.21"/>
    <n v="558.83000000000004"/>
    <s v="Tamil Nadu"/>
    <x v="3"/>
    <x v="11"/>
    <m/>
  </r>
  <r>
    <s v="OD2679"/>
    <x v="4"/>
    <x v="5"/>
    <x v="8"/>
    <x v="0"/>
    <d v="2015-04-02T00:00:00"/>
    <x v="3"/>
    <n v="1134"/>
    <n v="0.22"/>
    <n v="272.16000000000003"/>
    <s v="Tamil Nadu"/>
    <x v="2"/>
    <x v="3"/>
    <m/>
  </r>
  <r>
    <s v="OD2680"/>
    <x v="40"/>
    <x v="4"/>
    <x v="7"/>
    <x v="15"/>
    <d v="2017-07-14T00:00:00"/>
    <x v="3"/>
    <n v="726"/>
    <n v="0.15"/>
    <n v="239.58"/>
    <s v="Tamil Nadu"/>
    <x v="0"/>
    <x v="7"/>
    <m/>
  </r>
  <r>
    <s v="OD2681"/>
    <x v="1"/>
    <x v="1"/>
    <x v="14"/>
    <x v="11"/>
    <d v="2017-11-24T00:00:00"/>
    <x v="3"/>
    <n v="1750"/>
    <n v="0.31"/>
    <n v="175"/>
    <s v="Tamil Nadu"/>
    <x v="0"/>
    <x v="0"/>
    <m/>
  </r>
  <r>
    <s v="OD2682"/>
    <x v="18"/>
    <x v="4"/>
    <x v="6"/>
    <x v="15"/>
    <d v="2015-04-20T00:00:00"/>
    <x v="3"/>
    <n v="2363"/>
    <n v="0.22"/>
    <n v="519.86"/>
    <s v="Tamil Nadu"/>
    <x v="2"/>
    <x v="3"/>
    <m/>
  </r>
  <r>
    <s v="OD2683"/>
    <x v="36"/>
    <x v="0"/>
    <x v="12"/>
    <x v="19"/>
    <d v="2016-11-17T00:00:00"/>
    <x v="3"/>
    <n v="553"/>
    <n v="0.2"/>
    <n v="165.9"/>
    <s v="Tamil Nadu"/>
    <x v="1"/>
    <x v="0"/>
    <m/>
  </r>
  <r>
    <s v="OD2684"/>
    <x v="29"/>
    <x v="1"/>
    <x v="1"/>
    <x v="20"/>
    <d v="2015-05-21T00:00:00"/>
    <x v="3"/>
    <n v="1064"/>
    <n v="0.3"/>
    <n v="308.56"/>
    <s v="Tamil Nadu"/>
    <x v="2"/>
    <x v="5"/>
    <m/>
  </r>
  <r>
    <s v="OD2685"/>
    <x v="23"/>
    <x v="5"/>
    <x v="8"/>
    <x v="20"/>
    <d v="2018-09-11T00:00:00"/>
    <x v="3"/>
    <n v="2262"/>
    <n v="0.1"/>
    <n v="135.72"/>
    <s v="Tamil Nadu"/>
    <x v="3"/>
    <x v="8"/>
    <m/>
  </r>
  <r>
    <s v="OD2686"/>
    <x v="31"/>
    <x v="5"/>
    <x v="17"/>
    <x v="18"/>
    <d v="2018-10-09T00:00:00"/>
    <x v="3"/>
    <n v="1277"/>
    <n v="0.11"/>
    <n v="498.03"/>
    <s v="Tamil Nadu"/>
    <x v="3"/>
    <x v="2"/>
    <m/>
  </r>
  <r>
    <s v="OD2687"/>
    <x v="40"/>
    <x v="3"/>
    <x v="18"/>
    <x v="23"/>
    <d v="2017-10-20T00:00:00"/>
    <x v="3"/>
    <n v="651"/>
    <n v="0.34"/>
    <n v="162.75"/>
    <s v="Tamil Nadu"/>
    <x v="0"/>
    <x v="2"/>
    <m/>
  </r>
  <r>
    <s v="OD2688"/>
    <x v="48"/>
    <x v="5"/>
    <x v="10"/>
    <x v="11"/>
    <d v="2015-04-02T00:00:00"/>
    <x v="3"/>
    <n v="2023"/>
    <n v="0.33"/>
    <n v="202.3"/>
    <s v="Tamil Nadu"/>
    <x v="2"/>
    <x v="3"/>
    <m/>
  </r>
  <r>
    <s v="OD2689"/>
    <x v="5"/>
    <x v="5"/>
    <x v="17"/>
    <x v="15"/>
    <d v="2018-12-23T00:00:00"/>
    <x v="3"/>
    <n v="959"/>
    <n v="0.12"/>
    <n v="163.03"/>
    <s v="Tamil Nadu"/>
    <x v="3"/>
    <x v="4"/>
    <m/>
  </r>
  <r>
    <s v="OD2690"/>
    <x v="35"/>
    <x v="4"/>
    <x v="7"/>
    <x v="13"/>
    <d v="2015-07-12T00:00:00"/>
    <x v="3"/>
    <n v="2303"/>
    <n v="0.28999999999999998"/>
    <n v="713.93"/>
    <s v="Tamil Nadu"/>
    <x v="2"/>
    <x v="7"/>
    <m/>
  </r>
  <r>
    <s v="OD2691"/>
    <x v="40"/>
    <x v="0"/>
    <x v="12"/>
    <x v="1"/>
    <d v="2016-10-19T00:00:00"/>
    <x v="3"/>
    <n v="655"/>
    <n v="0.25"/>
    <n v="98.25"/>
    <s v="Tamil Nadu"/>
    <x v="1"/>
    <x v="2"/>
    <m/>
  </r>
  <r>
    <s v="OD2692"/>
    <x v="14"/>
    <x v="1"/>
    <x v="1"/>
    <x v="19"/>
    <d v="2018-01-02T00:00:00"/>
    <x v="3"/>
    <n v="2216"/>
    <n v="0.21"/>
    <n v="487.52"/>
    <s v="Tamil Nadu"/>
    <x v="3"/>
    <x v="9"/>
    <m/>
  </r>
  <r>
    <s v="OD2693"/>
    <x v="28"/>
    <x v="3"/>
    <x v="5"/>
    <x v="7"/>
    <d v="2016-07-12T00:00:00"/>
    <x v="3"/>
    <n v="2144"/>
    <n v="0.11"/>
    <n v="536"/>
    <s v="Tamil Nadu"/>
    <x v="1"/>
    <x v="7"/>
    <m/>
  </r>
  <r>
    <s v="OD2694"/>
    <x v="26"/>
    <x v="0"/>
    <x v="12"/>
    <x v="16"/>
    <d v="2016-03-05T00:00:00"/>
    <x v="3"/>
    <n v="2168"/>
    <n v="0.34"/>
    <n v="281.83999999999997"/>
    <s v="Tamil Nadu"/>
    <x v="1"/>
    <x v="10"/>
    <m/>
  </r>
  <r>
    <s v="OD2695"/>
    <x v="7"/>
    <x v="6"/>
    <x v="13"/>
    <x v="22"/>
    <d v="2015-02-06T00:00:00"/>
    <x v="3"/>
    <n v="1863"/>
    <n v="0.14000000000000001"/>
    <n v="726.57"/>
    <s v="Tamil Nadu"/>
    <x v="2"/>
    <x v="11"/>
    <m/>
  </r>
  <r>
    <s v="OD2696"/>
    <x v="42"/>
    <x v="4"/>
    <x v="22"/>
    <x v="14"/>
    <d v="2015-05-21T00:00:00"/>
    <x v="3"/>
    <n v="511"/>
    <n v="0.27"/>
    <n v="81.760000000000005"/>
    <s v="Tamil Nadu"/>
    <x v="2"/>
    <x v="5"/>
    <m/>
  </r>
  <r>
    <s v="OD2697"/>
    <x v="3"/>
    <x v="0"/>
    <x v="0"/>
    <x v="18"/>
    <d v="2018-10-23T00:00:00"/>
    <x v="3"/>
    <n v="1615"/>
    <n v="0.28999999999999998"/>
    <n v="500.65"/>
    <s v="Tamil Nadu"/>
    <x v="3"/>
    <x v="2"/>
    <m/>
  </r>
  <r>
    <s v="OD2698"/>
    <x v="30"/>
    <x v="1"/>
    <x v="14"/>
    <x v="11"/>
    <d v="2017-12-01T00:00:00"/>
    <x v="3"/>
    <n v="1281"/>
    <n v="0.15"/>
    <n v="64.05"/>
    <s v="Tamil Nadu"/>
    <x v="0"/>
    <x v="4"/>
    <m/>
  </r>
  <r>
    <s v="OD2699"/>
    <x v="15"/>
    <x v="3"/>
    <x v="3"/>
    <x v="22"/>
    <d v="2018-02-05T00:00:00"/>
    <x v="3"/>
    <n v="2430"/>
    <n v="0.16"/>
    <n v="170.1"/>
    <s v="Tamil Nadu"/>
    <x v="3"/>
    <x v="11"/>
    <m/>
  </r>
  <r>
    <s v="OD2700"/>
    <x v="31"/>
    <x v="2"/>
    <x v="15"/>
    <x v="12"/>
    <d v="2016-03-05T00:00:00"/>
    <x v="3"/>
    <n v="2328"/>
    <n v="0.25"/>
    <n v="465.6"/>
    <s v="Tamil Nadu"/>
    <x v="1"/>
    <x v="10"/>
    <m/>
  </r>
  <r>
    <s v="OD2701"/>
    <x v="36"/>
    <x v="3"/>
    <x v="16"/>
    <x v="14"/>
    <d v="2018-12-02T00:00:00"/>
    <x v="3"/>
    <n v="2032"/>
    <n v="0.28999999999999998"/>
    <n v="243.84"/>
    <s v="Tamil Nadu"/>
    <x v="3"/>
    <x v="4"/>
    <m/>
  </r>
  <r>
    <s v="OD2702"/>
    <x v="45"/>
    <x v="6"/>
    <x v="11"/>
    <x v="17"/>
    <d v="2015-10-17T00:00:00"/>
    <x v="3"/>
    <n v="2243"/>
    <n v="0.27"/>
    <n v="1009.35"/>
    <s v="Tamil Nadu"/>
    <x v="2"/>
    <x v="2"/>
    <m/>
  </r>
  <r>
    <s v="OD2703"/>
    <x v="24"/>
    <x v="5"/>
    <x v="10"/>
    <x v="9"/>
    <d v="2015-09-12T00:00:00"/>
    <x v="3"/>
    <n v="501"/>
    <n v="0.11"/>
    <n v="100.2"/>
    <s v="Tamil Nadu"/>
    <x v="2"/>
    <x v="8"/>
    <m/>
  </r>
  <r>
    <s v="OD2704"/>
    <x v="21"/>
    <x v="3"/>
    <x v="16"/>
    <x v="1"/>
    <d v="2018-11-14T00:00:00"/>
    <x v="3"/>
    <n v="1221"/>
    <n v="0.14000000000000001"/>
    <n v="61.05"/>
    <s v="Tamil Nadu"/>
    <x v="3"/>
    <x v="0"/>
    <m/>
  </r>
  <r>
    <s v="OD2705"/>
    <x v="34"/>
    <x v="0"/>
    <x v="20"/>
    <x v="5"/>
    <d v="2016-05-24T00:00:00"/>
    <x v="3"/>
    <n v="1566"/>
    <n v="0.23"/>
    <n v="548.1"/>
    <s v="Tamil Nadu"/>
    <x v="1"/>
    <x v="5"/>
    <m/>
  </r>
  <r>
    <s v="OD2706"/>
    <x v="16"/>
    <x v="0"/>
    <x v="12"/>
    <x v="3"/>
    <d v="2018-12-23T00:00:00"/>
    <x v="3"/>
    <n v="947"/>
    <n v="0.25"/>
    <n v="331.45"/>
    <s v="Tamil Nadu"/>
    <x v="3"/>
    <x v="4"/>
    <m/>
  </r>
  <r>
    <s v="OD2707"/>
    <x v="1"/>
    <x v="0"/>
    <x v="12"/>
    <x v="4"/>
    <d v="2018-03-31T00:00:00"/>
    <x v="3"/>
    <n v="1732"/>
    <n v="0.17"/>
    <n v="294.44"/>
    <s v="Tamil Nadu"/>
    <x v="3"/>
    <x v="10"/>
    <m/>
  </r>
  <r>
    <s v="OD2708"/>
    <x v="45"/>
    <x v="6"/>
    <x v="9"/>
    <x v="9"/>
    <d v="2016-10-02T00:00:00"/>
    <x v="4"/>
    <n v="1678"/>
    <n v="0.19"/>
    <n v="486.62"/>
    <s v="Tamil Nadu"/>
    <x v="1"/>
    <x v="2"/>
    <m/>
  </r>
  <r>
    <s v="OD2709"/>
    <x v="35"/>
    <x v="4"/>
    <x v="7"/>
    <x v="1"/>
    <d v="2018-03-17T00:00:00"/>
    <x v="4"/>
    <n v="1310"/>
    <n v="0.23"/>
    <n v="78.599999999999994"/>
    <s v="Tamil Nadu"/>
    <x v="3"/>
    <x v="10"/>
    <m/>
  </r>
  <r>
    <s v="OD2710"/>
    <x v="40"/>
    <x v="6"/>
    <x v="19"/>
    <x v="23"/>
    <d v="2018-11-01T00:00:00"/>
    <x v="4"/>
    <n v="2242"/>
    <n v="0.2"/>
    <n v="986.48"/>
    <s v="Tamil Nadu"/>
    <x v="3"/>
    <x v="0"/>
    <m/>
  </r>
  <r>
    <s v="OD2711"/>
    <x v="16"/>
    <x v="3"/>
    <x v="18"/>
    <x v="10"/>
    <d v="2018-03-06T00:00:00"/>
    <x v="4"/>
    <n v="1892"/>
    <n v="0.24"/>
    <n v="340.56"/>
    <s v="Tamil Nadu"/>
    <x v="3"/>
    <x v="10"/>
    <m/>
  </r>
  <r>
    <s v="OD2712"/>
    <x v="10"/>
    <x v="3"/>
    <x v="16"/>
    <x v="23"/>
    <d v="2018-09-02T00:00:00"/>
    <x v="4"/>
    <n v="1433"/>
    <n v="0.25"/>
    <n v="487.22"/>
    <s v="Tamil Nadu"/>
    <x v="3"/>
    <x v="8"/>
    <m/>
  </r>
  <r>
    <s v="OD2713"/>
    <x v="24"/>
    <x v="5"/>
    <x v="17"/>
    <x v="3"/>
    <d v="2016-08-08T00:00:00"/>
    <x v="4"/>
    <n v="1769"/>
    <n v="0.31"/>
    <n v="530.70000000000005"/>
    <s v="Tamil Nadu"/>
    <x v="1"/>
    <x v="6"/>
    <m/>
  </r>
  <r>
    <s v="OD2714"/>
    <x v="22"/>
    <x v="4"/>
    <x v="7"/>
    <x v="1"/>
    <d v="2017-06-28T00:00:00"/>
    <x v="4"/>
    <n v="1668"/>
    <n v="0.3"/>
    <n v="200.16"/>
    <s v="Tamil Nadu"/>
    <x v="0"/>
    <x v="1"/>
    <m/>
  </r>
  <r>
    <s v="OD2715"/>
    <x v="20"/>
    <x v="3"/>
    <x v="18"/>
    <x v="19"/>
    <d v="2018-09-15T00:00:00"/>
    <x v="4"/>
    <n v="2460"/>
    <n v="0.24"/>
    <n v="1082.4000000000001"/>
    <s v="Tamil Nadu"/>
    <x v="3"/>
    <x v="8"/>
    <m/>
  </r>
  <r>
    <s v="OD2716"/>
    <x v="2"/>
    <x v="3"/>
    <x v="3"/>
    <x v="7"/>
    <d v="2016-08-08T00:00:00"/>
    <x v="4"/>
    <n v="1894"/>
    <n v="0.16"/>
    <n v="833.36"/>
    <s v="Tamil Nadu"/>
    <x v="1"/>
    <x v="6"/>
    <m/>
  </r>
  <r>
    <s v="OD2717"/>
    <x v="30"/>
    <x v="5"/>
    <x v="17"/>
    <x v="20"/>
    <d v="2016-10-31T00:00:00"/>
    <x v="4"/>
    <n v="1519"/>
    <n v="0.31"/>
    <n v="455.7"/>
    <s v="Tamil Nadu"/>
    <x v="1"/>
    <x v="2"/>
    <m/>
  </r>
  <r>
    <s v="OD2718"/>
    <x v="27"/>
    <x v="4"/>
    <x v="22"/>
    <x v="19"/>
    <d v="2018-07-15T00:00:00"/>
    <x v="4"/>
    <n v="881"/>
    <n v="0.15"/>
    <n v="299.54000000000002"/>
    <s v="Tamil Nadu"/>
    <x v="3"/>
    <x v="7"/>
    <m/>
  </r>
  <r>
    <s v="OD2719"/>
    <x v="41"/>
    <x v="5"/>
    <x v="17"/>
    <x v="19"/>
    <d v="2017-09-03T00:00:00"/>
    <x v="4"/>
    <n v="615"/>
    <n v="0.33"/>
    <n v="239.85"/>
    <s v="Tamil Nadu"/>
    <x v="0"/>
    <x v="8"/>
    <m/>
  </r>
  <r>
    <s v="OD2720"/>
    <x v="13"/>
    <x v="2"/>
    <x v="2"/>
    <x v="4"/>
    <d v="2017-06-28T00:00:00"/>
    <x v="4"/>
    <n v="1402"/>
    <n v="0.18"/>
    <n v="252.36"/>
    <s v="Tamil Nadu"/>
    <x v="0"/>
    <x v="1"/>
    <m/>
  </r>
  <r>
    <s v="OD2721"/>
    <x v="10"/>
    <x v="4"/>
    <x v="6"/>
    <x v="4"/>
    <d v="2015-10-31T00:00:00"/>
    <x v="4"/>
    <n v="1651"/>
    <n v="0.24"/>
    <n v="313.69"/>
    <s v="Tamil Nadu"/>
    <x v="2"/>
    <x v="2"/>
    <m/>
  </r>
  <r>
    <s v="OD2722"/>
    <x v="31"/>
    <x v="6"/>
    <x v="11"/>
    <x v="2"/>
    <d v="2016-11-23T00:00:00"/>
    <x v="4"/>
    <n v="860"/>
    <n v="0.19"/>
    <n v="240.8"/>
    <s v="Tamil Nadu"/>
    <x v="1"/>
    <x v="0"/>
    <m/>
  </r>
  <r>
    <s v="OD2723"/>
    <x v="44"/>
    <x v="3"/>
    <x v="18"/>
    <x v="17"/>
    <d v="2016-10-31T00:00:00"/>
    <x v="4"/>
    <n v="1250"/>
    <n v="0.18"/>
    <n v="100"/>
    <s v="Tamil Nadu"/>
    <x v="1"/>
    <x v="2"/>
    <m/>
  </r>
  <r>
    <s v="OD2724"/>
    <x v="8"/>
    <x v="4"/>
    <x v="22"/>
    <x v="14"/>
    <d v="2018-05-12T00:00:00"/>
    <x v="4"/>
    <n v="655"/>
    <n v="0.16"/>
    <n v="262"/>
    <s v="Tamil Nadu"/>
    <x v="3"/>
    <x v="5"/>
    <m/>
  </r>
  <r>
    <s v="OD2725"/>
    <x v="35"/>
    <x v="1"/>
    <x v="14"/>
    <x v="2"/>
    <d v="2017-06-28T00:00:00"/>
    <x v="4"/>
    <n v="2168"/>
    <n v="0.35"/>
    <n v="737.12"/>
    <s v="Tamil Nadu"/>
    <x v="0"/>
    <x v="1"/>
    <m/>
  </r>
  <r>
    <s v="OD2726"/>
    <x v="43"/>
    <x v="5"/>
    <x v="17"/>
    <x v="3"/>
    <d v="2016-12-05T00:00:00"/>
    <x v="4"/>
    <n v="2351"/>
    <n v="0.3"/>
    <n v="517.22"/>
    <s v="Tamil Nadu"/>
    <x v="1"/>
    <x v="4"/>
    <m/>
  </r>
  <r>
    <s v="OD2727"/>
    <x v="46"/>
    <x v="0"/>
    <x v="12"/>
    <x v="1"/>
    <d v="2015-09-29T00:00:00"/>
    <x v="4"/>
    <n v="1234"/>
    <n v="0.23"/>
    <n v="481.26"/>
    <s v="Tamil Nadu"/>
    <x v="2"/>
    <x v="8"/>
    <m/>
  </r>
  <r>
    <s v="OD2728"/>
    <x v="5"/>
    <x v="0"/>
    <x v="12"/>
    <x v="2"/>
    <d v="2018-11-05T00:00:00"/>
    <x v="4"/>
    <n v="569"/>
    <n v="0.23"/>
    <n v="34.14"/>
    <s v="Tamil Nadu"/>
    <x v="3"/>
    <x v="0"/>
    <m/>
  </r>
  <r>
    <s v="OD2729"/>
    <x v="30"/>
    <x v="3"/>
    <x v="5"/>
    <x v="16"/>
    <d v="2018-11-05T00:00:00"/>
    <x v="4"/>
    <n v="1020"/>
    <n v="0.16"/>
    <n v="71.400000000000006"/>
    <s v="Tamil Nadu"/>
    <x v="3"/>
    <x v="0"/>
    <m/>
  </r>
  <r>
    <s v="OD2730"/>
    <x v="47"/>
    <x v="6"/>
    <x v="11"/>
    <x v="8"/>
    <d v="2018-07-15T00:00:00"/>
    <x v="4"/>
    <n v="1018"/>
    <n v="0.2"/>
    <n v="101.8"/>
    <s v="Tamil Nadu"/>
    <x v="3"/>
    <x v="7"/>
    <m/>
  </r>
  <r>
    <s v="OD2731"/>
    <x v="27"/>
    <x v="0"/>
    <x v="20"/>
    <x v="21"/>
    <d v="2016-07-13T00:00:00"/>
    <x v="4"/>
    <n v="1514"/>
    <n v="0.23"/>
    <n v="393.64"/>
    <s v="Tamil Nadu"/>
    <x v="1"/>
    <x v="7"/>
    <m/>
  </r>
  <r>
    <s v="OD2732"/>
    <x v="27"/>
    <x v="6"/>
    <x v="13"/>
    <x v="6"/>
    <d v="2015-03-05T00:00:00"/>
    <x v="4"/>
    <n v="1568"/>
    <n v="0.26"/>
    <n v="266.56"/>
    <s v="Tamil Nadu"/>
    <x v="2"/>
    <x v="10"/>
    <m/>
  </r>
  <r>
    <s v="OD2733"/>
    <x v="16"/>
    <x v="2"/>
    <x v="4"/>
    <x v="11"/>
    <d v="2015-10-31T00:00:00"/>
    <x v="4"/>
    <n v="1097"/>
    <n v="0.32"/>
    <n v="449.77"/>
    <s v="Tamil Nadu"/>
    <x v="2"/>
    <x v="2"/>
    <m/>
  </r>
  <r>
    <s v="OD2734"/>
    <x v="10"/>
    <x v="0"/>
    <x v="12"/>
    <x v="13"/>
    <d v="2018-10-03T00:00:00"/>
    <x v="4"/>
    <n v="1778"/>
    <n v="0.14000000000000001"/>
    <n v="426.72"/>
    <s v="Tamil Nadu"/>
    <x v="3"/>
    <x v="2"/>
    <m/>
  </r>
  <r>
    <s v="OD2735"/>
    <x v="16"/>
    <x v="6"/>
    <x v="11"/>
    <x v="23"/>
    <d v="2018-05-12T00:00:00"/>
    <x v="4"/>
    <n v="626"/>
    <n v="0.2"/>
    <n v="200.32"/>
    <s v="Tamil Nadu"/>
    <x v="3"/>
    <x v="5"/>
    <m/>
  </r>
  <r>
    <s v="OD2736"/>
    <x v="27"/>
    <x v="4"/>
    <x v="6"/>
    <x v="21"/>
    <d v="2015-03-05T00:00:00"/>
    <x v="4"/>
    <n v="1330"/>
    <n v="0.25"/>
    <n v="505.4"/>
    <s v="Tamil Nadu"/>
    <x v="2"/>
    <x v="10"/>
    <m/>
  </r>
  <r>
    <s v="OD2737"/>
    <x v="13"/>
    <x v="4"/>
    <x v="6"/>
    <x v="13"/>
    <d v="2017-12-01T00:00:00"/>
    <x v="4"/>
    <n v="1502"/>
    <n v="0.24"/>
    <n v="480.64"/>
    <s v="Tamil Nadu"/>
    <x v="0"/>
    <x v="4"/>
    <m/>
  </r>
  <r>
    <s v="OD2738"/>
    <x v="45"/>
    <x v="1"/>
    <x v="1"/>
    <x v="6"/>
    <d v="2016-11-23T00:00:00"/>
    <x v="4"/>
    <n v="1686"/>
    <n v="0.14000000000000001"/>
    <n v="590.1"/>
    <s v="Tamil Nadu"/>
    <x v="1"/>
    <x v="0"/>
    <m/>
  </r>
  <r>
    <s v="OD2739"/>
    <x v="19"/>
    <x v="1"/>
    <x v="1"/>
    <x v="1"/>
    <d v="2017-10-28T00:00:00"/>
    <x v="4"/>
    <n v="1817"/>
    <n v="0.35"/>
    <n v="490.59"/>
    <s v="Tamil Nadu"/>
    <x v="0"/>
    <x v="2"/>
    <m/>
  </r>
  <r>
    <s v="OD2740"/>
    <x v="32"/>
    <x v="0"/>
    <x v="20"/>
    <x v="15"/>
    <d v="2018-11-27T00:00:00"/>
    <x v="4"/>
    <n v="944"/>
    <n v="0.16"/>
    <n v="94.4"/>
    <s v="Tamil Nadu"/>
    <x v="3"/>
    <x v="0"/>
    <m/>
  </r>
  <r>
    <s v="OD2741"/>
    <x v="2"/>
    <x v="5"/>
    <x v="17"/>
    <x v="11"/>
    <d v="2018-05-11T00:00:00"/>
    <x v="4"/>
    <n v="2351"/>
    <n v="0.23"/>
    <n v="705.3"/>
    <s v="Tamil Nadu"/>
    <x v="3"/>
    <x v="5"/>
    <m/>
  </r>
  <r>
    <s v="OD2742"/>
    <x v="3"/>
    <x v="1"/>
    <x v="1"/>
    <x v="22"/>
    <d v="2015-03-05T00:00:00"/>
    <x v="4"/>
    <n v="2321"/>
    <n v="0.24"/>
    <n v="603.46"/>
    <s v="Tamil Nadu"/>
    <x v="2"/>
    <x v="10"/>
    <m/>
  </r>
  <r>
    <s v="OD2743"/>
    <x v="49"/>
    <x v="3"/>
    <x v="16"/>
    <x v="9"/>
    <d v="2016-03-28T00:00:00"/>
    <x v="4"/>
    <n v="2058"/>
    <n v="0.19"/>
    <n v="370.44"/>
    <s v="Tamil Nadu"/>
    <x v="1"/>
    <x v="10"/>
    <m/>
  </r>
  <r>
    <s v="OD2744"/>
    <x v="30"/>
    <x v="1"/>
    <x v="14"/>
    <x v="16"/>
    <d v="2017-03-12T00:00:00"/>
    <x v="4"/>
    <n v="1636"/>
    <n v="0.22"/>
    <n v="392.64"/>
    <s v="Tamil Nadu"/>
    <x v="0"/>
    <x v="10"/>
    <m/>
  </r>
  <r>
    <s v="OD2745"/>
    <x v="8"/>
    <x v="4"/>
    <x v="6"/>
    <x v="19"/>
    <d v="2016-12-04T00:00:00"/>
    <x v="4"/>
    <n v="1411"/>
    <n v="0.24"/>
    <n v="366.86"/>
    <s v="Tamil Nadu"/>
    <x v="1"/>
    <x v="4"/>
    <m/>
  </r>
  <r>
    <s v="OD2746"/>
    <x v="37"/>
    <x v="4"/>
    <x v="7"/>
    <x v="18"/>
    <d v="2015-09-29T00:00:00"/>
    <x v="4"/>
    <n v="1175"/>
    <n v="0.34"/>
    <n v="293.75"/>
    <s v="Tamil Nadu"/>
    <x v="2"/>
    <x v="8"/>
    <m/>
  </r>
  <r>
    <s v="OD2747"/>
    <x v="45"/>
    <x v="6"/>
    <x v="19"/>
    <x v="19"/>
    <d v="2018-12-05T00:00:00"/>
    <x v="4"/>
    <n v="1729"/>
    <n v="0.32"/>
    <n v="518.70000000000005"/>
    <s v="Tamil Nadu"/>
    <x v="3"/>
    <x v="4"/>
    <m/>
  </r>
  <r>
    <s v="OD2748"/>
    <x v="34"/>
    <x v="4"/>
    <x v="22"/>
    <x v="7"/>
    <d v="2018-07-15T00:00:00"/>
    <x v="4"/>
    <n v="1324"/>
    <n v="0.16"/>
    <n v="569.32000000000005"/>
    <s v="Tamil Nadu"/>
    <x v="3"/>
    <x v="7"/>
    <m/>
  </r>
  <r>
    <s v="OD2749"/>
    <x v="37"/>
    <x v="5"/>
    <x v="17"/>
    <x v="6"/>
    <d v="2016-04-18T00:00:00"/>
    <x v="4"/>
    <n v="1127"/>
    <n v="0.27"/>
    <n v="349.37"/>
    <s v="Tamil Nadu"/>
    <x v="1"/>
    <x v="3"/>
    <m/>
  </r>
  <r>
    <s v="OD2750"/>
    <x v="38"/>
    <x v="2"/>
    <x v="4"/>
    <x v="14"/>
    <d v="2018-09-02T00:00:00"/>
    <x v="4"/>
    <n v="2189"/>
    <n v="0.27"/>
    <n v="897.49"/>
    <s v="Tamil Nadu"/>
    <x v="3"/>
    <x v="8"/>
    <m/>
  </r>
  <r>
    <s v="OD2751"/>
    <x v="7"/>
    <x v="5"/>
    <x v="17"/>
    <x v="14"/>
    <d v="2018-09-30T00:00:00"/>
    <x v="4"/>
    <n v="649"/>
    <n v="0.12"/>
    <n v="136.29"/>
    <s v="Tamil Nadu"/>
    <x v="3"/>
    <x v="8"/>
    <m/>
  </r>
  <r>
    <s v="OD2752"/>
    <x v="31"/>
    <x v="5"/>
    <x v="8"/>
    <x v="7"/>
    <d v="2016-10-02T00:00:00"/>
    <x v="4"/>
    <n v="2470"/>
    <n v="0.25"/>
    <n v="568.1"/>
    <s v="Tamil Nadu"/>
    <x v="1"/>
    <x v="2"/>
    <m/>
  </r>
  <r>
    <s v="OD2753"/>
    <x v="45"/>
    <x v="3"/>
    <x v="18"/>
    <x v="15"/>
    <d v="2017-08-27T00:00:00"/>
    <x v="4"/>
    <n v="1211"/>
    <n v="0.15"/>
    <n v="448.07"/>
    <s v="Tamil Nadu"/>
    <x v="0"/>
    <x v="6"/>
    <m/>
  </r>
  <r>
    <s v="OD2754"/>
    <x v="22"/>
    <x v="6"/>
    <x v="19"/>
    <x v="3"/>
    <d v="2018-12-08T00:00:00"/>
    <x v="4"/>
    <n v="608"/>
    <n v="0.28000000000000003"/>
    <n v="54.72"/>
    <s v="Tamil Nadu"/>
    <x v="3"/>
    <x v="4"/>
    <m/>
  </r>
  <r>
    <s v="OD2755"/>
    <x v="4"/>
    <x v="5"/>
    <x v="10"/>
    <x v="1"/>
    <d v="2018-03-17T00:00:00"/>
    <x v="4"/>
    <n v="1266"/>
    <n v="0.21"/>
    <n v="88.62"/>
    <s v="Tamil Nadu"/>
    <x v="3"/>
    <x v="10"/>
    <m/>
  </r>
  <r>
    <s v="OD2756"/>
    <x v="49"/>
    <x v="5"/>
    <x v="8"/>
    <x v="15"/>
    <d v="2016-05-12T00:00:00"/>
    <x v="4"/>
    <n v="1065"/>
    <n v="0.12"/>
    <n v="85.2"/>
    <s v="Tamil Nadu"/>
    <x v="1"/>
    <x v="5"/>
    <m/>
  </r>
  <r>
    <s v="OD2757"/>
    <x v="14"/>
    <x v="1"/>
    <x v="14"/>
    <x v="20"/>
    <d v="2017-06-17T00:00:00"/>
    <x v="4"/>
    <n v="522"/>
    <n v="0.27"/>
    <n v="120.06"/>
    <s v="Tamil Nadu"/>
    <x v="0"/>
    <x v="1"/>
    <m/>
  </r>
  <r>
    <s v="OD2758"/>
    <x v="35"/>
    <x v="6"/>
    <x v="13"/>
    <x v="9"/>
    <d v="2017-12-05T00:00:00"/>
    <x v="4"/>
    <n v="1992"/>
    <n v="0.28000000000000003"/>
    <n v="418.32"/>
    <s v="Tamil Nadu"/>
    <x v="0"/>
    <x v="4"/>
    <m/>
  </r>
  <r>
    <s v="OD2759"/>
    <x v="2"/>
    <x v="5"/>
    <x v="8"/>
    <x v="8"/>
    <d v="2018-12-08T00:00:00"/>
    <x v="4"/>
    <n v="1272"/>
    <n v="0.35"/>
    <n v="381.6"/>
    <s v="Tamil Nadu"/>
    <x v="3"/>
    <x v="4"/>
    <m/>
  </r>
  <r>
    <s v="OD2760"/>
    <x v="42"/>
    <x v="6"/>
    <x v="13"/>
    <x v="1"/>
    <d v="2017-06-28T00:00:00"/>
    <x v="4"/>
    <n v="1189"/>
    <n v="0.16"/>
    <n v="118.9"/>
    <s v="Tamil Nadu"/>
    <x v="0"/>
    <x v="1"/>
    <m/>
  </r>
  <r>
    <s v="OD2761"/>
    <x v="39"/>
    <x v="6"/>
    <x v="11"/>
    <x v="17"/>
    <d v="2016-11-23T00:00:00"/>
    <x v="4"/>
    <n v="912"/>
    <n v="0.22"/>
    <n v="228"/>
    <s v="Tamil Nadu"/>
    <x v="1"/>
    <x v="0"/>
    <m/>
  </r>
  <r>
    <s v="OD2762"/>
    <x v="0"/>
    <x v="1"/>
    <x v="1"/>
    <x v="1"/>
    <d v="2017-08-27T00:00:00"/>
    <x v="4"/>
    <n v="623"/>
    <n v="0.28000000000000003"/>
    <n v="62.3"/>
    <s v="Tamil Nadu"/>
    <x v="0"/>
    <x v="6"/>
    <m/>
  </r>
  <r>
    <s v="OD2763"/>
    <x v="31"/>
    <x v="6"/>
    <x v="13"/>
    <x v="5"/>
    <d v="2018-09-02T00:00:00"/>
    <x v="4"/>
    <n v="1251"/>
    <n v="0.23"/>
    <n v="75.06"/>
    <s v="Tamil Nadu"/>
    <x v="3"/>
    <x v="8"/>
    <m/>
  </r>
  <r>
    <s v="OD2764"/>
    <x v="18"/>
    <x v="6"/>
    <x v="11"/>
    <x v="20"/>
    <d v="2015-10-08T00:00:00"/>
    <x v="4"/>
    <n v="2074"/>
    <n v="0.27"/>
    <n v="477.02"/>
    <s v="Tamil Nadu"/>
    <x v="2"/>
    <x v="2"/>
    <m/>
  </r>
  <r>
    <s v="OD2765"/>
    <x v="49"/>
    <x v="2"/>
    <x v="4"/>
    <x v="7"/>
    <d v="2016-10-09T00:00:00"/>
    <x v="4"/>
    <n v="2121"/>
    <n v="0.32"/>
    <n v="487.83"/>
    <s v="Tamil Nadu"/>
    <x v="1"/>
    <x v="2"/>
    <m/>
  </r>
  <r>
    <s v="OD2766"/>
    <x v="43"/>
    <x v="4"/>
    <x v="7"/>
    <x v="17"/>
    <d v="2018-04-12T00:00:00"/>
    <x v="4"/>
    <n v="1967"/>
    <n v="0.14000000000000001"/>
    <n v="491.75"/>
    <s v="Tamil Nadu"/>
    <x v="3"/>
    <x v="3"/>
    <m/>
  </r>
  <r>
    <s v="OD2767"/>
    <x v="0"/>
    <x v="1"/>
    <x v="1"/>
    <x v="8"/>
    <d v="2018-12-08T00:00:00"/>
    <x v="4"/>
    <n v="2190"/>
    <n v="0.12"/>
    <n v="810.3"/>
    <s v="Tamil Nadu"/>
    <x v="3"/>
    <x v="4"/>
    <m/>
  </r>
  <r>
    <s v="OD2768"/>
    <x v="33"/>
    <x v="5"/>
    <x v="8"/>
    <x v="2"/>
    <d v="2015-10-31T00:00:00"/>
    <x v="4"/>
    <n v="990"/>
    <n v="0.27"/>
    <n v="198"/>
    <s v="Tamil Nadu"/>
    <x v="2"/>
    <x v="2"/>
    <m/>
  </r>
  <r>
    <s v="OD2769"/>
    <x v="44"/>
    <x v="0"/>
    <x v="0"/>
    <x v="18"/>
    <d v="2017-08-27T00:00:00"/>
    <x v="4"/>
    <n v="1903"/>
    <n v="0.19"/>
    <n v="380.6"/>
    <s v="Tamil Nadu"/>
    <x v="0"/>
    <x v="6"/>
    <m/>
  </r>
  <r>
    <s v="OD2770"/>
    <x v="43"/>
    <x v="5"/>
    <x v="8"/>
    <x v="6"/>
    <d v="2018-04-12T00:00:00"/>
    <x v="4"/>
    <n v="2125"/>
    <n v="0.11"/>
    <n v="658.75"/>
    <s v="Tamil Nadu"/>
    <x v="3"/>
    <x v="3"/>
    <m/>
  </r>
  <r>
    <s v="OD2771"/>
    <x v="24"/>
    <x v="5"/>
    <x v="8"/>
    <x v="16"/>
    <d v="2018-03-17T00:00:00"/>
    <x v="4"/>
    <n v="1081"/>
    <n v="0.28000000000000003"/>
    <n v="281.06"/>
    <s v="Tamil Nadu"/>
    <x v="3"/>
    <x v="10"/>
    <m/>
  </r>
  <r>
    <s v="OD2772"/>
    <x v="12"/>
    <x v="6"/>
    <x v="19"/>
    <x v="3"/>
    <d v="2016-11-09T00:00:00"/>
    <x v="4"/>
    <n v="2012"/>
    <n v="0.27"/>
    <n v="804.8"/>
    <s v="Tamil Nadu"/>
    <x v="1"/>
    <x v="0"/>
    <m/>
  </r>
  <r>
    <s v="OD2773"/>
    <x v="11"/>
    <x v="0"/>
    <x v="0"/>
    <x v="8"/>
    <d v="2016-09-28T00:00:00"/>
    <x v="4"/>
    <n v="1617"/>
    <n v="0.21"/>
    <n v="533.61"/>
    <s v="Tamil Nadu"/>
    <x v="1"/>
    <x v="8"/>
    <m/>
  </r>
  <r>
    <s v="OD2774"/>
    <x v="32"/>
    <x v="6"/>
    <x v="13"/>
    <x v="23"/>
    <d v="2018-03-17T00:00:00"/>
    <x v="4"/>
    <n v="2325"/>
    <n v="0.25"/>
    <n v="255.75"/>
    <s v="Tamil Nadu"/>
    <x v="3"/>
    <x v="10"/>
    <m/>
  </r>
  <r>
    <s v="OD2775"/>
    <x v="39"/>
    <x v="3"/>
    <x v="16"/>
    <x v="9"/>
    <d v="2017-12-01T00:00:00"/>
    <x v="4"/>
    <n v="731"/>
    <n v="0.32"/>
    <n v="321.64"/>
    <s v="Tamil Nadu"/>
    <x v="0"/>
    <x v="4"/>
    <m/>
  </r>
  <r>
    <s v="OD2776"/>
    <x v="31"/>
    <x v="3"/>
    <x v="18"/>
    <x v="12"/>
    <d v="2018-11-17T00:00:00"/>
    <x v="4"/>
    <n v="600"/>
    <n v="0.24"/>
    <n v="198"/>
    <s v="Tamil Nadu"/>
    <x v="3"/>
    <x v="0"/>
    <m/>
  </r>
  <r>
    <s v="OD2777"/>
    <x v="9"/>
    <x v="3"/>
    <x v="3"/>
    <x v="10"/>
    <d v="2016-11-09T00:00:00"/>
    <x v="4"/>
    <n v="778"/>
    <n v="0.16"/>
    <n v="178.94"/>
    <s v="Tamil Nadu"/>
    <x v="1"/>
    <x v="0"/>
    <m/>
  </r>
  <r>
    <s v="OD2778"/>
    <x v="22"/>
    <x v="2"/>
    <x v="21"/>
    <x v="20"/>
    <d v="2018-09-04T00:00:00"/>
    <x v="4"/>
    <n v="1284"/>
    <n v="0.12"/>
    <n v="231.12"/>
    <s v="Tamil Nadu"/>
    <x v="3"/>
    <x v="8"/>
    <m/>
  </r>
  <r>
    <s v="OD2779"/>
    <x v="9"/>
    <x v="0"/>
    <x v="0"/>
    <x v="17"/>
    <d v="2016-11-23T00:00:00"/>
    <x v="4"/>
    <n v="1425"/>
    <n v="0.25"/>
    <n v="285"/>
    <s v="Tamil Nadu"/>
    <x v="1"/>
    <x v="0"/>
    <m/>
  </r>
  <r>
    <s v="OD2780"/>
    <x v="25"/>
    <x v="5"/>
    <x v="17"/>
    <x v="10"/>
    <d v="2016-11-23T00:00:00"/>
    <x v="4"/>
    <n v="885"/>
    <n v="0.15"/>
    <n v="123.9"/>
    <s v="Tamil Nadu"/>
    <x v="1"/>
    <x v="0"/>
    <m/>
  </r>
  <r>
    <s v="OD2781"/>
    <x v="1"/>
    <x v="6"/>
    <x v="19"/>
    <x v="21"/>
    <d v="2016-12-26T00:00:00"/>
    <x v="4"/>
    <n v="1897"/>
    <n v="0.18"/>
    <n v="474.25"/>
    <s v="Tamil Nadu"/>
    <x v="1"/>
    <x v="4"/>
    <m/>
  </r>
  <r>
    <s v="OD2782"/>
    <x v="7"/>
    <x v="1"/>
    <x v="14"/>
    <x v="1"/>
    <d v="2018-12-05T00:00:00"/>
    <x v="4"/>
    <n v="742"/>
    <n v="0.28999999999999998"/>
    <n v="74.2"/>
    <s v="Tamil Nadu"/>
    <x v="3"/>
    <x v="4"/>
    <m/>
  </r>
  <r>
    <s v="OD2783"/>
    <x v="43"/>
    <x v="6"/>
    <x v="11"/>
    <x v="1"/>
    <d v="2017-08-12T00:00:00"/>
    <x v="4"/>
    <n v="2034"/>
    <n v="0.16"/>
    <n v="223.74"/>
    <s v="Tamil Nadu"/>
    <x v="0"/>
    <x v="6"/>
    <m/>
  </r>
  <r>
    <s v="OD2784"/>
    <x v="32"/>
    <x v="5"/>
    <x v="8"/>
    <x v="16"/>
    <d v="2016-02-20T00:00:00"/>
    <x v="4"/>
    <n v="1197"/>
    <n v="0.18"/>
    <n v="287.27999999999997"/>
    <s v="Tamil Nadu"/>
    <x v="1"/>
    <x v="11"/>
    <m/>
  </r>
  <r>
    <s v="OD2785"/>
    <x v="4"/>
    <x v="6"/>
    <x v="13"/>
    <x v="10"/>
    <d v="2018-09-15T00:00:00"/>
    <x v="4"/>
    <n v="1741"/>
    <n v="0.2"/>
    <n v="731.22"/>
    <s v="Tamil Nadu"/>
    <x v="3"/>
    <x v="8"/>
    <m/>
  </r>
  <r>
    <s v="OD2786"/>
    <x v="3"/>
    <x v="2"/>
    <x v="21"/>
    <x v="22"/>
    <d v="2016-08-08T00:00:00"/>
    <x v="4"/>
    <n v="1816"/>
    <n v="0.21"/>
    <n v="635.6"/>
    <s v="Tamil Nadu"/>
    <x v="1"/>
    <x v="6"/>
    <m/>
  </r>
  <r>
    <s v="OD2787"/>
    <x v="31"/>
    <x v="4"/>
    <x v="7"/>
    <x v="19"/>
    <d v="2017-06-23T00:00:00"/>
    <x v="4"/>
    <n v="771"/>
    <n v="0.22"/>
    <n v="277.56"/>
    <s v="Tamil Nadu"/>
    <x v="0"/>
    <x v="1"/>
    <m/>
  </r>
  <r>
    <s v="OD2788"/>
    <x v="5"/>
    <x v="5"/>
    <x v="10"/>
    <x v="6"/>
    <d v="2016-11-23T00:00:00"/>
    <x v="4"/>
    <n v="596"/>
    <n v="0.14000000000000001"/>
    <n v="214.56"/>
    <s v="Tamil Nadu"/>
    <x v="1"/>
    <x v="0"/>
    <m/>
  </r>
  <r>
    <s v="OD2789"/>
    <x v="32"/>
    <x v="1"/>
    <x v="14"/>
    <x v="2"/>
    <d v="2017-09-03T00:00:00"/>
    <x v="4"/>
    <n v="788"/>
    <n v="0.25"/>
    <n v="291.56"/>
    <s v="Tamil Nadu"/>
    <x v="0"/>
    <x v="8"/>
    <m/>
  </r>
  <r>
    <s v="OD2790"/>
    <x v="45"/>
    <x v="6"/>
    <x v="19"/>
    <x v="17"/>
    <d v="2018-03-31T00:00:00"/>
    <x v="4"/>
    <n v="1420"/>
    <n v="0.22"/>
    <n v="99.4"/>
    <s v="Tamil Nadu"/>
    <x v="3"/>
    <x v="10"/>
    <m/>
  </r>
  <r>
    <s v="OD2791"/>
    <x v="41"/>
    <x v="6"/>
    <x v="11"/>
    <x v="19"/>
    <d v="2018-03-17T00:00:00"/>
    <x v="4"/>
    <n v="1239"/>
    <n v="0.24"/>
    <n v="470.82"/>
    <s v="Tamil Nadu"/>
    <x v="3"/>
    <x v="10"/>
    <m/>
  </r>
  <r>
    <s v="OD2792"/>
    <x v="31"/>
    <x v="4"/>
    <x v="6"/>
    <x v="18"/>
    <d v="2018-07-29T00:00:00"/>
    <x v="4"/>
    <n v="721"/>
    <n v="0.1"/>
    <n v="201.88"/>
    <s v="Tamil Nadu"/>
    <x v="3"/>
    <x v="7"/>
    <m/>
  </r>
  <r>
    <s v="OD2793"/>
    <x v="40"/>
    <x v="1"/>
    <x v="1"/>
    <x v="2"/>
    <d v="2017-07-14T00:00:00"/>
    <x v="4"/>
    <n v="1085"/>
    <n v="0.33"/>
    <n v="303.8"/>
    <s v="Tamil Nadu"/>
    <x v="0"/>
    <x v="7"/>
    <m/>
  </r>
  <r>
    <s v="OD2794"/>
    <x v="48"/>
    <x v="3"/>
    <x v="16"/>
    <x v="13"/>
    <d v="2017-08-27T00:00:00"/>
    <x v="4"/>
    <n v="1537"/>
    <n v="0.12"/>
    <n v="322.77"/>
    <s v="Tamil Nadu"/>
    <x v="0"/>
    <x v="6"/>
    <m/>
  </r>
  <r>
    <s v="OD2795"/>
    <x v="15"/>
    <x v="6"/>
    <x v="19"/>
    <x v="18"/>
    <d v="2015-09-29T00:00:00"/>
    <x v="4"/>
    <n v="1192"/>
    <n v="0.2"/>
    <n v="166.88"/>
    <s v="Tamil Nadu"/>
    <x v="2"/>
    <x v="8"/>
    <m/>
  </r>
  <r>
    <s v="OD2796"/>
    <x v="38"/>
    <x v="5"/>
    <x v="17"/>
    <x v="18"/>
    <d v="2015-11-14T00:00:00"/>
    <x v="4"/>
    <n v="1655"/>
    <n v="0.35"/>
    <n v="496.5"/>
    <s v="Tamil Nadu"/>
    <x v="2"/>
    <x v="0"/>
    <m/>
  </r>
  <r>
    <s v="OD2797"/>
    <x v="33"/>
    <x v="0"/>
    <x v="12"/>
    <x v="19"/>
    <d v="2018-11-01T00:00:00"/>
    <x v="4"/>
    <n v="1400"/>
    <n v="0.23"/>
    <n v="434"/>
    <s v="Tamil Nadu"/>
    <x v="3"/>
    <x v="0"/>
    <m/>
  </r>
  <r>
    <s v="OD2798"/>
    <x v="43"/>
    <x v="4"/>
    <x v="7"/>
    <x v="7"/>
    <d v="2015-03-11T00:00:00"/>
    <x v="4"/>
    <n v="752"/>
    <n v="0.25"/>
    <n v="218.08"/>
    <s v="Tamil Nadu"/>
    <x v="2"/>
    <x v="10"/>
    <m/>
  </r>
  <r>
    <s v="OD2799"/>
    <x v="42"/>
    <x v="1"/>
    <x v="14"/>
    <x v="0"/>
    <d v="2018-11-05T00:00:00"/>
    <x v="4"/>
    <n v="1341"/>
    <n v="0.3"/>
    <n v="268.2"/>
    <s v="Tamil Nadu"/>
    <x v="3"/>
    <x v="0"/>
    <m/>
  </r>
  <r>
    <s v="OD2800"/>
    <x v="16"/>
    <x v="4"/>
    <x v="6"/>
    <x v="5"/>
    <d v="2017-03-24T00:00:00"/>
    <x v="4"/>
    <n v="1735"/>
    <n v="0.33"/>
    <n v="86.75"/>
    <s v="Tamil Nadu"/>
    <x v="0"/>
    <x v="10"/>
    <m/>
  </r>
  <r>
    <s v="OD2801"/>
    <x v="38"/>
    <x v="2"/>
    <x v="4"/>
    <x v="9"/>
    <d v="2015-11-28T00:00:00"/>
    <x v="4"/>
    <n v="1736"/>
    <n v="0.17"/>
    <n v="329.84"/>
    <s v="Tamil Nadu"/>
    <x v="2"/>
    <x v="0"/>
    <m/>
  </r>
  <r>
    <s v="OD2802"/>
    <x v="40"/>
    <x v="4"/>
    <x v="22"/>
    <x v="9"/>
    <d v="2017-06-13T00:00:00"/>
    <x v="4"/>
    <n v="1084"/>
    <n v="0.17"/>
    <n v="487.8"/>
    <s v="Tamil Nadu"/>
    <x v="0"/>
    <x v="1"/>
    <m/>
  </r>
  <r>
    <s v="OD2803"/>
    <x v="28"/>
    <x v="2"/>
    <x v="21"/>
    <x v="21"/>
    <d v="2016-07-18T00:00:00"/>
    <x v="4"/>
    <n v="1601"/>
    <n v="0.18"/>
    <n v="112.07"/>
    <s v="Tamil Nadu"/>
    <x v="1"/>
    <x v="7"/>
    <m/>
  </r>
  <r>
    <s v="OD2804"/>
    <x v="22"/>
    <x v="4"/>
    <x v="7"/>
    <x v="17"/>
    <d v="2017-12-25T00:00:00"/>
    <x v="4"/>
    <n v="1703"/>
    <n v="0.24"/>
    <n v="272.48"/>
    <s v="Tamil Nadu"/>
    <x v="0"/>
    <x v="4"/>
    <m/>
  </r>
  <r>
    <s v="OD2805"/>
    <x v="46"/>
    <x v="3"/>
    <x v="5"/>
    <x v="7"/>
    <d v="2016-07-13T00:00:00"/>
    <x v="4"/>
    <n v="1699"/>
    <n v="0.31"/>
    <n v="390.77"/>
    <s v="Tamil Nadu"/>
    <x v="1"/>
    <x v="7"/>
    <m/>
  </r>
  <r>
    <s v="OD2806"/>
    <x v="15"/>
    <x v="1"/>
    <x v="1"/>
    <x v="15"/>
    <d v="2018-08-24T00:00:00"/>
    <x v="4"/>
    <n v="784"/>
    <n v="0.24"/>
    <n v="125.44"/>
    <s v="Tamil Nadu"/>
    <x v="3"/>
    <x v="6"/>
    <m/>
  </r>
  <r>
    <s v="OD2807"/>
    <x v="18"/>
    <x v="5"/>
    <x v="8"/>
    <x v="0"/>
    <d v="2015-12-27T00:00:00"/>
    <x v="4"/>
    <n v="2161"/>
    <n v="0.28999999999999998"/>
    <n v="821.18"/>
    <s v="Tamil Nadu"/>
    <x v="2"/>
    <x v="4"/>
    <m/>
  </r>
  <r>
    <s v="OD2808"/>
    <x v="44"/>
    <x v="1"/>
    <x v="14"/>
    <x v="10"/>
    <d v="2018-11-12T00:00:00"/>
    <x v="4"/>
    <n v="1443"/>
    <n v="0.28000000000000003"/>
    <n v="490.62"/>
    <s v="Tamil Nadu"/>
    <x v="3"/>
    <x v="0"/>
    <m/>
  </r>
  <r>
    <s v="OD2809"/>
    <x v="24"/>
    <x v="5"/>
    <x v="8"/>
    <x v="5"/>
    <d v="2015-08-19T00:00:00"/>
    <x v="4"/>
    <n v="1329"/>
    <n v="0.14000000000000001"/>
    <n v="318.95999999999998"/>
    <s v="Tamil Nadu"/>
    <x v="2"/>
    <x v="6"/>
    <m/>
  </r>
  <r>
    <s v="OD2810"/>
    <x v="46"/>
    <x v="6"/>
    <x v="9"/>
    <x v="6"/>
    <d v="2018-08-18T00:00:00"/>
    <x v="4"/>
    <n v="2134"/>
    <n v="0.28999999999999998"/>
    <n v="576.17999999999995"/>
    <s v="Tamil Nadu"/>
    <x v="3"/>
    <x v="6"/>
    <m/>
  </r>
  <r>
    <s v="OD2811"/>
    <x v="37"/>
    <x v="5"/>
    <x v="10"/>
    <x v="12"/>
    <d v="2018-01-27T00:00:00"/>
    <x v="4"/>
    <n v="559"/>
    <n v="0.19"/>
    <n v="195.65"/>
    <s v="Tamil Nadu"/>
    <x v="3"/>
    <x v="9"/>
    <m/>
  </r>
  <r>
    <s v="OD2812"/>
    <x v="10"/>
    <x v="1"/>
    <x v="1"/>
    <x v="14"/>
    <d v="2018-07-07T00:00:00"/>
    <x v="4"/>
    <n v="2445"/>
    <n v="0.3"/>
    <n v="122.25"/>
    <s v="Tamil Nadu"/>
    <x v="3"/>
    <x v="7"/>
    <m/>
  </r>
  <r>
    <s v="OD2813"/>
    <x v="17"/>
    <x v="3"/>
    <x v="3"/>
    <x v="7"/>
    <d v="2018-03-17T00:00:00"/>
    <x v="4"/>
    <n v="1381"/>
    <n v="0.32"/>
    <n v="331.44"/>
    <s v="Tamil Nadu"/>
    <x v="3"/>
    <x v="10"/>
    <m/>
  </r>
  <r>
    <s v="OD2814"/>
    <x v="22"/>
    <x v="6"/>
    <x v="9"/>
    <x v="21"/>
    <d v="2015-09-23T00:00:00"/>
    <x v="4"/>
    <n v="1889"/>
    <n v="0.23"/>
    <n v="453.36"/>
    <s v="Tamil Nadu"/>
    <x v="2"/>
    <x v="8"/>
    <m/>
  </r>
  <r>
    <s v="OD2815"/>
    <x v="10"/>
    <x v="0"/>
    <x v="0"/>
    <x v="18"/>
    <d v="2016-07-23T00:00:00"/>
    <x v="4"/>
    <n v="864"/>
    <n v="0.16"/>
    <n v="259.2"/>
    <s v="Tamil Nadu"/>
    <x v="1"/>
    <x v="7"/>
    <m/>
  </r>
  <r>
    <s v="OD2816"/>
    <x v="4"/>
    <x v="6"/>
    <x v="19"/>
    <x v="21"/>
    <d v="2018-03-21T00:00:00"/>
    <x v="4"/>
    <n v="1360"/>
    <n v="0.21"/>
    <n v="326.39999999999998"/>
    <s v="Tamil Nadu"/>
    <x v="3"/>
    <x v="10"/>
    <m/>
  </r>
  <r>
    <s v="OD2817"/>
    <x v="44"/>
    <x v="2"/>
    <x v="15"/>
    <x v="9"/>
    <d v="2016-08-24T00:00:00"/>
    <x v="4"/>
    <n v="1824"/>
    <n v="0.26"/>
    <n v="802.56"/>
    <s v="Tamil Nadu"/>
    <x v="1"/>
    <x v="6"/>
    <m/>
  </r>
  <r>
    <s v="OD2818"/>
    <x v="25"/>
    <x v="0"/>
    <x v="0"/>
    <x v="10"/>
    <d v="2018-12-04T00:00:00"/>
    <x v="4"/>
    <n v="2099"/>
    <n v="0.28000000000000003"/>
    <n v="881.58"/>
    <s v="Tamil Nadu"/>
    <x v="3"/>
    <x v="4"/>
    <m/>
  </r>
  <r>
    <s v="OD2819"/>
    <x v="31"/>
    <x v="3"/>
    <x v="16"/>
    <x v="10"/>
    <d v="2015-09-09T00:00:00"/>
    <x v="4"/>
    <n v="2145"/>
    <n v="0.11"/>
    <n v="493.35"/>
    <s v="Tamil Nadu"/>
    <x v="2"/>
    <x v="8"/>
    <m/>
  </r>
  <r>
    <s v="OD2820"/>
    <x v="21"/>
    <x v="3"/>
    <x v="3"/>
    <x v="4"/>
    <d v="2016-08-24T00:00:00"/>
    <x v="4"/>
    <n v="547"/>
    <n v="0.22"/>
    <n v="82.05"/>
    <s v="Tamil Nadu"/>
    <x v="1"/>
    <x v="6"/>
    <m/>
  </r>
  <r>
    <s v="OD2821"/>
    <x v="32"/>
    <x v="4"/>
    <x v="22"/>
    <x v="18"/>
    <d v="2017-11-10T00:00:00"/>
    <x v="4"/>
    <n v="1145"/>
    <n v="0.35"/>
    <n v="137.4"/>
    <s v="Tamil Nadu"/>
    <x v="0"/>
    <x v="0"/>
    <m/>
  </r>
  <r>
    <s v="OD2822"/>
    <x v="20"/>
    <x v="3"/>
    <x v="16"/>
    <x v="22"/>
    <d v="2018-07-25T00:00:00"/>
    <x v="4"/>
    <n v="815"/>
    <n v="0.34"/>
    <n v="285.25"/>
    <s v="Tamil Nadu"/>
    <x v="3"/>
    <x v="7"/>
    <m/>
  </r>
  <r>
    <s v="OD2823"/>
    <x v="20"/>
    <x v="6"/>
    <x v="13"/>
    <x v="6"/>
    <d v="2018-09-04T00:00:00"/>
    <x v="4"/>
    <n v="2291"/>
    <n v="0.27"/>
    <n v="458.2"/>
    <s v="Tamil Nadu"/>
    <x v="3"/>
    <x v="8"/>
    <m/>
  </r>
  <r>
    <s v="OD2824"/>
    <x v="49"/>
    <x v="2"/>
    <x v="21"/>
    <x v="14"/>
    <d v="2018-09-04T00:00:00"/>
    <x v="4"/>
    <n v="671"/>
    <n v="0.13"/>
    <n v="33.549999999999997"/>
    <s v="Tamil Nadu"/>
    <x v="3"/>
    <x v="8"/>
    <m/>
  </r>
  <r>
    <s v="OD2825"/>
    <x v="14"/>
    <x v="1"/>
    <x v="14"/>
    <x v="14"/>
    <d v="2015-05-18T00:00:00"/>
    <x v="4"/>
    <n v="757"/>
    <n v="0.15"/>
    <n v="113.55"/>
    <s v="Tamil Nadu"/>
    <x v="2"/>
    <x v="5"/>
    <m/>
  </r>
  <r>
    <s v="OD2826"/>
    <x v="0"/>
    <x v="2"/>
    <x v="2"/>
    <x v="13"/>
    <d v="2017-05-15T00:00:00"/>
    <x v="4"/>
    <n v="668"/>
    <n v="0.23"/>
    <n v="80.16"/>
    <s v="Tamil Nadu"/>
    <x v="0"/>
    <x v="5"/>
    <m/>
  </r>
  <r>
    <s v="OD2827"/>
    <x v="41"/>
    <x v="1"/>
    <x v="14"/>
    <x v="21"/>
    <d v="2018-01-19T00:00:00"/>
    <x v="4"/>
    <n v="1791"/>
    <n v="0.18"/>
    <n v="125.37"/>
    <s v="Tamil Nadu"/>
    <x v="3"/>
    <x v="9"/>
    <m/>
  </r>
  <r>
    <s v="OD2828"/>
    <x v="25"/>
    <x v="1"/>
    <x v="1"/>
    <x v="19"/>
    <d v="2018-07-25T00:00:00"/>
    <x v="4"/>
    <n v="1165"/>
    <n v="0.35"/>
    <n v="267.95"/>
    <s v="Tamil Nadu"/>
    <x v="3"/>
    <x v="7"/>
    <m/>
  </r>
  <r>
    <s v="OD2829"/>
    <x v="0"/>
    <x v="4"/>
    <x v="22"/>
    <x v="22"/>
    <d v="2015-10-05T00:00:00"/>
    <x v="4"/>
    <n v="1051"/>
    <n v="0.2"/>
    <n v="388.87"/>
    <s v="Tamil Nadu"/>
    <x v="2"/>
    <x v="2"/>
    <m/>
  </r>
  <r>
    <s v="OD2830"/>
    <x v="31"/>
    <x v="6"/>
    <x v="11"/>
    <x v="6"/>
    <d v="2015-12-29T00:00:00"/>
    <x v="4"/>
    <n v="896"/>
    <n v="0.33"/>
    <n v="340.48"/>
    <s v="Tamil Nadu"/>
    <x v="2"/>
    <x v="4"/>
    <m/>
  </r>
  <r>
    <s v="OD2831"/>
    <x v="32"/>
    <x v="1"/>
    <x v="14"/>
    <x v="16"/>
    <d v="2018-06-16T00:00:00"/>
    <x v="4"/>
    <n v="1042"/>
    <n v="0.13"/>
    <n v="177.14"/>
    <s v="Tamil Nadu"/>
    <x v="3"/>
    <x v="1"/>
    <m/>
  </r>
  <r>
    <s v="OD2832"/>
    <x v="31"/>
    <x v="5"/>
    <x v="8"/>
    <x v="12"/>
    <d v="2015-05-10T00:00:00"/>
    <x v="4"/>
    <n v="1272"/>
    <n v="0.17"/>
    <n v="343.44"/>
    <s v="Tamil Nadu"/>
    <x v="2"/>
    <x v="5"/>
    <m/>
  </r>
  <r>
    <s v="OD2833"/>
    <x v="12"/>
    <x v="3"/>
    <x v="5"/>
    <x v="23"/>
    <d v="2016-12-05T00:00:00"/>
    <x v="4"/>
    <n v="2438"/>
    <n v="0.12"/>
    <n v="341.32"/>
    <s v="Tamil Nadu"/>
    <x v="1"/>
    <x v="4"/>
    <m/>
  </r>
  <r>
    <s v="OD2834"/>
    <x v="7"/>
    <x v="2"/>
    <x v="2"/>
    <x v="1"/>
    <d v="2017-02-25T00:00:00"/>
    <x v="4"/>
    <n v="2258"/>
    <n v="0.18"/>
    <n v="699.98"/>
    <s v="Tamil Nadu"/>
    <x v="0"/>
    <x v="11"/>
    <m/>
  </r>
  <r>
    <s v="OD2835"/>
    <x v="21"/>
    <x v="0"/>
    <x v="20"/>
    <x v="7"/>
    <d v="2017-09-17T00:00:00"/>
    <x v="4"/>
    <n v="2296"/>
    <n v="0.14000000000000001"/>
    <n v="298.48"/>
    <s v="Tamil Nadu"/>
    <x v="0"/>
    <x v="8"/>
    <m/>
  </r>
  <r>
    <s v="OD2836"/>
    <x v="6"/>
    <x v="1"/>
    <x v="14"/>
    <x v="16"/>
    <d v="2018-07-25T00:00:00"/>
    <x v="4"/>
    <n v="734"/>
    <n v="0.17"/>
    <n v="286.26"/>
    <s v="Tamil Nadu"/>
    <x v="3"/>
    <x v="7"/>
    <m/>
  </r>
  <r>
    <s v="OD2837"/>
    <x v="31"/>
    <x v="4"/>
    <x v="7"/>
    <x v="7"/>
    <d v="2017-11-10T00:00:00"/>
    <x v="4"/>
    <n v="2439"/>
    <n v="0.25"/>
    <n v="1073.1600000000001"/>
    <s v="Tamil Nadu"/>
    <x v="0"/>
    <x v="0"/>
    <m/>
  </r>
  <r>
    <s v="OD2838"/>
    <x v="28"/>
    <x v="2"/>
    <x v="21"/>
    <x v="16"/>
    <d v="2018-09-25T00:00:00"/>
    <x v="4"/>
    <n v="1287"/>
    <n v="0.18"/>
    <n v="77.22"/>
    <s v="Tamil Nadu"/>
    <x v="3"/>
    <x v="8"/>
    <m/>
  </r>
  <r>
    <s v="OD2839"/>
    <x v="29"/>
    <x v="4"/>
    <x v="6"/>
    <x v="11"/>
    <d v="2018-11-27T00:00:00"/>
    <x v="4"/>
    <n v="1733"/>
    <n v="0.15"/>
    <n v="450.58"/>
    <s v="Tamil Nadu"/>
    <x v="3"/>
    <x v="0"/>
    <m/>
  </r>
  <r>
    <s v="OD2840"/>
    <x v="6"/>
    <x v="5"/>
    <x v="10"/>
    <x v="6"/>
    <d v="2018-11-05T00:00:00"/>
    <x v="4"/>
    <n v="1424"/>
    <n v="0.17"/>
    <n v="356"/>
    <s v="Tamil Nadu"/>
    <x v="3"/>
    <x v="0"/>
    <m/>
  </r>
  <r>
    <s v="OD2841"/>
    <x v="11"/>
    <x v="2"/>
    <x v="4"/>
    <x v="20"/>
    <d v="2015-03-05T00:00:00"/>
    <x v="4"/>
    <n v="2433"/>
    <n v="0.24"/>
    <n v="608.25"/>
    <s v="Tamil Nadu"/>
    <x v="2"/>
    <x v="10"/>
    <m/>
  </r>
  <r>
    <s v="OD2842"/>
    <x v="34"/>
    <x v="6"/>
    <x v="13"/>
    <x v="13"/>
    <d v="2015-03-11T00:00:00"/>
    <x v="4"/>
    <n v="1008"/>
    <n v="0.1"/>
    <n v="423.36"/>
    <s v="Tamil Nadu"/>
    <x v="2"/>
    <x v="10"/>
    <m/>
  </r>
  <r>
    <s v="OD2843"/>
    <x v="27"/>
    <x v="0"/>
    <x v="12"/>
    <x v="20"/>
    <d v="2016-03-26T00:00:00"/>
    <x v="4"/>
    <n v="1075"/>
    <n v="0.25"/>
    <n v="268.75"/>
    <s v="Tamil Nadu"/>
    <x v="1"/>
    <x v="10"/>
    <m/>
  </r>
  <r>
    <s v="OD2844"/>
    <x v="30"/>
    <x v="5"/>
    <x v="10"/>
    <x v="9"/>
    <d v="2018-09-16T00:00:00"/>
    <x v="4"/>
    <n v="1599"/>
    <n v="0.12"/>
    <n v="303.81"/>
    <s v="Tamil Nadu"/>
    <x v="3"/>
    <x v="8"/>
    <m/>
  </r>
  <r>
    <s v="OD2845"/>
    <x v="15"/>
    <x v="4"/>
    <x v="22"/>
    <x v="17"/>
    <d v="2015-12-01T00:00:00"/>
    <x v="4"/>
    <n v="1230"/>
    <n v="0.28999999999999998"/>
    <n v="430.5"/>
    <s v="Tamil Nadu"/>
    <x v="2"/>
    <x v="4"/>
    <m/>
  </r>
  <r>
    <s v="OD2846"/>
    <x v="47"/>
    <x v="6"/>
    <x v="11"/>
    <x v="22"/>
    <d v="2018-09-22T00:00:00"/>
    <x v="4"/>
    <n v="954"/>
    <n v="0.19"/>
    <n v="381.6"/>
    <s v="Tamil Nadu"/>
    <x v="3"/>
    <x v="8"/>
    <m/>
  </r>
  <r>
    <s v="OD2847"/>
    <x v="46"/>
    <x v="2"/>
    <x v="15"/>
    <x v="6"/>
    <d v="2018-08-24T00:00:00"/>
    <x v="4"/>
    <n v="1526"/>
    <n v="0.14000000000000001"/>
    <n v="167.86"/>
    <s v="Tamil Nadu"/>
    <x v="3"/>
    <x v="6"/>
    <m/>
  </r>
  <r>
    <s v="OD2848"/>
    <x v="15"/>
    <x v="1"/>
    <x v="1"/>
    <x v="8"/>
    <d v="2018-09-22T00:00:00"/>
    <x v="4"/>
    <n v="561"/>
    <n v="0.12"/>
    <n v="100.98"/>
    <s v="Tamil Nadu"/>
    <x v="3"/>
    <x v="8"/>
    <m/>
  </r>
  <r>
    <s v="OD2849"/>
    <x v="0"/>
    <x v="4"/>
    <x v="22"/>
    <x v="14"/>
    <d v="2018-09-04T00:00:00"/>
    <x v="4"/>
    <n v="1976"/>
    <n v="0.23"/>
    <n v="671.84"/>
    <s v="Tamil Nadu"/>
    <x v="3"/>
    <x v="8"/>
    <m/>
  </r>
  <r>
    <s v="OD2850"/>
    <x v="2"/>
    <x v="6"/>
    <x v="19"/>
    <x v="5"/>
    <d v="2015-09-13T00:00:00"/>
    <x v="4"/>
    <n v="918"/>
    <n v="0.21"/>
    <n v="137.69999999999999"/>
    <s v="Tamil Nadu"/>
    <x v="2"/>
    <x v="8"/>
    <m/>
  </r>
  <r>
    <s v="OD2851"/>
    <x v="24"/>
    <x v="0"/>
    <x v="12"/>
    <x v="21"/>
    <d v="2017-12-15T00:00:00"/>
    <x v="4"/>
    <n v="2065"/>
    <n v="0.26"/>
    <n v="805.35"/>
    <s v="Tamil Nadu"/>
    <x v="0"/>
    <x v="4"/>
    <m/>
  </r>
  <r>
    <s v="OD2852"/>
    <x v="9"/>
    <x v="2"/>
    <x v="2"/>
    <x v="4"/>
    <d v="2015-08-19T00:00:00"/>
    <x v="4"/>
    <n v="1606"/>
    <n v="0.3"/>
    <n v="690.58"/>
    <s v="Tamil Nadu"/>
    <x v="2"/>
    <x v="6"/>
    <m/>
  </r>
  <r>
    <s v="OD2853"/>
    <x v="36"/>
    <x v="4"/>
    <x v="22"/>
    <x v="6"/>
    <d v="2018-09-04T00:00:00"/>
    <x v="4"/>
    <n v="2448"/>
    <n v="0.3"/>
    <n v="734.4"/>
    <s v="Tamil Nadu"/>
    <x v="3"/>
    <x v="8"/>
    <m/>
  </r>
  <r>
    <s v="OD2854"/>
    <x v="0"/>
    <x v="0"/>
    <x v="0"/>
    <x v="18"/>
    <d v="2018-06-21T00:00:00"/>
    <x v="4"/>
    <n v="1182"/>
    <n v="0.35"/>
    <n v="460.98"/>
    <s v="Tamil Nadu"/>
    <x v="3"/>
    <x v="1"/>
    <m/>
  </r>
  <r>
    <s v="OD2855"/>
    <x v="27"/>
    <x v="2"/>
    <x v="15"/>
    <x v="13"/>
    <d v="2016-12-05T00:00:00"/>
    <x v="4"/>
    <n v="1563"/>
    <n v="0.35"/>
    <n v="656.46"/>
    <s v="Tamil Nadu"/>
    <x v="1"/>
    <x v="4"/>
    <m/>
  </r>
  <r>
    <s v="OD2856"/>
    <x v="44"/>
    <x v="6"/>
    <x v="9"/>
    <x v="12"/>
    <d v="2016-09-26T00:00:00"/>
    <x v="4"/>
    <n v="839"/>
    <n v="0.25"/>
    <n v="50.34"/>
    <s v="Tamil Nadu"/>
    <x v="1"/>
    <x v="8"/>
    <m/>
  </r>
  <r>
    <s v="OD2857"/>
    <x v="1"/>
    <x v="2"/>
    <x v="4"/>
    <x v="1"/>
    <d v="2015-11-18T00:00:00"/>
    <x v="4"/>
    <n v="720"/>
    <n v="0.24"/>
    <n v="216"/>
    <s v="Tamil Nadu"/>
    <x v="2"/>
    <x v="0"/>
    <m/>
  </r>
  <r>
    <s v="OD2858"/>
    <x v="13"/>
    <x v="4"/>
    <x v="22"/>
    <x v="12"/>
    <d v="2017-11-26T00:00:00"/>
    <x v="4"/>
    <n v="921"/>
    <n v="0.24"/>
    <n v="147.36000000000001"/>
    <s v="Tamil Nadu"/>
    <x v="0"/>
    <x v="0"/>
    <m/>
  </r>
  <r>
    <s v="OD2859"/>
    <x v="0"/>
    <x v="4"/>
    <x v="6"/>
    <x v="19"/>
    <d v="2017-11-03T00:00:00"/>
    <x v="1"/>
    <n v="691"/>
    <n v="0.28999999999999998"/>
    <n v="48.37"/>
    <s v="Tamil Nadu"/>
    <x v="0"/>
    <x v="0"/>
    <m/>
  </r>
  <r>
    <s v="OD2860"/>
    <x v="47"/>
    <x v="1"/>
    <x v="14"/>
    <x v="8"/>
    <d v="2018-12-29T00:00:00"/>
    <x v="1"/>
    <n v="988"/>
    <n v="0.32"/>
    <n v="355.68"/>
    <s v="Tamil Nadu"/>
    <x v="3"/>
    <x v="4"/>
    <m/>
  </r>
  <r>
    <s v="OD2861"/>
    <x v="14"/>
    <x v="6"/>
    <x v="13"/>
    <x v="8"/>
    <d v="2018-12-29T00:00:00"/>
    <x v="1"/>
    <n v="1884"/>
    <n v="0.19"/>
    <n v="584.04"/>
    <s v="Tamil Nadu"/>
    <x v="3"/>
    <x v="4"/>
    <m/>
  </r>
  <r>
    <s v="OD2862"/>
    <x v="37"/>
    <x v="6"/>
    <x v="13"/>
    <x v="19"/>
    <d v="2017-11-14T00:00:00"/>
    <x v="1"/>
    <n v="1645"/>
    <n v="0.24"/>
    <n v="115.15"/>
    <s v="Tamil Nadu"/>
    <x v="0"/>
    <x v="0"/>
    <m/>
  </r>
  <r>
    <s v="OD2863"/>
    <x v="13"/>
    <x v="3"/>
    <x v="16"/>
    <x v="17"/>
    <d v="2018-12-09T00:00:00"/>
    <x v="1"/>
    <n v="1297"/>
    <n v="0.33"/>
    <n v="479.89"/>
    <s v="Tamil Nadu"/>
    <x v="3"/>
    <x v="4"/>
    <m/>
  </r>
  <r>
    <s v="OD2864"/>
    <x v="29"/>
    <x v="1"/>
    <x v="14"/>
    <x v="13"/>
    <d v="2015-12-19T00:00:00"/>
    <x v="1"/>
    <n v="665"/>
    <n v="0.34"/>
    <n v="246.05"/>
    <s v="Tamil Nadu"/>
    <x v="2"/>
    <x v="4"/>
    <m/>
  </r>
  <r>
    <s v="OD2865"/>
    <x v="30"/>
    <x v="5"/>
    <x v="10"/>
    <x v="1"/>
    <d v="2017-05-01T00:00:00"/>
    <x v="1"/>
    <n v="1020"/>
    <n v="0.14000000000000001"/>
    <n v="306"/>
    <s v="Tamil Nadu"/>
    <x v="0"/>
    <x v="5"/>
    <m/>
  </r>
  <r>
    <s v="OD2866"/>
    <x v="32"/>
    <x v="0"/>
    <x v="12"/>
    <x v="6"/>
    <d v="2015-05-05T00:00:00"/>
    <x v="1"/>
    <n v="2240"/>
    <n v="0.13"/>
    <n v="918.4"/>
    <s v="Tamil Nadu"/>
    <x v="2"/>
    <x v="5"/>
    <m/>
  </r>
  <r>
    <s v="OD2867"/>
    <x v="47"/>
    <x v="1"/>
    <x v="14"/>
    <x v="18"/>
    <d v="2016-03-29T00:00:00"/>
    <x v="1"/>
    <n v="2257"/>
    <n v="0.28000000000000003"/>
    <n v="857.66"/>
    <s v="Tamil Nadu"/>
    <x v="1"/>
    <x v="10"/>
    <m/>
  </r>
  <r>
    <s v="OD2868"/>
    <x v="17"/>
    <x v="1"/>
    <x v="1"/>
    <x v="0"/>
    <d v="2017-11-14T00:00:00"/>
    <x v="1"/>
    <n v="1122"/>
    <n v="0.14000000000000001"/>
    <n v="157.08000000000001"/>
    <s v="Tamil Nadu"/>
    <x v="0"/>
    <x v="0"/>
    <m/>
  </r>
  <r>
    <s v="OD2869"/>
    <x v="8"/>
    <x v="2"/>
    <x v="15"/>
    <x v="4"/>
    <d v="2018-12-09T00:00:00"/>
    <x v="1"/>
    <n v="2374"/>
    <n v="0.32"/>
    <n v="284.88"/>
    <s v="Tamil Nadu"/>
    <x v="3"/>
    <x v="4"/>
    <m/>
  </r>
  <r>
    <s v="OD2870"/>
    <x v="33"/>
    <x v="5"/>
    <x v="8"/>
    <x v="8"/>
    <d v="2018-03-27T00:00:00"/>
    <x v="1"/>
    <n v="904"/>
    <n v="0.19"/>
    <n v="153.68"/>
    <s v="Tamil Nadu"/>
    <x v="3"/>
    <x v="10"/>
    <m/>
  </r>
  <r>
    <s v="OD2871"/>
    <x v="37"/>
    <x v="5"/>
    <x v="17"/>
    <x v="12"/>
    <d v="2016-03-16T00:00:00"/>
    <x v="1"/>
    <n v="959"/>
    <n v="0.15"/>
    <n v="95.9"/>
    <s v="Tamil Nadu"/>
    <x v="1"/>
    <x v="10"/>
    <m/>
  </r>
  <r>
    <s v="OD2872"/>
    <x v="0"/>
    <x v="0"/>
    <x v="0"/>
    <x v="1"/>
    <d v="2018-12-09T00:00:00"/>
    <x v="1"/>
    <n v="561"/>
    <n v="0.23"/>
    <n v="145.86000000000001"/>
    <s v="Tamil Nadu"/>
    <x v="3"/>
    <x v="4"/>
    <m/>
  </r>
  <r>
    <s v="OD2873"/>
    <x v="30"/>
    <x v="4"/>
    <x v="22"/>
    <x v="1"/>
    <d v="2018-03-27T00:00:00"/>
    <x v="1"/>
    <n v="534"/>
    <n v="0.15"/>
    <n v="208.26"/>
    <s v="Tamil Nadu"/>
    <x v="3"/>
    <x v="10"/>
    <m/>
  </r>
  <r>
    <s v="OD2874"/>
    <x v="31"/>
    <x v="3"/>
    <x v="16"/>
    <x v="0"/>
    <d v="2017-05-01T00:00:00"/>
    <x v="1"/>
    <n v="773"/>
    <n v="0.3"/>
    <n v="123.68"/>
    <s v="Tamil Nadu"/>
    <x v="0"/>
    <x v="5"/>
    <m/>
  </r>
  <r>
    <s v="OD2875"/>
    <x v="26"/>
    <x v="1"/>
    <x v="1"/>
    <x v="6"/>
    <d v="2018-09-23T00:00:00"/>
    <x v="1"/>
    <n v="2396"/>
    <n v="0.3"/>
    <n v="119.8"/>
    <s v="Tamil Nadu"/>
    <x v="3"/>
    <x v="8"/>
    <m/>
  </r>
  <r>
    <s v="OD2876"/>
    <x v="24"/>
    <x v="0"/>
    <x v="0"/>
    <x v="0"/>
    <d v="2015-05-05T00:00:00"/>
    <x v="1"/>
    <n v="1898"/>
    <n v="0.19"/>
    <n v="360.62"/>
    <s v="Tamil Nadu"/>
    <x v="2"/>
    <x v="5"/>
    <m/>
  </r>
  <r>
    <s v="OD2877"/>
    <x v="35"/>
    <x v="4"/>
    <x v="6"/>
    <x v="18"/>
    <d v="2015-08-27T00:00:00"/>
    <x v="1"/>
    <n v="779"/>
    <n v="0.27"/>
    <n v="109.06"/>
    <s v="Tamil Nadu"/>
    <x v="2"/>
    <x v="6"/>
    <m/>
  </r>
  <r>
    <s v="OD2878"/>
    <x v="36"/>
    <x v="1"/>
    <x v="1"/>
    <x v="22"/>
    <d v="2016-11-08T00:00:00"/>
    <x v="1"/>
    <n v="1409"/>
    <n v="0.14000000000000001"/>
    <n v="211.35"/>
    <s v="Tamil Nadu"/>
    <x v="1"/>
    <x v="0"/>
    <m/>
  </r>
  <r>
    <s v="OD2879"/>
    <x v="37"/>
    <x v="2"/>
    <x v="2"/>
    <x v="23"/>
    <d v="2017-09-27T00:00:00"/>
    <x v="1"/>
    <n v="690"/>
    <n v="0.22"/>
    <n v="48.3"/>
    <s v="Tamil Nadu"/>
    <x v="0"/>
    <x v="8"/>
    <m/>
  </r>
  <r>
    <s v="OD2880"/>
    <x v="47"/>
    <x v="2"/>
    <x v="2"/>
    <x v="20"/>
    <d v="2015-12-17T00:00:00"/>
    <x v="1"/>
    <n v="1135"/>
    <n v="0.26"/>
    <n v="249.7"/>
    <s v="Tamil Nadu"/>
    <x v="2"/>
    <x v="4"/>
    <m/>
  </r>
  <r>
    <s v="OD2881"/>
    <x v="15"/>
    <x v="2"/>
    <x v="21"/>
    <x v="16"/>
    <d v="2017-06-30T00:00:00"/>
    <x v="1"/>
    <n v="2406"/>
    <n v="0.27"/>
    <n v="625.55999999999995"/>
    <s v="Tamil Nadu"/>
    <x v="0"/>
    <x v="1"/>
    <m/>
  </r>
  <r>
    <s v="OD2882"/>
    <x v="30"/>
    <x v="0"/>
    <x v="12"/>
    <x v="10"/>
    <d v="2017-11-03T00:00:00"/>
    <x v="1"/>
    <n v="558"/>
    <n v="0.11"/>
    <n v="189.72"/>
    <s v="Tamil Nadu"/>
    <x v="0"/>
    <x v="0"/>
    <m/>
  </r>
  <r>
    <s v="OD2883"/>
    <x v="9"/>
    <x v="6"/>
    <x v="11"/>
    <x v="19"/>
    <d v="2015-04-29T00:00:00"/>
    <x v="1"/>
    <n v="1243"/>
    <n v="0.28000000000000003"/>
    <n v="198.88"/>
    <s v="Tamil Nadu"/>
    <x v="2"/>
    <x v="3"/>
    <m/>
  </r>
  <r>
    <s v="OD2884"/>
    <x v="6"/>
    <x v="2"/>
    <x v="2"/>
    <x v="21"/>
    <d v="2015-04-19T00:00:00"/>
    <x v="1"/>
    <n v="2287"/>
    <n v="0.33"/>
    <n v="343.05"/>
    <s v="Tamil Nadu"/>
    <x v="2"/>
    <x v="3"/>
    <m/>
  </r>
  <r>
    <s v="OD2885"/>
    <x v="9"/>
    <x v="6"/>
    <x v="19"/>
    <x v="4"/>
    <d v="2017-05-01T00:00:00"/>
    <x v="1"/>
    <n v="743"/>
    <n v="0.11"/>
    <n v="104.02"/>
    <s v="Tamil Nadu"/>
    <x v="0"/>
    <x v="5"/>
    <m/>
  </r>
  <r>
    <s v="OD2886"/>
    <x v="46"/>
    <x v="4"/>
    <x v="6"/>
    <x v="1"/>
    <d v="2017-09-27T00:00:00"/>
    <x v="1"/>
    <n v="2081"/>
    <n v="0.23"/>
    <n v="811.59"/>
    <s v="Tamil Nadu"/>
    <x v="0"/>
    <x v="8"/>
    <m/>
  </r>
  <r>
    <s v="OD2887"/>
    <x v="7"/>
    <x v="2"/>
    <x v="21"/>
    <x v="20"/>
    <d v="2015-05-05T00:00:00"/>
    <x v="1"/>
    <n v="2155"/>
    <n v="0.12"/>
    <n v="754.25"/>
    <s v="Tamil Nadu"/>
    <x v="2"/>
    <x v="5"/>
    <m/>
  </r>
  <r>
    <s v="OD2888"/>
    <x v="2"/>
    <x v="1"/>
    <x v="14"/>
    <x v="4"/>
    <d v="2018-12-25T00:00:00"/>
    <x v="1"/>
    <n v="1536"/>
    <n v="0.2"/>
    <n v="291.83999999999997"/>
    <s v="Tamil Nadu"/>
    <x v="3"/>
    <x v="4"/>
    <m/>
  </r>
  <r>
    <s v="OD2889"/>
    <x v="41"/>
    <x v="5"/>
    <x v="17"/>
    <x v="17"/>
    <d v="2016-09-14T00:00:00"/>
    <x v="1"/>
    <n v="989"/>
    <n v="0.35"/>
    <n v="168.13"/>
    <s v="Tamil Nadu"/>
    <x v="1"/>
    <x v="8"/>
    <m/>
  </r>
  <r>
    <s v="OD2890"/>
    <x v="17"/>
    <x v="3"/>
    <x v="5"/>
    <x v="4"/>
    <d v="2018-03-27T00:00:00"/>
    <x v="1"/>
    <n v="886"/>
    <n v="0.28999999999999998"/>
    <n v="256.94"/>
    <s v="Tamil Nadu"/>
    <x v="3"/>
    <x v="10"/>
    <m/>
  </r>
  <r>
    <s v="OD2891"/>
    <x v="9"/>
    <x v="4"/>
    <x v="22"/>
    <x v="14"/>
    <d v="2018-09-11T00:00:00"/>
    <x v="1"/>
    <n v="829"/>
    <n v="0.27"/>
    <n v="157.51"/>
    <s v="Tamil Nadu"/>
    <x v="3"/>
    <x v="8"/>
    <m/>
  </r>
  <r>
    <s v="OD2892"/>
    <x v="1"/>
    <x v="6"/>
    <x v="11"/>
    <x v="2"/>
    <d v="2016-03-01T00:00:00"/>
    <x v="1"/>
    <n v="1784"/>
    <n v="0.26"/>
    <n v="499.52"/>
    <s v="Tamil Nadu"/>
    <x v="1"/>
    <x v="10"/>
    <m/>
  </r>
  <r>
    <s v="OD2893"/>
    <x v="18"/>
    <x v="5"/>
    <x v="8"/>
    <x v="20"/>
    <d v="2018-12-09T00:00:00"/>
    <x v="1"/>
    <n v="1534"/>
    <n v="0.24"/>
    <n v="291.45999999999998"/>
    <s v="Tamil Nadu"/>
    <x v="3"/>
    <x v="4"/>
    <m/>
  </r>
  <r>
    <s v="OD2894"/>
    <x v="20"/>
    <x v="0"/>
    <x v="20"/>
    <x v="9"/>
    <d v="2018-09-11T00:00:00"/>
    <x v="1"/>
    <n v="1486"/>
    <n v="0.21"/>
    <n v="297.2"/>
    <s v="Tamil Nadu"/>
    <x v="3"/>
    <x v="8"/>
    <m/>
  </r>
  <r>
    <s v="OD2895"/>
    <x v="0"/>
    <x v="1"/>
    <x v="14"/>
    <x v="3"/>
    <d v="2017-11-03T00:00:00"/>
    <x v="1"/>
    <n v="1559"/>
    <n v="0.28000000000000003"/>
    <n v="265.02999999999997"/>
    <s v="Tamil Nadu"/>
    <x v="0"/>
    <x v="0"/>
    <m/>
  </r>
  <r>
    <s v="OD2896"/>
    <x v="31"/>
    <x v="3"/>
    <x v="16"/>
    <x v="8"/>
    <d v="2018-03-27T00:00:00"/>
    <x v="1"/>
    <n v="1522"/>
    <n v="0.18"/>
    <n v="395.72"/>
    <s v="Tamil Nadu"/>
    <x v="3"/>
    <x v="10"/>
    <m/>
  </r>
  <r>
    <s v="OD2897"/>
    <x v="14"/>
    <x v="2"/>
    <x v="21"/>
    <x v="5"/>
    <d v="2018-12-09T00:00:00"/>
    <x v="1"/>
    <n v="1227"/>
    <n v="0.34"/>
    <n v="441.72"/>
    <s v="Tamil Nadu"/>
    <x v="3"/>
    <x v="4"/>
    <m/>
  </r>
  <r>
    <s v="OD2898"/>
    <x v="28"/>
    <x v="4"/>
    <x v="6"/>
    <x v="16"/>
    <d v="2016-11-08T00:00:00"/>
    <x v="1"/>
    <n v="1155"/>
    <n v="0.11"/>
    <n v="473.55"/>
    <s v="Tamil Nadu"/>
    <x v="1"/>
    <x v="0"/>
    <m/>
  </r>
  <r>
    <s v="OD2899"/>
    <x v="10"/>
    <x v="6"/>
    <x v="13"/>
    <x v="4"/>
    <d v="2016-12-25T00:00:00"/>
    <x v="1"/>
    <n v="1231"/>
    <n v="0.17"/>
    <n v="147.72"/>
    <s v="Tamil Nadu"/>
    <x v="1"/>
    <x v="4"/>
    <m/>
  </r>
  <r>
    <s v="OD2900"/>
    <x v="27"/>
    <x v="4"/>
    <x v="6"/>
    <x v="4"/>
    <d v="2016-03-16T00:00:00"/>
    <x v="1"/>
    <n v="965"/>
    <n v="0.33"/>
    <n v="328.1"/>
    <s v="Tamil Nadu"/>
    <x v="1"/>
    <x v="10"/>
    <m/>
  </r>
  <r>
    <s v="OD2901"/>
    <x v="34"/>
    <x v="5"/>
    <x v="10"/>
    <x v="9"/>
    <d v="2017-09-23T00:00:00"/>
    <x v="1"/>
    <n v="1422"/>
    <n v="0.35"/>
    <n v="597.24"/>
    <s v="Tamil Nadu"/>
    <x v="0"/>
    <x v="8"/>
    <m/>
  </r>
  <r>
    <s v="OD2902"/>
    <x v="48"/>
    <x v="1"/>
    <x v="1"/>
    <x v="16"/>
    <d v="2017-04-14T00:00:00"/>
    <x v="1"/>
    <n v="1567"/>
    <n v="0.26"/>
    <n v="564.12"/>
    <s v="Tamil Nadu"/>
    <x v="0"/>
    <x v="3"/>
    <m/>
  </r>
  <r>
    <s v="OD2903"/>
    <x v="24"/>
    <x v="6"/>
    <x v="11"/>
    <x v="3"/>
    <d v="2015-12-19T00:00:00"/>
    <x v="1"/>
    <n v="785"/>
    <n v="0.23"/>
    <n v="337.55"/>
    <s v="Tamil Nadu"/>
    <x v="2"/>
    <x v="4"/>
    <m/>
  </r>
  <r>
    <s v="OD2904"/>
    <x v="22"/>
    <x v="5"/>
    <x v="10"/>
    <x v="18"/>
    <d v="2018-12-21T00:00:00"/>
    <x v="1"/>
    <n v="1390"/>
    <n v="0.15"/>
    <n v="583.79999999999995"/>
    <s v="Tamil Nadu"/>
    <x v="3"/>
    <x v="4"/>
    <m/>
  </r>
  <r>
    <s v="OD2905"/>
    <x v="26"/>
    <x v="5"/>
    <x v="8"/>
    <x v="22"/>
    <d v="2017-06-29T00:00:00"/>
    <x v="1"/>
    <n v="1887"/>
    <n v="0.12"/>
    <n v="207.57"/>
    <s v="Tamil Nadu"/>
    <x v="0"/>
    <x v="1"/>
    <m/>
  </r>
  <r>
    <s v="OD2906"/>
    <x v="0"/>
    <x v="5"/>
    <x v="8"/>
    <x v="10"/>
    <d v="2016-11-08T00:00:00"/>
    <x v="1"/>
    <n v="1273"/>
    <n v="0.34"/>
    <n v="63.65"/>
    <s v="Tamil Nadu"/>
    <x v="1"/>
    <x v="0"/>
    <m/>
  </r>
  <r>
    <s v="OD2907"/>
    <x v="47"/>
    <x v="0"/>
    <x v="12"/>
    <x v="14"/>
    <d v="2017-05-09T00:00:00"/>
    <x v="1"/>
    <n v="2493"/>
    <n v="0.1"/>
    <n v="673.11"/>
    <s v="Tamil Nadu"/>
    <x v="0"/>
    <x v="5"/>
    <m/>
  </r>
  <r>
    <s v="OD2908"/>
    <x v="25"/>
    <x v="6"/>
    <x v="13"/>
    <x v="9"/>
    <d v="2018-11-19T00:00:00"/>
    <x v="1"/>
    <n v="681"/>
    <n v="0.23"/>
    <n v="245.16"/>
    <s v="Tamil Nadu"/>
    <x v="3"/>
    <x v="0"/>
    <m/>
  </r>
  <r>
    <s v="OD2909"/>
    <x v="49"/>
    <x v="3"/>
    <x v="3"/>
    <x v="4"/>
    <d v="2017-02-02T00:00:00"/>
    <x v="1"/>
    <n v="1655"/>
    <n v="0.3"/>
    <n v="612.35"/>
    <s v="Tamil Nadu"/>
    <x v="0"/>
    <x v="11"/>
    <m/>
  </r>
  <r>
    <s v="OD2910"/>
    <x v="31"/>
    <x v="1"/>
    <x v="1"/>
    <x v="15"/>
    <d v="2018-11-25T00:00:00"/>
    <x v="1"/>
    <n v="2195"/>
    <n v="0.22"/>
    <n v="285.35000000000002"/>
    <s v="Tamil Nadu"/>
    <x v="3"/>
    <x v="0"/>
    <m/>
  </r>
  <r>
    <s v="OD2911"/>
    <x v="38"/>
    <x v="0"/>
    <x v="20"/>
    <x v="15"/>
    <d v="2017-12-05T00:00:00"/>
    <x v="1"/>
    <n v="2100"/>
    <n v="0.14000000000000001"/>
    <n v="315"/>
    <s v="Tamil Nadu"/>
    <x v="0"/>
    <x v="4"/>
    <m/>
  </r>
  <r>
    <s v="OD2912"/>
    <x v="9"/>
    <x v="4"/>
    <x v="22"/>
    <x v="9"/>
    <d v="2015-04-19T00:00:00"/>
    <x v="1"/>
    <n v="2341"/>
    <n v="0.15"/>
    <n v="749.12"/>
    <s v="Tamil Nadu"/>
    <x v="2"/>
    <x v="3"/>
    <m/>
  </r>
  <r>
    <s v="OD2913"/>
    <x v="49"/>
    <x v="2"/>
    <x v="2"/>
    <x v="21"/>
    <d v="2018-11-13T00:00:00"/>
    <x v="1"/>
    <n v="1585"/>
    <n v="0.31"/>
    <n v="634"/>
    <s v="Tamil Nadu"/>
    <x v="3"/>
    <x v="0"/>
    <m/>
  </r>
  <r>
    <s v="OD2914"/>
    <x v="49"/>
    <x v="2"/>
    <x v="2"/>
    <x v="0"/>
    <d v="2015-12-23T00:00:00"/>
    <x v="1"/>
    <n v="1853"/>
    <n v="0.28999999999999998"/>
    <n v="796.79"/>
    <s v="Tamil Nadu"/>
    <x v="2"/>
    <x v="4"/>
    <m/>
  </r>
  <r>
    <s v="OD2915"/>
    <x v="35"/>
    <x v="3"/>
    <x v="5"/>
    <x v="12"/>
    <d v="2018-12-22T00:00:00"/>
    <x v="1"/>
    <n v="2451"/>
    <n v="0.21"/>
    <n v="318.63"/>
    <s v="Tamil Nadu"/>
    <x v="3"/>
    <x v="4"/>
    <m/>
  </r>
  <r>
    <s v="OD2916"/>
    <x v="22"/>
    <x v="2"/>
    <x v="4"/>
    <x v="20"/>
    <d v="2018-08-25T00:00:00"/>
    <x v="1"/>
    <n v="2099"/>
    <n v="0.28999999999999998"/>
    <n v="314.85000000000002"/>
    <s v="Tamil Nadu"/>
    <x v="3"/>
    <x v="6"/>
    <m/>
  </r>
  <r>
    <s v="OD2917"/>
    <x v="18"/>
    <x v="3"/>
    <x v="18"/>
    <x v="5"/>
    <d v="2016-10-22T00:00:00"/>
    <x v="1"/>
    <n v="2315"/>
    <n v="0.28000000000000003"/>
    <n v="972.3"/>
    <s v="Tamil Nadu"/>
    <x v="1"/>
    <x v="2"/>
    <m/>
  </r>
  <r>
    <s v="OD2918"/>
    <x v="26"/>
    <x v="1"/>
    <x v="1"/>
    <x v="22"/>
    <d v="2018-07-29T00:00:00"/>
    <x v="1"/>
    <n v="1512"/>
    <n v="0.26"/>
    <n v="241.92"/>
    <s v="Tamil Nadu"/>
    <x v="3"/>
    <x v="7"/>
    <m/>
  </r>
  <r>
    <s v="OD2919"/>
    <x v="18"/>
    <x v="3"/>
    <x v="18"/>
    <x v="20"/>
    <d v="2017-09-04T00:00:00"/>
    <x v="1"/>
    <n v="1413"/>
    <n v="0.3"/>
    <n v="452.16"/>
    <s v="Tamil Nadu"/>
    <x v="0"/>
    <x v="8"/>
    <m/>
  </r>
  <r>
    <s v="OD2920"/>
    <x v="34"/>
    <x v="4"/>
    <x v="6"/>
    <x v="1"/>
    <d v="2018-08-25T00:00:00"/>
    <x v="1"/>
    <n v="741"/>
    <n v="0.1"/>
    <n v="51.87"/>
    <s v="Tamil Nadu"/>
    <x v="3"/>
    <x v="6"/>
    <m/>
  </r>
  <r>
    <s v="OD2921"/>
    <x v="9"/>
    <x v="4"/>
    <x v="6"/>
    <x v="23"/>
    <d v="2017-09-04T00:00:00"/>
    <x v="1"/>
    <n v="1363"/>
    <n v="0.1"/>
    <n v="558.83000000000004"/>
    <s v="Tamil Nadu"/>
    <x v="0"/>
    <x v="8"/>
    <m/>
  </r>
  <r>
    <s v="OD2922"/>
    <x v="10"/>
    <x v="2"/>
    <x v="15"/>
    <x v="2"/>
    <d v="2015-08-29T00:00:00"/>
    <x v="1"/>
    <n v="1718"/>
    <n v="0.24"/>
    <n v="360.78"/>
    <s v="Tamil Nadu"/>
    <x v="2"/>
    <x v="6"/>
    <m/>
  </r>
  <r>
    <s v="OD2923"/>
    <x v="45"/>
    <x v="4"/>
    <x v="22"/>
    <x v="11"/>
    <d v="2016-03-09T00:00:00"/>
    <x v="1"/>
    <n v="1546"/>
    <n v="0.26"/>
    <n v="108.22"/>
    <s v="Tamil Nadu"/>
    <x v="1"/>
    <x v="10"/>
    <m/>
  </r>
  <r>
    <s v="OD2924"/>
    <x v="35"/>
    <x v="3"/>
    <x v="16"/>
    <x v="2"/>
    <d v="2015-04-11T00:00:00"/>
    <x v="1"/>
    <n v="1374"/>
    <n v="0.32"/>
    <n v="590.82000000000005"/>
    <s v="Tamil Nadu"/>
    <x v="2"/>
    <x v="3"/>
    <m/>
  </r>
  <r>
    <s v="OD2925"/>
    <x v="15"/>
    <x v="2"/>
    <x v="21"/>
    <x v="9"/>
    <d v="2018-08-23T00:00:00"/>
    <x v="1"/>
    <n v="2347"/>
    <n v="0.16"/>
    <n v="704.1"/>
    <s v="Tamil Nadu"/>
    <x v="3"/>
    <x v="6"/>
    <m/>
  </r>
  <r>
    <s v="OD2926"/>
    <x v="34"/>
    <x v="6"/>
    <x v="11"/>
    <x v="7"/>
    <d v="2015-12-23T00:00:00"/>
    <x v="1"/>
    <n v="1297"/>
    <n v="0.23"/>
    <n v="570.67999999999995"/>
    <s v="Tamil Nadu"/>
    <x v="2"/>
    <x v="4"/>
    <m/>
  </r>
  <r>
    <s v="OD2927"/>
    <x v="22"/>
    <x v="4"/>
    <x v="22"/>
    <x v="4"/>
    <d v="2018-10-28T00:00:00"/>
    <x v="1"/>
    <n v="831"/>
    <n v="0.28000000000000003"/>
    <n v="257.61"/>
    <s v="Tamil Nadu"/>
    <x v="3"/>
    <x v="2"/>
    <m/>
  </r>
  <r>
    <s v="OD2928"/>
    <x v="2"/>
    <x v="4"/>
    <x v="22"/>
    <x v="14"/>
    <d v="2018-11-06T00:00:00"/>
    <x v="1"/>
    <n v="1506"/>
    <n v="0.32"/>
    <n v="677.7"/>
    <s v="Tamil Nadu"/>
    <x v="3"/>
    <x v="0"/>
    <m/>
  </r>
  <r>
    <s v="OD2929"/>
    <x v="12"/>
    <x v="5"/>
    <x v="17"/>
    <x v="1"/>
    <d v="2017-03-18T00:00:00"/>
    <x v="1"/>
    <n v="1171"/>
    <n v="0.18"/>
    <n v="363.01"/>
    <s v="Tamil Nadu"/>
    <x v="0"/>
    <x v="10"/>
    <m/>
  </r>
  <r>
    <s v="OD2930"/>
    <x v="40"/>
    <x v="0"/>
    <x v="12"/>
    <x v="17"/>
    <d v="2018-07-29T00:00:00"/>
    <x v="1"/>
    <n v="689"/>
    <n v="0.1"/>
    <n v="172.25"/>
    <s v="Tamil Nadu"/>
    <x v="3"/>
    <x v="7"/>
    <m/>
  </r>
  <r>
    <s v="OD2931"/>
    <x v="32"/>
    <x v="0"/>
    <x v="12"/>
    <x v="3"/>
    <d v="2017-09-05T00:00:00"/>
    <x v="1"/>
    <n v="580"/>
    <n v="0.28000000000000003"/>
    <n v="29"/>
    <s v="Tamil Nadu"/>
    <x v="0"/>
    <x v="8"/>
    <m/>
  </r>
  <r>
    <s v="OD2932"/>
    <x v="30"/>
    <x v="6"/>
    <x v="9"/>
    <x v="22"/>
    <d v="2015-04-11T00:00:00"/>
    <x v="1"/>
    <n v="2221"/>
    <n v="0.11"/>
    <n v="155.47"/>
    <s v="Tamil Nadu"/>
    <x v="2"/>
    <x v="3"/>
    <m/>
  </r>
  <r>
    <s v="OD2933"/>
    <x v="30"/>
    <x v="2"/>
    <x v="2"/>
    <x v="0"/>
    <d v="2015-12-23T00:00:00"/>
    <x v="1"/>
    <n v="2377"/>
    <n v="0.23"/>
    <n v="499.17"/>
    <s v="Tamil Nadu"/>
    <x v="2"/>
    <x v="4"/>
    <m/>
  </r>
  <r>
    <s v="OD2934"/>
    <x v="35"/>
    <x v="6"/>
    <x v="13"/>
    <x v="21"/>
    <d v="2018-10-28T00:00:00"/>
    <x v="1"/>
    <n v="1353"/>
    <n v="0.32"/>
    <n v="148.83000000000001"/>
    <s v="Tamil Nadu"/>
    <x v="3"/>
    <x v="2"/>
    <m/>
  </r>
  <r>
    <s v="OD2935"/>
    <x v="30"/>
    <x v="2"/>
    <x v="2"/>
    <x v="14"/>
    <d v="2017-08-13T00:00:00"/>
    <x v="1"/>
    <n v="2449"/>
    <n v="0.28999999999999998"/>
    <n v="930.62"/>
    <s v="Tamil Nadu"/>
    <x v="0"/>
    <x v="6"/>
    <m/>
  </r>
  <r>
    <s v="OD2936"/>
    <x v="25"/>
    <x v="3"/>
    <x v="3"/>
    <x v="12"/>
    <d v="2018-11-03T00:00:00"/>
    <x v="1"/>
    <n v="2430"/>
    <n v="0.33"/>
    <n v="704.7"/>
    <s v="Tamil Nadu"/>
    <x v="3"/>
    <x v="0"/>
    <m/>
  </r>
  <r>
    <s v="OD2937"/>
    <x v="19"/>
    <x v="6"/>
    <x v="9"/>
    <x v="17"/>
    <d v="2017-09-05T00:00:00"/>
    <x v="1"/>
    <n v="2453"/>
    <n v="0.14000000000000001"/>
    <n v="466.07"/>
    <s v="Tamil Nadu"/>
    <x v="0"/>
    <x v="8"/>
    <m/>
  </r>
  <r>
    <s v="OD2938"/>
    <x v="29"/>
    <x v="5"/>
    <x v="17"/>
    <x v="13"/>
    <d v="2017-09-04T00:00:00"/>
    <x v="1"/>
    <n v="1857"/>
    <n v="0.27"/>
    <n v="315.69"/>
    <s v="Tamil Nadu"/>
    <x v="0"/>
    <x v="8"/>
    <m/>
  </r>
  <r>
    <s v="OD2939"/>
    <x v="31"/>
    <x v="4"/>
    <x v="22"/>
    <x v="23"/>
    <d v="2018-11-13T00:00:00"/>
    <x v="1"/>
    <n v="1914"/>
    <n v="0.34"/>
    <n v="153.12"/>
    <s v="Tamil Nadu"/>
    <x v="3"/>
    <x v="0"/>
    <m/>
  </r>
  <r>
    <s v="OD2940"/>
    <x v="28"/>
    <x v="4"/>
    <x v="6"/>
    <x v="22"/>
    <d v="2015-08-22T00:00:00"/>
    <x v="1"/>
    <n v="853"/>
    <n v="0.31"/>
    <n v="110.89"/>
    <s v="Tamil Nadu"/>
    <x v="2"/>
    <x v="6"/>
    <m/>
  </r>
  <r>
    <s v="OD2941"/>
    <x v="13"/>
    <x v="3"/>
    <x v="5"/>
    <x v="7"/>
    <d v="2018-08-27T00:00:00"/>
    <x v="1"/>
    <n v="1807"/>
    <n v="0.11"/>
    <n v="289.12"/>
    <s v="Tamil Nadu"/>
    <x v="3"/>
    <x v="6"/>
    <m/>
  </r>
  <r>
    <s v="OD2942"/>
    <x v="26"/>
    <x v="6"/>
    <x v="9"/>
    <x v="13"/>
    <d v="2016-12-04T00:00:00"/>
    <x v="1"/>
    <n v="1571"/>
    <n v="0.2"/>
    <n v="518.42999999999995"/>
    <s v="Tamil Nadu"/>
    <x v="1"/>
    <x v="4"/>
    <m/>
  </r>
  <r>
    <s v="OD2943"/>
    <x v="21"/>
    <x v="4"/>
    <x v="22"/>
    <x v="4"/>
    <d v="2018-11-06T00:00:00"/>
    <x v="1"/>
    <n v="2280"/>
    <n v="0.24"/>
    <n v="159.6"/>
    <s v="Tamil Nadu"/>
    <x v="3"/>
    <x v="0"/>
    <m/>
  </r>
  <r>
    <s v="OD2944"/>
    <x v="43"/>
    <x v="1"/>
    <x v="1"/>
    <x v="16"/>
    <d v="2018-11-13T00:00:00"/>
    <x v="1"/>
    <n v="1567"/>
    <n v="0.32"/>
    <n v="673.81"/>
    <s v="Tamil Nadu"/>
    <x v="3"/>
    <x v="0"/>
    <m/>
  </r>
  <r>
    <s v="OD2945"/>
    <x v="26"/>
    <x v="6"/>
    <x v="19"/>
    <x v="15"/>
    <d v="2018-08-23T00:00:00"/>
    <x v="1"/>
    <n v="1839"/>
    <n v="0.28999999999999998"/>
    <n v="588.48"/>
    <s v="Tamil Nadu"/>
    <x v="3"/>
    <x v="6"/>
    <m/>
  </r>
  <r>
    <s v="OD2946"/>
    <x v="11"/>
    <x v="1"/>
    <x v="1"/>
    <x v="21"/>
    <d v="2018-05-27T00:00:00"/>
    <x v="1"/>
    <n v="794"/>
    <n v="0.12"/>
    <n v="230.26"/>
    <s v="Tamil Nadu"/>
    <x v="3"/>
    <x v="5"/>
    <m/>
  </r>
  <r>
    <s v="OD2947"/>
    <x v="8"/>
    <x v="0"/>
    <x v="12"/>
    <x v="23"/>
    <d v="2015-12-23T00:00:00"/>
    <x v="1"/>
    <n v="2374"/>
    <n v="0.26"/>
    <n v="593.5"/>
    <s v="Tamil Nadu"/>
    <x v="2"/>
    <x v="4"/>
    <m/>
  </r>
  <r>
    <s v="OD2948"/>
    <x v="6"/>
    <x v="2"/>
    <x v="21"/>
    <x v="11"/>
    <d v="2018-08-23T00:00:00"/>
    <x v="1"/>
    <n v="1049"/>
    <n v="0.23"/>
    <n v="230.78"/>
    <s v="Tamil Nadu"/>
    <x v="3"/>
    <x v="6"/>
    <m/>
  </r>
  <r>
    <s v="OD2949"/>
    <x v="6"/>
    <x v="5"/>
    <x v="8"/>
    <x v="18"/>
    <d v="2017-10-31T00:00:00"/>
    <x v="1"/>
    <n v="1826"/>
    <n v="0.35"/>
    <n v="109.56"/>
    <s v="Tamil Nadu"/>
    <x v="0"/>
    <x v="2"/>
    <m/>
  </r>
  <r>
    <s v="OD2950"/>
    <x v="28"/>
    <x v="3"/>
    <x v="16"/>
    <x v="2"/>
    <d v="2018-11-06T00:00:00"/>
    <x v="1"/>
    <n v="1077"/>
    <n v="0.12"/>
    <n v="463.11"/>
    <s v="Tamil Nadu"/>
    <x v="3"/>
    <x v="0"/>
    <m/>
  </r>
  <r>
    <s v="OD2951"/>
    <x v="6"/>
    <x v="2"/>
    <x v="21"/>
    <x v="4"/>
    <d v="2018-08-31T00:00:00"/>
    <x v="1"/>
    <n v="2184"/>
    <n v="0.32"/>
    <n v="764.4"/>
    <s v="Tamil Nadu"/>
    <x v="3"/>
    <x v="6"/>
    <m/>
  </r>
  <r>
    <s v="OD2952"/>
    <x v="37"/>
    <x v="1"/>
    <x v="1"/>
    <x v="13"/>
    <d v="2017-10-01T00:00:00"/>
    <x v="1"/>
    <n v="1463"/>
    <n v="0.33"/>
    <n v="160.93"/>
    <s v="Tamil Nadu"/>
    <x v="0"/>
    <x v="2"/>
    <m/>
  </r>
  <r>
    <s v="OD2953"/>
    <x v="37"/>
    <x v="6"/>
    <x v="19"/>
    <x v="12"/>
    <d v="2017-10-21T00:00:00"/>
    <x v="1"/>
    <n v="1474"/>
    <n v="0.27"/>
    <n v="132.66"/>
    <s v="Tamil Nadu"/>
    <x v="0"/>
    <x v="2"/>
    <m/>
  </r>
  <r>
    <s v="OD2954"/>
    <x v="13"/>
    <x v="0"/>
    <x v="20"/>
    <x v="14"/>
    <d v="2017-05-15T00:00:00"/>
    <x v="1"/>
    <n v="1499"/>
    <n v="0.12"/>
    <n v="89.94"/>
    <s v="Tamil Nadu"/>
    <x v="0"/>
    <x v="5"/>
    <m/>
  </r>
  <r>
    <s v="OD2955"/>
    <x v="40"/>
    <x v="2"/>
    <x v="21"/>
    <x v="6"/>
    <d v="2017-10-01T00:00:00"/>
    <x v="1"/>
    <n v="1216"/>
    <n v="0.25"/>
    <n v="474.24"/>
    <s v="Tamil Nadu"/>
    <x v="0"/>
    <x v="2"/>
    <m/>
  </r>
  <r>
    <s v="OD2956"/>
    <x v="30"/>
    <x v="1"/>
    <x v="1"/>
    <x v="2"/>
    <d v="2015-08-29T00:00:00"/>
    <x v="1"/>
    <n v="945"/>
    <n v="0.35"/>
    <n v="160.65"/>
    <s v="Tamil Nadu"/>
    <x v="2"/>
    <x v="6"/>
    <m/>
  </r>
  <r>
    <s v="OD2957"/>
    <x v="3"/>
    <x v="4"/>
    <x v="7"/>
    <x v="17"/>
    <d v="2016-12-04T00:00:00"/>
    <x v="1"/>
    <n v="1916"/>
    <n v="0.2"/>
    <n v="402.36"/>
    <s v="Tamil Nadu"/>
    <x v="1"/>
    <x v="4"/>
    <m/>
  </r>
  <r>
    <s v="OD2958"/>
    <x v="3"/>
    <x v="6"/>
    <x v="11"/>
    <x v="7"/>
    <d v="2017-09-05T00:00:00"/>
    <x v="1"/>
    <n v="1657"/>
    <n v="0.13"/>
    <n v="331.4"/>
    <s v="Tamil Nadu"/>
    <x v="0"/>
    <x v="8"/>
    <m/>
  </r>
  <r>
    <s v="OD2959"/>
    <x v="33"/>
    <x v="1"/>
    <x v="1"/>
    <x v="11"/>
    <d v="2018-11-06T00:00:00"/>
    <x v="1"/>
    <n v="1222"/>
    <n v="0.2"/>
    <n v="281.06"/>
    <s v="Tamil Nadu"/>
    <x v="3"/>
    <x v="0"/>
    <m/>
  </r>
  <r>
    <s v="OD2960"/>
    <x v="45"/>
    <x v="2"/>
    <x v="21"/>
    <x v="13"/>
    <d v="2017-08-13T00:00:00"/>
    <x v="1"/>
    <n v="2397"/>
    <n v="0.25"/>
    <n v="958.8"/>
    <s v="Tamil Nadu"/>
    <x v="0"/>
    <x v="6"/>
    <m/>
  </r>
  <r>
    <s v="OD2961"/>
    <x v="14"/>
    <x v="4"/>
    <x v="6"/>
    <x v="21"/>
    <d v="2016-12-12T00:00:00"/>
    <x v="2"/>
    <n v="2181"/>
    <n v="0.17"/>
    <n v="261.72000000000003"/>
    <s v="Tamil Nadu"/>
    <x v="1"/>
    <x v="4"/>
    <m/>
  </r>
  <r>
    <s v="OD2962"/>
    <x v="35"/>
    <x v="6"/>
    <x v="9"/>
    <x v="7"/>
    <d v="2015-12-20T00:00:00"/>
    <x v="2"/>
    <n v="1591"/>
    <n v="0.19"/>
    <n v="556.85"/>
    <s v="Tamil Nadu"/>
    <x v="2"/>
    <x v="4"/>
    <m/>
  </r>
  <r>
    <s v="OD2963"/>
    <x v="38"/>
    <x v="6"/>
    <x v="11"/>
    <x v="14"/>
    <d v="2018-01-07T00:00:00"/>
    <x v="2"/>
    <n v="970"/>
    <n v="0.15"/>
    <n v="48.5"/>
    <s v="Tamil Nadu"/>
    <x v="3"/>
    <x v="9"/>
    <m/>
  </r>
  <r>
    <s v="OD2964"/>
    <x v="3"/>
    <x v="1"/>
    <x v="1"/>
    <x v="3"/>
    <d v="2018-06-24T00:00:00"/>
    <x v="2"/>
    <n v="1350"/>
    <n v="0.31"/>
    <n v="256.5"/>
    <s v="Tamil Nadu"/>
    <x v="3"/>
    <x v="1"/>
    <m/>
  </r>
  <r>
    <s v="OD2965"/>
    <x v="4"/>
    <x v="5"/>
    <x v="10"/>
    <x v="8"/>
    <d v="2017-09-29T00:00:00"/>
    <x v="2"/>
    <n v="1364"/>
    <n v="0.12"/>
    <n v="381.92"/>
    <s v="Tamil Nadu"/>
    <x v="0"/>
    <x v="8"/>
    <m/>
  </r>
  <r>
    <s v="OD2966"/>
    <x v="13"/>
    <x v="0"/>
    <x v="20"/>
    <x v="17"/>
    <d v="2017-03-28T00:00:00"/>
    <x v="2"/>
    <n v="530"/>
    <n v="0.3"/>
    <n v="190.8"/>
    <s v="Tamil Nadu"/>
    <x v="0"/>
    <x v="10"/>
    <m/>
  </r>
  <r>
    <s v="OD2967"/>
    <x v="17"/>
    <x v="3"/>
    <x v="3"/>
    <x v="14"/>
    <d v="2017-07-07T00:00:00"/>
    <x v="2"/>
    <n v="1779"/>
    <n v="0.23"/>
    <n v="142.32"/>
    <s v="Tamil Nadu"/>
    <x v="0"/>
    <x v="7"/>
    <m/>
  </r>
  <r>
    <s v="OD2968"/>
    <x v="3"/>
    <x v="1"/>
    <x v="14"/>
    <x v="17"/>
    <d v="2017-06-24T00:00:00"/>
    <x v="2"/>
    <n v="1586"/>
    <n v="0.2"/>
    <n v="713.7"/>
    <s v="Tamil Nadu"/>
    <x v="0"/>
    <x v="1"/>
    <m/>
  </r>
  <r>
    <s v="OD2969"/>
    <x v="39"/>
    <x v="4"/>
    <x v="22"/>
    <x v="9"/>
    <d v="2017-06-23T00:00:00"/>
    <x v="2"/>
    <n v="837"/>
    <n v="0.13"/>
    <n v="234.36"/>
    <s v="Tamil Nadu"/>
    <x v="0"/>
    <x v="1"/>
    <m/>
  </r>
  <r>
    <s v="OD2970"/>
    <x v="15"/>
    <x v="0"/>
    <x v="0"/>
    <x v="1"/>
    <d v="2017-08-26T00:00:00"/>
    <x v="2"/>
    <n v="2292"/>
    <n v="0.19"/>
    <n v="183.36"/>
    <s v="Tamil Nadu"/>
    <x v="0"/>
    <x v="6"/>
    <m/>
  </r>
  <r>
    <s v="OD2971"/>
    <x v="14"/>
    <x v="2"/>
    <x v="4"/>
    <x v="16"/>
    <d v="2015-12-29T00:00:00"/>
    <x v="2"/>
    <n v="2213"/>
    <n v="0.16"/>
    <n v="531.12"/>
    <s v="Tamil Nadu"/>
    <x v="2"/>
    <x v="4"/>
    <m/>
  </r>
  <r>
    <s v="OD2972"/>
    <x v="9"/>
    <x v="6"/>
    <x v="9"/>
    <x v="9"/>
    <d v="2018-06-17T00:00:00"/>
    <x v="2"/>
    <n v="1028"/>
    <n v="0.21"/>
    <n v="61.68"/>
    <s v="Tamil Nadu"/>
    <x v="3"/>
    <x v="1"/>
    <m/>
  </r>
  <r>
    <s v="OD2973"/>
    <x v="18"/>
    <x v="1"/>
    <x v="1"/>
    <x v="1"/>
    <d v="2016-04-13T00:00:00"/>
    <x v="2"/>
    <n v="814"/>
    <n v="0.35"/>
    <n v="48.84"/>
    <s v="Tamil Nadu"/>
    <x v="1"/>
    <x v="3"/>
    <m/>
  </r>
  <r>
    <s v="OD2974"/>
    <x v="23"/>
    <x v="3"/>
    <x v="5"/>
    <x v="1"/>
    <d v="2018-05-04T00:00:00"/>
    <x v="2"/>
    <n v="892"/>
    <n v="0.34"/>
    <n v="240.84"/>
    <s v="Tamil Nadu"/>
    <x v="3"/>
    <x v="5"/>
    <m/>
  </r>
  <r>
    <s v="OD2975"/>
    <x v="20"/>
    <x v="0"/>
    <x v="0"/>
    <x v="23"/>
    <d v="2018-11-12T00:00:00"/>
    <x v="2"/>
    <n v="1931"/>
    <n v="0.16"/>
    <n v="617.91999999999996"/>
    <s v="Tamil Nadu"/>
    <x v="3"/>
    <x v="0"/>
    <m/>
  </r>
  <r>
    <s v="OD2976"/>
    <x v="24"/>
    <x v="2"/>
    <x v="2"/>
    <x v="18"/>
    <d v="2018-09-23T00:00:00"/>
    <x v="2"/>
    <n v="1210"/>
    <n v="0.1"/>
    <n v="217.8"/>
    <s v="Tamil Nadu"/>
    <x v="3"/>
    <x v="8"/>
    <m/>
  </r>
  <r>
    <s v="OD2977"/>
    <x v="31"/>
    <x v="6"/>
    <x v="9"/>
    <x v="10"/>
    <d v="2018-09-09T00:00:00"/>
    <x v="2"/>
    <n v="2118"/>
    <n v="0.24"/>
    <n v="889.56"/>
    <s v="Tamil Nadu"/>
    <x v="3"/>
    <x v="8"/>
    <m/>
  </r>
  <r>
    <s v="OD2978"/>
    <x v="9"/>
    <x v="0"/>
    <x v="20"/>
    <x v="10"/>
    <d v="2015-12-20T00:00:00"/>
    <x v="2"/>
    <n v="2406"/>
    <n v="0.21"/>
    <n v="529.32000000000005"/>
    <s v="Tamil Nadu"/>
    <x v="2"/>
    <x v="4"/>
    <m/>
  </r>
  <r>
    <s v="OD2979"/>
    <x v="12"/>
    <x v="2"/>
    <x v="4"/>
    <x v="4"/>
    <d v="2018-10-12T00:00:00"/>
    <x v="2"/>
    <n v="661"/>
    <n v="0.11"/>
    <n v="257.79000000000002"/>
    <s v="Tamil Nadu"/>
    <x v="3"/>
    <x v="2"/>
    <m/>
  </r>
  <r>
    <s v="OD2980"/>
    <x v="38"/>
    <x v="4"/>
    <x v="6"/>
    <x v="13"/>
    <d v="2016-09-24T00:00:00"/>
    <x v="2"/>
    <n v="1372"/>
    <n v="0.2"/>
    <n v="274.39999999999998"/>
    <s v="Tamil Nadu"/>
    <x v="1"/>
    <x v="8"/>
    <m/>
  </r>
  <r>
    <s v="OD2981"/>
    <x v="45"/>
    <x v="0"/>
    <x v="12"/>
    <x v="14"/>
    <d v="2016-07-25T00:00:00"/>
    <x v="2"/>
    <n v="1283"/>
    <n v="0.26"/>
    <n v="346.41"/>
    <s v="Tamil Nadu"/>
    <x v="1"/>
    <x v="7"/>
    <m/>
  </r>
  <r>
    <s v="OD2982"/>
    <x v="15"/>
    <x v="3"/>
    <x v="18"/>
    <x v="6"/>
    <d v="2016-12-13T00:00:00"/>
    <x v="2"/>
    <n v="2073"/>
    <n v="0.22"/>
    <n v="497.52"/>
    <s v="Tamil Nadu"/>
    <x v="1"/>
    <x v="4"/>
    <m/>
  </r>
  <r>
    <s v="OD2983"/>
    <x v="43"/>
    <x v="3"/>
    <x v="16"/>
    <x v="21"/>
    <d v="2018-08-14T00:00:00"/>
    <x v="2"/>
    <n v="967"/>
    <n v="0.3"/>
    <n v="367.46"/>
    <s v="Tamil Nadu"/>
    <x v="3"/>
    <x v="6"/>
    <m/>
  </r>
  <r>
    <s v="OD2984"/>
    <x v="3"/>
    <x v="6"/>
    <x v="11"/>
    <x v="9"/>
    <d v="2015-04-01T00:00:00"/>
    <x v="2"/>
    <n v="827"/>
    <n v="0.15"/>
    <n v="49.62"/>
    <s v="Tamil Nadu"/>
    <x v="2"/>
    <x v="3"/>
    <m/>
  </r>
  <r>
    <s v="OD2985"/>
    <x v="32"/>
    <x v="2"/>
    <x v="2"/>
    <x v="20"/>
    <d v="2016-04-11T00:00:00"/>
    <x v="2"/>
    <n v="1808"/>
    <n v="0.2"/>
    <n v="216.96"/>
    <s v="Tamil Nadu"/>
    <x v="1"/>
    <x v="3"/>
    <m/>
  </r>
  <r>
    <s v="OD2986"/>
    <x v="4"/>
    <x v="5"/>
    <x v="8"/>
    <x v="13"/>
    <d v="2016-02-15T00:00:00"/>
    <x v="2"/>
    <n v="2167"/>
    <n v="0.14000000000000001"/>
    <n v="303.38"/>
    <s v="Tamil Nadu"/>
    <x v="1"/>
    <x v="11"/>
    <m/>
  </r>
  <r>
    <s v="OD2987"/>
    <x v="28"/>
    <x v="5"/>
    <x v="10"/>
    <x v="16"/>
    <d v="2016-11-22T00:00:00"/>
    <x v="2"/>
    <n v="1449"/>
    <n v="0.15"/>
    <n v="623.07000000000005"/>
    <s v="Tamil Nadu"/>
    <x v="1"/>
    <x v="0"/>
    <m/>
  </r>
  <r>
    <s v="OD2988"/>
    <x v="9"/>
    <x v="1"/>
    <x v="14"/>
    <x v="14"/>
    <d v="2018-11-12T00:00:00"/>
    <x v="2"/>
    <n v="2351"/>
    <n v="0.32"/>
    <n v="399.67"/>
    <s v="Tamil Nadu"/>
    <x v="3"/>
    <x v="0"/>
    <m/>
  </r>
  <r>
    <s v="OD2989"/>
    <x v="15"/>
    <x v="3"/>
    <x v="3"/>
    <x v="1"/>
    <d v="2016-10-23T00:00:00"/>
    <x v="2"/>
    <n v="1818"/>
    <n v="0.25"/>
    <n v="199.98"/>
    <s v="Tamil Nadu"/>
    <x v="1"/>
    <x v="2"/>
    <m/>
  </r>
  <r>
    <s v="OD2990"/>
    <x v="26"/>
    <x v="3"/>
    <x v="5"/>
    <x v="18"/>
    <d v="2017-02-19T00:00:00"/>
    <x v="2"/>
    <n v="785"/>
    <n v="0.28000000000000003"/>
    <n v="78.5"/>
    <s v="Tamil Nadu"/>
    <x v="0"/>
    <x v="11"/>
    <m/>
  </r>
  <r>
    <s v="OD2991"/>
    <x v="11"/>
    <x v="1"/>
    <x v="14"/>
    <x v="1"/>
    <d v="2018-12-10T00:00:00"/>
    <x v="2"/>
    <n v="2481"/>
    <n v="0.28000000000000003"/>
    <n v="372.15"/>
    <s v="Tamil Nadu"/>
    <x v="3"/>
    <x v="4"/>
    <m/>
  </r>
  <r>
    <s v="OD2992"/>
    <x v="31"/>
    <x v="5"/>
    <x v="8"/>
    <x v="0"/>
    <d v="2015-12-08T00:00:00"/>
    <x v="2"/>
    <n v="1479"/>
    <n v="0.17"/>
    <n v="473.28"/>
    <s v="Tamil Nadu"/>
    <x v="2"/>
    <x v="4"/>
    <m/>
  </r>
  <r>
    <s v="OD2993"/>
    <x v="1"/>
    <x v="4"/>
    <x v="22"/>
    <x v="9"/>
    <d v="2015-10-18T00:00:00"/>
    <x v="2"/>
    <n v="1097"/>
    <n v="0.15"/>
    <n v="87.76"/>
    <s v="Tamil Nadu"/>
    <x v="2"/>
    <x v="2"/>
    <m/>
  </r>
  <r>
    <s v="OD2994"/>
    <x v="21"/>
    <x v="1"/>
    <x v="1"/>
    <x v="15"/>
    <d v="2018-06-11T00:00:00"/>
    <x v="2"/>
    <n v="607"/>
    <n v="0.35"/>
    <n v="242.8"/>
    <s v="Tamil Nadu"/>
    <x v="3"/>
    <x v="1"/>
    <m/>
  </r>
  <r>
    <s v="OD2995"/>
    <x v="19"/>
    <x v="3"/>
    <x v="18"/>
    <x v="2"/>
    <d v="2018-07-27T00:00:00"/>
    <x v="2"/>
    <n v="949"/>
    <n v="0.35"/>
    <n v="360.62"/>
    <s v="Tamil Nadu"/>
    <x v="3"/>
    <x v="7"/>
    <m/>
  </r>
  <r>
    <s v="OD2996"/>
    <x v="11"/>
    <x v="6"/>
    <x v="9"/>
    <x v="9"/>
    <d v="2016-07-25T00:00:00"/>
    <x v="2"/>
    <n v="1666"/>
    <n v="0.3"/>
    <n v="383.18"/>
    <s v="Tamil Nadu"/>
    <x v="1"/>
    <x v="7"/>
    <m/>
  </r>
  <r>
    <s v="OD2997"/>
    <x v="21"/>
    <x v="2"/>
    <x v="4"/>
    <x v="23"/>
    <d v="2015-03-23T00:00:00"/>
    <x v="2"/>
    <n v="1151"/>
    <n v="0.35"/>
    <n v="391.34"/>
    <s v="Tamil Nadu"/>
    <x v="2"/>
    <x v="10"/>
    <m/>
  </r>
  <r>
    <s v="OD2998"/>
    <x v="30"/>
    <x v="6"/>
    <x v="11"/>
    <x v="12"/>
    <d v="2017-12-08T00:00:00"/>
    <x v="2"/>
    <n v="1338"/>
    <n v="0.17"/>
    <n v="414.78"/>
    <s v="Tamil Nadu"/>
    <x v="0"/>
    <x v="4"/>
    <m/>
  </r>
  <r>
    <s v="OD2999"/>
    <x v="35"/>
    <x v="0"/>
    <x v="20"/>
    <x v="22"/>
    <d v="2018-06-11T00:00:00"/>
    <x v="2"/>
    <n v="967"/>
    <n v="0.33"/>
    <n v="67.69"/>
    <s v="Tamil Nadu"/>
    <x v="3"/>
    <x v="1"/>
    <m/>
  </r>
  <r>
    <s v="OD3000"/>
    <x v="28"/>
    <x v="5"/>
    <x v="17"/>
    <x v="18"/>
    <d v="2017-07-17T00:00:00"/>
    <x v="2"/>
    <n v="2200"/>
    <n v="0.26"/>
    <n v="396"/>
    <s v="Tamil Nadu"/>
    <x v="0"/>
    <x v="7"/>
    <m/>
  </r>
  <r>
    <s v="OD3001"/>
    <x v="41"/>
    <x v="3"/>
    <x v="3"/>
    <x v="5"/>
    <d v="2018-05-06T00:00:00"/>
    <x v="2"/>
    <n v="1077"/>
    <n v="0.35"/>
    <n v="430.8"/>
    <s v="Tamil Nadu"/>
    <x v="3"/>
    <x v="5"/>
    <m/>
  </r>
  <r>
    <s v="OD3002"/>
    <x v="15"/>
    <x v="1"/>
    <x v="14"/>
    <x v="2"/>
    <d v="2017-06-24T00:00:00"/>
    <x v="2"/>
    <n v="2367"/>
    <n v="0.15"/>
    <n v="1065.1500000000001"/>
    <s v="Tamil Nadu"/>
    <x v="0"/>
    <x v="1"/>
    <m/>
  </r>
  <r>
    <s v="OD3003"/>
    <x v="41"/>
    <x v="4"/>
    <x v="22"/>
    <x v="17"/>
    <d v="2015-08-04T00:00:00"/>
    <x v="2"/>
    <n v="1075"/>
    <n v="0.14000000000000001"/>
    <n v="301"/>
    <s v="Tamil Nadu"/>
    <x v="2"/>
    <x v="6"/>
    <m/>
  </r>
  <r>
    <s v="OD3004"/>
    <x v="35"/>
    <x v="2"/>
    <x v="2"/>
    <x v="21"/>
    <d v="2015-09-01T00:00:00"/>
    <x v="2"/>
    <n v="1306"/>
    <n v="0.1"/>
    <n v="195.9"/>
    <s v="Tamil Nadu"/>
    <x v="2"/>
    <x v="8"/>
    <m/>
  </r>
  <r>
    <s v="OD3005"/>
    <x v="39"/>
    <x v="2"/>
    <x v="4"/>
    <x v="10"/>
    <d v="2017-04-19T00:00:00"/>
    <x v="2"/>
    <n v="985"/>
    <n v="0.33"/>
    <n v="275.8"/>
    <s v="Tamil Nadu"/>
    <x v="0"/>
    <x v="3"/>
    <m/>
  </r>
  <r>
    <s v="OD3006"/>
    <x v="20"/>
    <x v="2"/>
    <x v="4"/>
    <x v="15"/>
    <d v="2017-11-05T00:00:00"/>
    <x v="2"/>
    <n v="527"/>
    <n v="0.32"/>
    <n v="126.48"/>
    <s v="Tamil Nadu"/>
    <x v="0"/>
    <x v="0"/>
    <m/>
  </r>
  <r>
    <s v="OD3007"/>
    <x v="34"/>
    <x v="0"/>
    <x v="20"/>
    <x v="9"/>
    <d v="2017-09-02T00:00:00"/>
    <x v="2"/>
    <n v="2194"/>
    <n v="0.34"/>
    <n v="987.3"/>
    <s v="Tamil Nadu"/>
    <x v="0"/>
    <x v="8"/>
    <m/>
  </r>
  <r>
    <s v="OD3008"/>
    <x v="7"/>
    <x v="2"/>
    <x v="15"/>
    <x v="15"/>
    <d v="2018-11-12T00:00:00"/>
    <x v="2"/>
    <n v="1196"/>
    <n v="0.22"/>
    <n v="131.56"/>
    <s v="Tamil Nadu"/>
    <x v="3"/>
    <x v="0"/>
    <m/>
  </r>
  <r>
    <s v="OD3009"/>
    <x v="17"/>
    <x v="0"/>
    <x v="0"/>
    <x v="12"/>
    <d v="2017-06-23T00:00:00"/>
    <x v="2"/>
    <n v="579"/>
    <n v="0.16"/>
    <n v="208.44"/>
    <s v="Tamil Nadu"/>
    <x v="0"/>
    <x v="1"/>
    <m/>
  </r>
  <r>
    <s v="OD3010"/>
    <x v="45"/>
    <x v="3"/>
    <x v="5"/>
    <x v="6"/>
    <d v="2016-02-15T00:00:00"/>
    <x v="2"/>
    <n v="1609"/>
    <n v="0.35"/>
    <n v="257.44"/>
    <s v="Tamil Nadu"/>
    <x v="1"/>
    <x v="11"/>
    <m/>
  </r>
  <r>
    <s v="OD3011"/>
    <x v="12"/>
    <x v="0"/>
    <x v="20"/>
    <x v="17"/>
    <d v="2017-11-10T00:00:00"/>
    <x v="2"/>
    <n v="2048"/>
    <n v="0.21"/>
    <n v="655.36"/>
    <s v="Tamil Nadu"/>
    <x v="0"/>
    <x v="0"/>
    <m/>
  </r>
  <r>
    <s v="OD3012"/>
    <x v="4"/>
    <x v="6"/>
    <x v="13"/>
    <x v="21"/>
    <d v="2017-05-16T00:00:00"/>
    <x v="2"/>
    <n v="2461"/>
    <n v="0.21"/>
    <n v="959.79"/>
    <s v="Tamil Nadu"/>
    <x v="0"/>
    <x v="5"/>
    <m/>
  </r>
  <r>
    <s v="OD3013"/>
    <x v="31"/>
    <x v="5"/>
    <x v="17"/>
    <x v="13"/>
    <d v="2018-09-12T00:00:00"/>
    <x v="2"/>
    <n v="2088"/>
    <n v="0.11"/>
    <n v="647.28"/>
    <s v="Tamil Nadu"/>
    <x v="3"/>
    <x v="8"/>
    <m/>
  </r>
  <r>
    <s v="OD3014"/>
    <x v="13"/>
    <x v="0"/>
    <x v="0"/>
    <x v="22"/>
    <d v="2015-01-06T00:00:00"/>
    <x v="2"/>
    <n v="2259"/>
    <n v="0.35"/>
    <n v="112.95"/>
    <s v="Tamil Nadu"/>
    <x v="2"/>
    <x v="9"/>
    <m/>
  </r>
  <r>
    <s v="OD3015"/>
    <x v="34"/>
    <x v="2"/>
    <x v="4"/>
    <x v="10"/>
    <d v="2018-12-05T00:00:00"/>
    <x v="2"/>
    <n v="1390"/>
    <n v="0.14000000000000001"/>
    <n v="542.1"/>
    <s v="Tamil Nadu"/>
    <x v="3"/>
    <x v="4"/>
    <m/>
  </r>
  <r>
    <s v="OD3016"/>
    <x v="26"/>
    <x v="3"/>
    <x v="5"/>
    <x v="19"/>
    <d v="2016-12-25T00:00:00"/>
    <x v="2"/>
    <n v="814"/>
    <n v="0.14000000000000001"/>
    <n v="276.76"/>
    <s v="Tamil Nadu"/>
    <x v="1"/>
    <x v="4"/>
    <m/>
  </r>
  <r>
    <s v="OD3017"/>
    <x v="2"/>
    <x v="2"/>
    <x v="15"/>
    <x v="21"/>
    <d v="2016-12-25T00:00:00"/>
    <x v="2"/>
    <n v="1253"/>
    <n v="0.27"/>
    <n v="400.96"/>
    <s v="Tamil Nadu"/>
    <x v="1"/>
    <x v="4"/>
    <m/>
  </r>
  <r>
    <s v="OD3018"/>
    <x v="6"/>
    <x v="4"/>
    <x v="7"/>
    <x v="16"/>
    <d v="2016-03-29T00:00:00"/>
    <x v="2"/>
    <n v="2093"/>
    <n v="0.28000000000000003"/>
    <n v="732.55"/>
    <s v="Tamil Nadu"/>
    <x v="1"/>
    <x v="10"/>
    <m/>
  </r>
  <r>
    <s v="OD3019"/>
    <x v="46"/>
    <x v="6"/>
    <x v="9"/>
    <x v="9"/>
    <d v="2017-03-26T00:00:00"/>
    <x v="2"/>
    <n v="1915"/>
    <n v="0.2"/>
    <n v="210.65"/>
    <s v="Tamil Nadu"/>
    <x v="0"/>
    <x v="10"/>
    <m/>
  </r>
  <r>
    <s v="OD3020"/>
    <x v="24"/>
    <x v="4"/>
    <x v="7"/>
    <x v="22"/>
    <d v="2018-06-12T00:00:00"/>
    <x v="2"/>
    <n v="2144"/>
    <n v="0.14000000000000001"/>
    <n v="150.08000000000001"/>
    <s v="Tamil Nadu"/>
    <x v="3"/>
    <x v="1"/>
    <m/>
  </r>
  <r>
    <s v="OD3021"/>
    <x v="14"/>
    <x v="6"/>
    <x v="19"/>
    <x v="18"/>
    <d v="2016-07-11T00:00:00"/>
    <x v="2"/>
    <n v="2387"/>
    <n v="0.19"/>
    <n v="930.93"/>
    <s v="Tamil Nadu"/>
    <x v="1"/>
    <x v="7"/>
    <m/>
  </r>
  <r>
    <s v="OD3022"/>
    <x v="47"/>
    <x v="1"/>
    <x v="1"/>
    <x v="13"/>
    <d v="2018-01-07T00:00:00"/>
    <x v="2"/>
    <n v="739"/>
    <n v="0.35"/>
    <n v="162.58000000000001"/>
    <s v="Tamil Nadu"/>
    <x v="3"/>
    <x v="9"/>
    <m/>
  </r>
  <r>
    <s v="OD3023"/>
    <x v="17"/>
    <x v="0"/>
    <x v="0"/>
    <x v="17"/>
    <d v="2018-08-03T00:00:00"/>
    <x v="2"/>
    <n v="556"/>
    <n v="0.27"/>
    <n v="244.64"/>
    <s v="Tamil Nadu"/>
    <x v="3"/>
    <x v="6"/>
    <m/>
  </r>
  <r>
    <s v="OD3024"/>
    <x v="11"/>
    <x v="5"/>
    <x v="8"/>
    <x v="6"/>
    <d v="2016-11-22T00:00:00"/>
    <x v="2"/>
    <n v="1174"/>
    <n v="0.16"/>
    <n v="117.4"/>
    <s v="Tamil Nadu"/>
    <x v="1"/>
    <x v="0"/>
    <m/>
  </r>
  <r>
    <s v="OD3025"/>
    <x v="5"/>
    <x v="5"/>
    <x v="8"/>
    <x v="4"/>
    <d v="2015-12-12T00:00:00"/>
    <x v="2"/>
    <n v="2230"/>
    <n v="0.19"/>
    <n v="468.3"/>
    <s v="Tamil Nadu"/>
    <x v="2"/>
    <x v="4"/>
    <m/>
  </r>
  <r>
    <s v="OD3026"/>
    <x v="29"/>
    <x v="0"/>
    <x v="20"/>
    <x v="0"/>
    <d v="2017-11-06T00:00:00"/>
    <x v="2"/>
    <n v="1325"/>
    <n v="0.14000000000000001"/>
    <n v="79.5"/>
    <s v="Tamil Nadu"/>
    <x v="0"/>
    <x v="0"/>
    <m/>
  </r>
  <r>
    <s v="OD3027"/>
    <x v="47"/>
    <x v="3"/>
    <x v="3"/>
    <x v="7"/>
    <d v="2018-08-01T00:00:00"/>
    <x v="2"/>
    <n v="1905"/>
    <n v="0.27"/>
    <n v="476.25"/>
    <s v="Tamil Nadu"/>
    <x v="3"/>
    <x v="6"/>
    <m/>
  </r>
  <r>
    <s v="OD3028"/>
    <x v="31"/>
    <x v="6"/>
    <x v="19"/>
    <x v="18"/>
    <d v="2017-12-08T00:00:00"/>
    <x v="2"/>
    <n v="2290"/>
    <n v="0.21"/>
    <n v="137.4"/>
    <s v="Tamil Nadu"/>
    <x v="0"/>
    <x v="4"/>
    <m/>
  </r>
  <r>
    <s v="OD3029"/>
    <x v="15"/>
    <x v="2"/>
    <x v="4"/>
    <x v="9"/>
    <d v="2018-09-23T00:00:00"/>
    <x v="2"/>
    <n v="593"/>
    <n v="0.21"/>
    <n v="166.04"/>
    <s v="Tamil Nadu"/>
    <x v="3"/>
    <x v="8"/>
    <m/>
  </r>
  <r>
    <s v="OD3030"/>
    <x v="9"/>
    <x v="0"/>
    <x v="0"/>
    <x v="6"/>
    <d v="2017-04-16T00:00:00"/>
    <x v="2"/>
    <n v="2448"/>
    <n v="0.28999999999999998"/>
    <n v="538.55999999999995"/>
    <s v="Tamil Nadu"/>
    <x v="0"/>
    <x v="3"/>
    <m/>
  </r>
  <r>
    <s v="OD3031"/>
    <x v="16"/>
    <x v="2"/>
    <x v="15"/>
    <x v="17"/>
    <d v="2017-11-10T00:00:00"/>
    <x v="2"/>
    <n v="1935"/>
    <n v="0.34"/>
    <n v="832.05"/>
    <s v="Tamil Nadu"/>
    <x v="0"/>
    <x v="0"/>
    <m/>
  </r>
  <r>
    <s v="OD3032"/>
    <x v="43"/>
    <x v="0"/>
    <x v="0"/>
    <x v="8"/>
    <d v="2018-05-08T00:00:00"/>
    <x v="2"/>
    <n v="1163"/>
    <n v="0.35"/>
    <n v="116.3"/>
    <s v="Tamil Nadu"/>
    <x v="3"/>
    <x v="5"/>
    <m/>
  </r>
  <r>
    <s v="OD3033"/>
    <x v="39"/>
    <x v="5"/>
    <x v="8"/>
    <x v="8"/>
    <d v="2018-10-17T00:00:00"/>
    <x v="2"/>
    <n v="1170"/>
    <n v="0.3"/>
    <n v="362.7"/>
    <s v="Tamil Nadu"/>
    <x v="3"/>
    <x v="2"/>
    <m/>
  </r>
  <r>
    <s v="OD3034"/>
    <x v="7"/>
    <x v="0"/>
    <x v="12"/>
    <x v="10"/>
    <d v="2015-07-22T00:00:00"/>
    <x v="2"/>
    <n v="1924"/>
    <n v="0.25"/>
    <n v="269.36"/>
    <s v="Tamil Nadu"/>
    <x v="2"/>
    <x v="7"/>
    <m/>
  </r>
  <r>
    <s v="OD3035"/>
    <x v="25"/>
    <x v="6"/>
    <x v="11"/>
    <x v="13"/>
    <d v="2016-10-25T00:00:00"/>
    <x v="2"/>
    <n v="2232"/>
    <n v="0.14000000000000001"/>
    <n v="491.04"/>
    <s v="Tamil Nadu"/>
    <x v="1"/>
    <x v="2"/>
    <m/>
  </r>
  <r>
    <s v="OD3036"/>
    <x v="39"/>
    <x v="4"/>
    <x v="7"/>
    <x v="3"/>
    <d v="2016-12-12T00:00:00"/>
    <x v="2"/>
    <n v="2031"/>
    <n v="0.3"/>
    <n v="162.47999999999999"/>
    <s v="Tamil Nadu"/>
    <x v="1"/>
    <x v="4"/>
    <m/>
  </r>
  <r>
    <s v="OD3037"/>
    <x v="18"/>
    <x v="5"/>
    <x v="17"/>
    <x v="14"/>
    <d v="2016-10-23T00:00:00"/>
    <x v="2"/>
    <n v="716"/>
    <n v="0.33"/>
    <n v="150.36000000000001"/>
    <s v="Tamil Nadu"/>
    <x v="1"/>
    <x v="2"/>
    <m/>
  </r>
  <r>
    <s v="OD3038"/>
    <x v="11"/>
    <x v="2"/>
    <x v="15"/>
    <x v="11"/>
    <d v="2016-12-12T00:00:00"/>
    <x v="2"/>
    <n v="988"/>
    <n v="0.23"/>
    <n v="148.19999999999999"/>
    <s v="Tamil Nadu"/>
    <x v="1"/>
    <x v="4"/>
    <m/>
  </r>
  <r>
    <s v="OD3039"/>
    <x v="8"/>
    <x v="6"/>
    <x v="19"/>
    <x v="21"/>
    <d v="2016-12-20T00:00:00"/>
    <x v="2"/>
    <n v="1750"/>
    <n v="0.15"/>
    <n v="367.5"/>
    <s v="Tamil Nadu"/>
    <x v="1"/>
    <x v="4"/>
    <m/>
  </r>
  <r>
    <s v="OD3040"/>
    <x v="18"/>
    <x v="0"/>
    <x v="20"/>
    <x v="20"/>
    <d v="2017-04-19T00:00:00"/>
    <x v="2"/>
    <n v="1547"/>
    <n v="0.12"/>
    <n v="123.76"/>
    <s v="Tamil Nadu"/>
    <x v="0"/>
    <x v="3"/>
    <m/>
  </r>
  <r>
    <s v="OD3041"/>
    <x v="25"/>
    <x v="6"/>
    <x v="11"/>
    <x v="17"/>
    <d v="2016-11-30T00:00:00"/>
    <x v="2"/>
    <n v="1259"/>
    <n v="0.12"/>
    <n v="176.26"/>
    <s v="Tamil Nadu"/>
    <x v="1"/>
    <x v="0"/>
    <m/>
  </r>
  <r>
    <s v="OD3042"/>
    <x v="38"/>
    <x v="4"/>
    <x v="6"/>
    <x v="23"/>
    <d v="2016-02-21T00:00:00"/>
    <x v="2"/>
    <n v="579"/>
    <n v="0.12"/>
    <n v="208.44"/>
    <s v="Tamil Nadu"/>
    <x v="1"/>
    <x v="11"/>
    <m/>
  </r>
  <r>
    <s v="OD3043"/>
    <x v="18"/>
    <x v="6"/>
    <x v="13"/>
    <x v="7"/>
    <d v="2018-07-27T00:00:00"/>
    <x v="2"/>
    <n v="1304"/>
    <n v="0.13"/>
    <n v="573.76"/>
    <s v="Tamil Nadu"/>
    <x v="3"/>
    <x v="7"/>
    <m/>
  </r>
  <r>
    <s v="OD3044"/>
    <x v="42"/>
    <x v="6"/>
    <x v="13"/>
    <x v="16"/>
    <d v="2017-03-28T00:00:00"/>
    <x v="2"/>
    <n v="1677"/>
    <n v="0.35"/>
    <n v="620.49"/>
    <s v="Tamil Nadu"/>
    <x v="0"/>
    <x v="10"/>
    <m/>
  </r>
  <r>
    <s v="OD3045"/>
    <x v="31"/>
    <x v="3"/>
    <x v="16"/>
    <x v="16"/>
    <d v="2017-11-10T00:00:00"/>
    <x v="2"/>
    <n v="520"/>
    <n v="0.33"/>
    <n v="104"/>
    <s v="Tamil Nadu"/>
    <x v="0"/>
    <x v="0"/>
    <m/>
  </r>
  <r>
    <s v="OD3046"/>
    <x v="45"/>
    <x v="2"/>
    <x v="21"/>
    <x v="13"/>
    <d v="2018-03-21T00:00:00"/>
    <x v="2"/>
    <n v="1503"/>
    <n v="0.21"/>
    <n v="405.81"/>
    <s v="Tamil Nadu"/>
    <x v="3"/>
    <x v="10"/>
    <m/>
  </r>
  <r>
    <s v="OD3047"/>
    <x v="38"/>
    <x v="0"/>
    <x v="20"/>
    <x v="13"/>
    <d v="2017-06-23T00:00:00"/>
    <x v="2"/>
    <n v="1198"/>
    <n v="0.13"/>
    <n v="419.3"/>
    <s v="Tamil Nadu"/>
    <x v="0"/>
    <x v="1"/>
    <m/>
  </r>
  <r>
    <s v="OD3048"/>
    <x v="30"/>
    <x v="2"/>
    <x v="21"/>
    <x v="14"/>
    <d v="2015-07-25T00:00:00"/>
    <x v="2"/>
    <n v="559"/>
    <n v="0.28999999999999998"/>
    <n v="156.52000000000001"/>
    <s v="Tamil Nadu"/>
    <x v="2"/>
    <x v="7"/>
    <m/>
  </r>
  <r>
    <s v="OD3049"/>
    <x v="44"/>
    <x v="5"/>
    <x v="10"/>
    <x v="21"/>
    <d v="2016-12-17T00:00:00"/>
    <x v="2"/>
    <n v="1163"/>
    <n v="0.28000000000000003"/>
    <n v="220.97"/>
    <s v="Tamil Nadu"/>
    <x v="1"/>
    <x v="4"/>
    <m/>
  </r>
  <r>
    <s v="OD3050"/>
    <x v="42"/>
    <x v="4"/>
    <x v="6"/>
    <x v="7"/>
    <d v="2016-12-17T00:00:00"/>
    <x v="2"/>
    <n v="1989"/>
    <n v="0.31"/>
    <n v="735.93"/>
    <s v="Tamil Nadu"/>
    <x v="1"/>
    <x v="4"/>
    <m/>
  </r>
  <r>
    <s v="OD3051"/>
    <x v="20"/>
    <x v="4"/>
    <x v="22"/>
    <x v="7"/>
    <d v="2017-11-10T00:00:00"/>
    <x v="2"/>
    <n v="1714"/>
    <n v="0.35"/>
    <n v="702.74"/>
    <s v="Tamil Nadu"/>
    <x v="0"/>
    <x v="0"/>
    <m/>
  </r>
  <r>
    <s v="OD3052"/>
    <x v="30"/>
    <x v="6"/>
    <x v="19"/>
    <x v="20"/>
    <d v="2017-04-19T00:00:00"/>
    <x v="2"/>
    <n v="1615"/>
    <n v="0.15"/>
    <n v="629.85"/>
    <s v="Tamil Nadu"/>
    <x v="0"/>
    <x v="3"/>
    <m/>
  </r>
  <r>
    <s v="OD3053"/>
    <x v="44"/>
    <x v="2"/>
    <x v="4"/>
    <x v="16"/>
    <d v="2015-08-04T00:00:00"/>
    <x v="2"/>
    <n v="691"/>
    <n v="0.28999999999999998"/>
    <n v="200.39"/>
    <s v="Tamil Nadu"/>
    <x v="2"/>
    <x v="6"/>
    <m/>
  </r>
  <r>
    <s v="OD3054"/>
    <x v="31"/>
    <x v="6"/>
    <x v="19"/>
    <x v="17"/>
    <d v="2015-03-26T00:00:00"/>
    <x v="2"/>
    <n v="1953"/>
    <n v="0.35"/>
    <n v="566.37"/>
    <s v="Tamil Nadu"/>
    <x v="2"/>
    <x v="10"/>
    <m/>
  </r>
  <r>
    <s v="OD3055"/>
    <x v="31"/>
    <x v="0"/>
    <x v="0"/>
    <x v="22"/>
    <d v="2018-08-03T00:00:00"/>
    <x v="2"/>
    <n v="995"/>
    <n v="0.28999999999999998"/>
    <n v="427.85"/>
    <s v="Tamil Nadu"/>
    <x v="3"/>
    <x v="6"/>
    <m/>
  </r>
  <r>
    <s v="OD3056"/>
    <x v="37"/>
    <x v="2"/>
    <x v="2"/>
    <x v="15"/>
    <d v="2017-11-10T00:00:00"/>
    <x v="2"/>
    <n v="2422"/>
    <n v="0.16"/>
    <n v="435.96"/>
    <s v="Tamil Nadu"/>
    <x v="0"/>
    <x v="0"/>
    <m/>
  </r>
  <r>
    <s v="OD3057"/>
    <x v="3"/>
    <x v="6"/>
    <x v="13"/>
    <x v="5"/>
    <d v="2017-06-16T00:00:00"/>
    <x v="2"/>
    <n v="2011"/>
    <n v="0.34"/>
    <n v="744.07"/>
    <s v="Tamil Nadu"/>
    <x v="0"/>
    <x v="1"/>
    <m/>
  </r>
  <r>
    <s v="OD3058"/>
    <x v="41"/>
    <x v="6"/>
    <x v="13"/>
    <x v="14"/>
    <d v="2015-08-04T00:00:00"/>
    <x v="2"/>
    <n v="1565"/>
    <n v="0.28000000000000003"/>
    <n v="469.5"/>
    <s v="Tamil Nadu"/>
    <x v="2"/>
    <x v="6"/>
    <m/>
  </r>
  <r>
    <s v="OD3059"/>
    <x v="19"/>
    <x v="3"/>
    <x v="5"/>
    <x v="17"/>
    <d v="2015-07-25T00:00:00"/>
    <x v="2"/>
    <n v="2263"/>
    <n v="0.21"/>
    <n v="271.56"/>
    <s v="Tamil Nadu"/>
    <x v="2"/>
    <x v="7"/>
    <m/>
  </r>
  <r>
    <s v="OD3060"/>
    <x v="30"/>
    <x v="1"/>
    <x v="1"/>
    <x v="10"/>
    <d v="2016-02-15T00:00:00"/>
    <x v="2"/>
    <n v="2035"/>
    <n v="0.26"/>
    <n v="468.05"/>
    <s v="Tamil Nadu"/>
    <x v="1"/>
    <x v="11"/>
    <m/>
  </r>
  <r>
    <s v="OD3061"/>
    <x v="46"/>
    <x v="3"/>
    <x v="3"/>
    <x v="2"/>
    <d v="2018-08-14T00:00:00"/>
    <x v="2"/>
    <n v="759"/>
    <n v="0.18"/>
    <n v="98.67"/>
    <s v="Tamil Nadu"/>
    <x v="3"/>
    <x v="6"/>
    <m/>
  </r>
  <r>
    <s v="OD3062"/>
    <x v="28"/>
    <x v="5"/>
    <x v="10"/>
    <x v="0"/>
    <d v="2017-07-25T00:00:00"/>
    <x v="2"/>
    <n v="995"/>
    <n v="0.17"/>
    <n v="218.9"/>
    <s v="Tamil Nadu"/>
    <x v="0"/>
    <x v="7"/>
    <m/>
  </r>
  <r>
    <s v="OD3063"/>
    <x v="5"/>
    <x v="2"/>
    <x v="2"/>
    <x v="7"/>
    <d v="2015-12-13T00:00:00"/>
    <x v="2"/>
    <n v="1295"/>
    <n v="0.35"/>
    <n v="142.44999999999999"/>
    <s v="Tamil Nadu"/>
    <x v="2"/>
    <x v="4"/>
    <m/>
  </r>
  <r>
    <s v="OD3064"/>
    <x v="0"/>
    <x v="4"/>
    <x v="22"/>
    <x v="20"/>
    <d v="2016-03-29T00:00:00"/>
    <x v="2"/>
    <n v="2366"/>
    <n v="0.21"/>
    <n v="425.88"/>
    <s v="Tamil Nadu"/>
    <x v="1"/>
    <x v="10"/>
    <m/>
  </r>
  <r>
    <s v="OD3065"/>
    <x v="8"/>
    <x v="2"/>
    <x v="21"/>
    <x v="7"/>
    <d v="2016-09-10T00:00:00"/>
    <x v="2"/>
    <n v="599"/>
    <n v="0.1"/>
    <n v="221.63"/>
    <s v="Tamil Nadu"/>
    <x v="1"/>
    <x v="8"/>
    <m/>
  </r>
  <r>
    <s v="OD3066"/>
    <x v="44"/>
    <x v="0"/>
    <x v="20"/>
    <x v="13"/>
    <d v="2017-07-17T00:00:00"/>
    <x v="2"/>
    <n v="1986"/>
    <n v="0.24"/>
    <n v="496.5"/>
    <s v="Tamil Nadu"/>
    <x v="0"/>
    <x v="7"/>
    <m/>
  </r>
  <r>
    <s v="OD3067"/>
    <x v="26"/>
    <x v="0"/>
    <x v="0"/>
    <x v="16"/>
    <d v="2018-01-07T00:00:00"/>
    <x v="2"/>
    <n v="1485"/>
    <n v="0.14000000000000001"/>
    <n v="386.1"/>
    <s v="Tamil Nadu"/>
    <x v="3"/>
    <x v="9"/>
    <m/>
  </r>
  <r>
    <s v="OD3068"/>
    <x v="47"/>
    <x v="3"/>
    <x v="16"/>
    <x v="18"/>
    <d v="2015-08-04T00:00:00"/>
    <x v="2"/>
    <n v="1025"/>
    <n v="0.19"/>
    <n v="133.25"/>
    <s v="Tamil Nadu"/>
    <x v="2"/>
    <x v="6"/>
    <m/>
  </r>
  <r>
    <s v="OD3069"/>
    <x v="5"/>
    <x v="1"/>
    <x v="1"/>
    <x v="21"/>
    <d v="2018-09-14T00:00:00"/>
    <x v="2"/>
    <n v="1164"/>
    <n v="0.31"/>
    <n v="302.64"/>
    <s v="Tamil Nadu"/>
    <x v="3"/>
    <x v="8"/>
    <m/>
  </r>
  <r>
    <s v="OD3070"/>
    <x v="48"/>
    <x v="4"/>
    <x v="6"/>
    <x v="14"/>
    <d v="2017-05-16T00:00:00"/>
    <x v="2"/>
    <n v="1258"/>
    <n v="0.16"/>
    <n v="364.82"/>
    <s v="Tamil Nadu"/>
    <x v="0"/>
    <x v="5"/>
    <m/>
  </r>
  <r>
    <s v="OD3071"/>
    <x v="33"/>
    <x v="0"/>
    <x v="20"/>
    <x v="8"/>
    <d v="2018-09-09T00:00:00"/>
    <x v="2"/>
    <n v="1843"/>
    <n v="0.12"/>
    <n v="313.31"/>
    <s v="Tamil Nadu"/>
    <x v="3"/>
    <x v="8"/>
    <m/>
  </r>
  <r>
    <s v="OD3072"/>
    <x v="34"/>
    <x v="6"/>
    <x v="9"/>
    <x v="4"/>
    <d v="2016-11-22T00:00:00"/>
    <x v="2"/>
    <n v="1869"/>
    <n v="0.1"/>
    <n v="485.94"/>
    <s v="Tamil Nadu"/>
    <x v="1"/>
    <x v="0"/>
    <m/>
  </r>
  <r>
    <s v="OD3073"/>
    <x v="0"/>
    <x v="3"/>
    <x v="3"/>
    <x v="21"/>
    <d v="2015-07-22T00:00:00"/>
    <x v="2"/>
    <n v="2331"/>
    <n v="0.22"/>
    <n v="186.48"/>
    <s v="Tamil Nadu"/>
    <x v="2"/>
    <x v="7"/>
    <m/>
  </r>
  <r>
    <s v="OD3074"/>
    <x v="46"/>
    <x v="2"/>
    <x v="15"/>
    <x v="9"/>
    <d v="2018-01-07T00:00:00"/>
    <x v="2"/>
    <n v="1368"/>
    <n v="0.18"/>
    <n v="615.6"/>
    <s v="Tamil Nadu"/>
    <x v="3"/>
    <x v="9"/>
    <m/>
  </r>
  <r>
    <s v="OD3075"/>
    <x v="8"/>
    <x v="1"/>
    <x v="1"/>
    <x v="15"/>
    <d v="2015-08-08T00:00:00"/>
    <x v="2"/>
    <n v="1021"/>
    <n v="0.27"/>
    <n v="224.62"/>
    <s v="Tamil Nadu"/>
    <x v="2"/>
    <x v="6"/>
    <m/>
  </r>
  <r>
    <s v="OD3076"/>
    <x v="10"/>
    <x v="6"/>
    <x v="19"/>
    <x v="17"/>
    <d v="2017-10-29T00:00:00"/>
    <x v="2"/>
    <n v="2244"/>
    <n v="0.19"/>
    <n v="201.96"/>
    <s v="Tamil Nadu"/>
    <x v="0"/>
    <x v="2"/>
    <m/>
  </r>
  <r>
    <s v="OD3077"/>
    <x v="0"/>
    <x v="4"/>
    <x v="7"/>
    <x v="18"/>
    <d v="2017-04-19T00:00:00"/>
    <x v="2"/>
    <n v="539"/>
    <n v="0.25"/>
    <n v="59.29"/>
    <s v="Tamil Nadu"/>
    <x v="0"/>
    <x v="3"/>
    <m/>
  </r>
  <r>
    <s v="OD3078"/>
    <x v="38"/>
    <x v="3"/>
    <x v="3"/>
    <x v="14"/>
    <d v="2017-11-15T00:00:00"/>
    <x v="2"/>
    <n v="1256"/>
    <n v="0.3"/>
    <n v="514.96"/>
    <s v="Tamil Nadu"/>
    <x v="0"/>
    <x v="0"/>
    <m/>
  </r>
  <r>
    <s v="OD3079"/>
    <x v="6"/>
    <x v="5"/>
    <x v="10"/>
    <x v="16"/>
    <d v="2015-08-04T00:00:00"/>
    <x v="2"/>
    <n v="2158"/>
    <n v="0.26"/>
    <n v="258.95999999999998"/>
    <s v="Tamil Nadu"/>
    <x v="2"/>
    <x v="6"/>
    <m/>
  </r>
  <r>
    <s v="OD3080"/>
    <x v="8"/>
    <x v="1"/>
    <x v="1"/>
    <x v="23"/>
    <d v="2015-10-18T00:00:00"/>
    <x v="2"/>
    <n v="2282"/>
    <n v="0.28999999999999998"/>
    <n v="867.16"/>
    <s v="Tamil Nadu"/>
    <x v="2"/>
    <x v="2"/>
    <m/>
  </r>
  <r>
    <s v="OD3081"/>
    <x v="3"/>
    <x v="5"/>
    <x v="10"/>
    <x v="23"/>
    <d v="2018-09-23T00:00:00"/>
    <x v="2"/>
    <n v="1940"/>
    <n v="0.11"/>
    <n v="679"/>
    <s v="Tamil Nadu"/>
    <x v="3"/>
    <x v="8"/>
    <m/>
  </r>
  <r>
    <s v="OD3082"/>
    <x v="28"/>
    <x v="0"/>
    <x v="0"/>
    <x v="6"/>
    <d v="2016-09-24T00:00:00"/>
    <x v="2"/>
    <n v="561"/>
    <n v="0.22"/>
    <n v="140.25"/>
    <s v="Tamil Nadu"/>
    <x v="1"/>
    <x v="8"/>
    <m/>
  </r>
  <r>
    <s v="OD3083"/>
    <x v="12"/>
    <x v="2"/>
    <x v="4"/>
    <x v="15"/>
    <d v="2018-12-18T00:00:00"/>
    <x v="2"/>
    <n v="1764"/>
    <n v="0.24"/>
    <n v="776.16"/>
    <s v="Tamil Nadu"/>
    <x v="3"/>
    <x v="4"/>
    <m/>
  </r>
  <r>
    <s v="OD3084"/>
    <x v="13"/>
    <x v="4"/>
    <x v="7"/>
    <x v="6"/>
    <d v="2018-03-19T00:00:00"/>
    <x v="2"/>
    <n v="1375"/>
    <n v="0.18"/>
    <n v="316.25"/>
    <s v="Tamil Nadu"/>
    <x v="3"/>
    <x v="10"/>
    <m/>
  </r>
  <r>
    <s v="OD3085"/>
    <x v="2"/>
    <x v="1"/>
    <x v="14"/>
    <x v="10"/>
    <d v="2015-12-20T00:00:00"/>
    <x v="2"/>
    <n v="1589"/>
    <n v="0.33"/>
    <n v="349.58"/>
    <s v="Tamil Nadu"/>
    <x v="2"/>
    <x v="4"/>
    <m/>
  </r>
  <r>
    <s v="OD3086"/>
    <x v="18"/>
    <x v="4"/>
    <x v="7"/>
    <x v="15"/>
    <d v="2016-12-17T00:00:00"/>
    <x v="2"/>
    <n v="639"/>
    <n v="0.32"/>
    <n v="210.87"/>
    <s v="Tamil Nadu"/>
    <x v="1"/>
    <x v="4"/>
    <m/>
  </r>
  <r>
    <s v="OD3087"/>
    <x v="25"/>
    <x v="6"/>
    <x v="19"/>
    <x v="0"/>
    <d v="2018-03-21T00:00:00"/>
    <x v="2"/>
    <n v="2194"/>
    <n v="0.18"/>
    <n v="416.86"/>
    <s v="Tamil Nadu"/>
    <x v="3"/>
    <x v="10"/>
    <m/>
  </r>
  <r>
    <s v="OD3088"/>
    <x v="42"/>
    <x v="5"/>
    <x v="8"/>
    <x v="10"/>
    <d v="2017-09-10T00:00:00"/>
    <x v="2"/>
    <n v="1641"/>
    <n v="0.34"/>
    <n v="114.87"/>
    <s v="Tamil Nadu"/>
    <x v="0"/>
    <x v="8"/>
    <m/>
  </r>
  <r>
    <s v="OD3089"/>
    <x v="8"/>
    <x v="2"/>
    <x v="15"/>
    <x v="2"/>
    <d v="2018-04-25T00:00:00"/>
    <x v="2"/>
    <n v="1642"/>
    <n v="0.14000000000000001"/>
    <n v="229.88"/>
    <s v="Tamil Nadu"/>
    <x v="3"/>
    <x v="3"/>
    <m/>
  </r>
  <r>
    <s v="OD3090"/>
    <x v="40"/>
    <x v="3"/>
    <x v="18"/>
    <x v="6"/>
    <d v="2018-12-19T00:00:00"/>
    <x v="2"/>
    <n v="1721"/>
    <n v="0.2"/>
    <n v="653.98"/>
    <s v="Tamil Nadu"/>
    <x v="3"/>
    <x v="4"/>
    <m/>
  </r>
  <r>
    <s v="OD3091"/>
    <x v="20"/>
    <x v="0"/>
    <x v="0"/>
    <x v="22"/>
    <d v="2015-02-03T00:00:00"/>
    <x v="2"/>
    <n v="1015"/>
    <n v="0.22"/>
    <n v="152.25"/>
    <s v="Tamil Nadu"/>
    <x v="2"/>
    <x v="11"/>
    <m/>
  </r>
  <r>
    <s v="OD3092"/>
    <x v="21"/>
    <x v="1"/>
    <x v="1"/>
    <x v="14"/>
    <d v="2018-09-02T00:00:00"/>
    <x v="2"/>
    <n v="1226"/>
    <n v="0.14000000000000001"/>
    <n v="416.84"/>
    <s v="Tamil Nadu"/>
    <x v="3"/>
    <x v="8"/>
    <m/>
  </r>
  <r>
    <s v="OD3093"/>
    <x v="11"/>
    <x v="4"/>
    <x v="22"/>
    <x v="13"/>
    <d v="2018-12-03T00:00:00"/>
    <x v="2"/>
    <n v="1717"/>
    <n v="0.2"/>
    <n v="618.12"/>
    <s v="Tamil Nadu"/>
    <x v="3"/>
    <x v="4"/>
    <m/>
  </r>
  <r>
    <s v="OD3094"/>
    <x v="24"/>
    <x v="0"/>
    <x v="12"/>
    <x v="21"/>
    <d v="2017-11-10T00:00:00"/>
    <x v="2"/>
    <n v="2097"/>
    <n v="0.23"/>
    <n v="650.07000000000005"/>
    <s v="Tamil Nadu"/>
    <x v="0"/>
    <x v="0"/>
    <m/>
  </r>
  <r>
    <s v="OD3095"/>
    <x v="12"/>
    <x v="2"/>
    <x v="4"/>
    <x v="8"/>
    <d v="2018-03-21T00:00:00"/>
    <x v="2"/>
    <n v="1622"/>
    <n v="0.22"/>
    <n v="486.6"/>
    <s v="Tamil Nadu"/>
    <x v="3"/>
    <x v="10"/>
    <m/>
  </r>
  <r>
    <s v="OD3096"/>
    <x v="7"/>
    <x v="6"/>
    <x v="19"/>
    <x v="4"/>
    <d v="2017-04-19T00:00:00"/>
    <x v="2"/>
    <n v="2004"/>
    <n v="0.28000000000000003"/>
    <n v="340.68"/>
    <s v="Tamil Nadu"/>
    <x v="0"/>
    <x v="3"/>
    <m/>
  </r>
  <r>
    <s v="OD3097"/>
    <x v="19"/>
    <x v="3"/>
    <x v="18"/>
    <x v="5"/>
    <d v="2017-03-26T00:00:00"/>
    <x v="2"/>
    <n v="1644"/>
    <n v="0.23"/>
    <n v="82.2"/>
    <s v="Tamil Nadu"/>
    <x v="0"/>
    <x v="10"/>
    <m/>
  </r>
  <r>
    <s v="OD3098"/>
    <x v="48"/>
    <x v="2"/>
    <x v="2"/>
    <x v="3"/>
    <d v="2017-07-17T00:00:00"/>
    <x v="2"/>
    <n v="2477"/>
    <n v="0.33"/>
    <n v="891.72"/>
    <s v="Tamil Nadu"/>
    <x v="0"/>
    <x v="7"/>
    <m/>
  </r>
  <r>
    <s v="OD3099"/>
    <x v="35"/>
    <x v="4"/>
    <x v="22"/>
    <x v="4"/>
    <d v="2016-09-24T00:00:00"/>
    <x v="2"/>
    <n v="531"/>
    <n v="0.3"/>
    <n v="127.44"/>
    <s v="Tamil Nadu"/>
    <x v="1"/>
    <x v="8"/>
    <m/>
  </r>
  <r>
    <s v="OD3100"/>
    <x v="44"/>
    <x v="0"/>
    <x v="0"/>
    <x v="16"/>
    <d v="2015-02-03T00:00:00"/>
    <x v="2"/>
    <n v="1546"/>
    <n v="0.28000000000000003"/>
    <n v="448.34"/>
    <s v="Tamil Nadu"/>
    <x v="2"/>
    <x v="11"/>
    <m/>
  </r>
  <r>
    <s v="OD3101"/>
    <x v="17"/>
    <x v="5"/>
    <x v="10"/>
    <x v="19"/>
    <d v="2016-07-11T00:00:00"/>
    <x v="2"/>
    <n v="746"/>
    <n v="0.27"/>
    <n v="164.12"/>
    <s v="Tamil Nadu"/>
    <x v="1"/>
    <x v="7"/>
    <m/>
  </r>
  <r>
    <s v="OD3102"/>
    <x v="20"/>
    <x v="3"/>
    <x v="18"/>
    <x v="13"/>
    <d v="2017-12-29T00:00:00"/>
    <x v="2"/>
    <n v="621"/>
    <n v="0.1"/>
    <n v="279.45"/>
    <s v="Tamil Nadu"/>
    <x v="0"/>
    <x v="4"/>
    <m/>
  </r>
  <r>
    <s v="OD3103"/>
    <x v="43"/>
    <x v="0"/>
    <x v="12"/>
    <x v="15"/>
    <d v="2016-07-14T00:00:00"/>
    <x v="2"/>
    <n v="1377"/>
    <n v="0.28999999999999998"/>
    <n v="509.49"/>
    <s v="Tamil Nadu"/>
    <x v="1"/>
    <x v="7"/>
    <m/>
  </r>
  <r>
    <s v="OD3104"/>
    <x v="47"/>
    <x v="1"/>
    <x v="14"/>
    <x v="13"/>
    <d v="2016-03-20T00:00:00"/>
    <x v="2"/>
    <n v="1621"/>
    <n v="0.17"/>
    <n v="664.61"/>
    <s v="Tamil Nadu"/>
    <x v="1"/>
    <x v="10"/>
    <m/>
  </r>
  <r>
    <s v="OD3105"/>
    <x v="34"/>
    <x v="3"/>
    <x v="18"/>
    <x v="7"/>
    <d v="2015-12-06T00:00:00"/>
    <x v="2"/>
    <n v="1497"/>
    <n v="0.16"/>
    <n v="389.22"/>
    <s v="Tamil Nadu"/>
    <x v="2"/>
    <x v="4"/>
    <m/>
  </r>
  <r>
    <s v="OD3106"/>
    <x v="27"/>
    <x v="1"/>
    <x v="14"/>
    <x v="11"/>
    <d v="2015-11-07T00:00:00"/>
    <x v="2"/>
    <n v="1874"/>
    <n v="0.2"/>
    <n v="787.08"/>
    <s v="Tamil Nadu"/>
    <x v="2"/>
    <x v="0"/>
    <m/>
  </r>
  <r>
    <s v="OD3107"/>
    <x v="17"/>
    <x v="1"/>
    <x v="14"/>
    <x v="15"/>
    <d v="2017-09-09T00:00:00"/>
    <x v="2"/>
    <n v="1225"/>
    <n v="0.28000000000000003"/>
    <n v="147"/>
    <s v="Tamil Nadu"/>
    <x v="0"/>
    <x v="8"/>
    <m/>
  </r>
  <r>
    <s v="OD3108"/>
    <x v="21"/>
    <x v="0"/>
    <x v="0"/>
    <x v="6"/>
    <d v="2015-04-01T00:00:00"/>
    <x v="2"/>
    <n v="2308"/>
    <n v="0.27"/>
    <n v="369.28"/>
    <s v="Tamil Nadu"/>
    <x v="2"/>
    <x v="3"/>
    <m/>
  </r>
  <r>
    <s v="OD3109"/>
    <x v="15"/>
    <x v="1"/>
    <x v="1"/>
    <x v="7"/>
    <d v="2016-07-14T00:00:00"/>
    <x v="2"/>
    <n v="1103"/>
    <n v="0.27"/>
    <n v="485.32"/>
    <s v="Tamil Nadu"/>
    <x v="1"/>
    <x v="7"/>
    <m/>
  </r>
  <r>
    <s v="OD3110"/>
    <x v="37"/>
    <x v="5"/>
    <x v="17"/>
    <x v="4"/>
    <d v="2015-11-18T00:00:00"/>
    <x v="2"/>
    <n v="1526"/>
    <n v="0.17"/>
    <n v="686.7"/>
    <s v="Tamil Nadu"/>
    <x v="2"/>
    <x v="0"/>
    <m/>
  </r>
  <r>
    <s v="OD3111"/>
    <x v="27"/>
    <x v="4"/>
    <x v="7"/>
    <x v="6"/>
    <d v="2018-08-20T00:00:00"/>
    <x v="2"/>
    <n v="2289"/>
    <n v="0.2"/>
    <n v="618.03"/>
    <s v="Tamil Nadu"/>
    <x v="3"/>
    <x v="6"/>
    <m/>
  </r>
  <r>
    <s v="OD3112"/>
    <x v="8"/>
    <x v="1"/>
    <x v="14"/>
    <x v="21"/>
    <d v="2016-02-15T00:00:00"/>
    <x v="2"/>
    <n v="687"/>
    <n v="0.34"/>
    <n v="240.45"/>
    <s v="Tamil Nadu"/>
    <x v="1"/>
    <x v="11"/>
    <m/>
  </r>
  <r>
    <s v="OD3113"/>
    <x v="15"/>
    <x v="2"/>
    <x v="2"/>
    <x v="22"/>
    <d v="2016-02-15T00:00:00"/>
    <x v="2"/>
    <n v="972"/>
    <n v="0.14000000000000001"/>
    <n v="213.84"/>
    <s v="Tamil Nadu"/>
    <x v="1"/>
    <x v="11"/>
    <m/>
  </r>
  <r>
    <s v="OD3114"/>
    <x v="38"/>
    <x v="1"/>
    <x v="14"/>
    <x v="7"/>
    <d v="2015-12-20T00:00:00"/>
    <x v="2"/>
    <n v="1669"/>
    <n v="0.22"/>
    <n v="550.77"/>
    <s v="Tamil Nadu"/>
    <x v="2"/>
    <x v="4"/>
    <m/>
  </r>
  <r>
    <s v="OD3115"/>
    <x v="10"/>
    <x v="4"/>
    <x v="6"/>
    <x v="2"/>
    <d v="2018-11-01T00:00:00"/>
    <x v="2"/>
    <n v="506"/>
    <n v="0.28999999999999998"/>
    <n v="70.84"/>
    <s v="Tamil Nadu"/>
    <x v="3"/>
    <x v="0"/>
    <m/>
  </r>
  <r>
    <s v="OD3116"/>
    <x v="28"/>
    <x v="0"/>
    <x v="12"/>
    <x v="9"/>
    <d v="2018-06-02T00:00:00"/>
    <x v="2"/>
    <n v="852"/>
    <n v="0.27"/>
    <n v="289.68"/>
    <s v="Tamil Nadu"/>
    <x v="3"/>
    <x v="1"/>
    <m/>
  </r>
  <r>
    <s v="OD3117"/>
    <x v="40"/>
    <x v="0"/>
    <x v="20"/>
    <x v="2"/>
    <d v="2015-11-07T00:00:00"/>
    <x v="2"/>
    <n v="1640"/>
    <n v="0.18"/>
    <n v="656"/>
    <s v="Tamil Nadu"/>
    <x v="2"/>
    <x v="0"/>
    <m/>
  </r>
  <r>
    <s v="OD3118"/>
    <x v="16"/>
    <x v="1"/>
    <x v="1"/>
    <x v="1"/>
    <d v="2018-12-03T00:00:00"/>
    <x v="2"/>
    <n v="2093"/>
    <n v="0.28000000000000003"/>
    <n v="941.85"/>
    <s v="Tamil Nadu"/>
    <x v="3"/>
    <x v="4"/>
    <m/>
  </r>
  <r>
    <s v="OD3119"/>
    <x v="29"/>
    <x v="0"/>
    <x v="20"/>
    <x v="15"/>
    <d v="2018-04-23T00:00:00"/>
    <x v="2"/>
    <n v="1223"/>
    <n v="0.15"/>
    <n v="61.15"/>
    <s v="Tamil Nadu"/>
    <x v="3"/>
    <x v="3"/>
    <m/>
  </r>
  <r>
    <s v="OD3120"/>
    <x v="1"/>
    <x v="6"/>
    <x v="9"/>
    <x v="9"/>
    <d v="2018-09-04T00:00:00"/>
    <x v="2"/>
    <n v="581"/>
    <n v="0.34"/>
    <n v="255.64"/>
    <s v="Tamil Nadu"/>
    <x v="3"/>
    <x v="8"/>
    <m/>
  </r>
  <r>
    <s v="OD3121"/>
    <x v="32"/>
    <x v="4"/>
    <x v="7"/>
    <x v="10"/>
    <d v="2018-06-11T00:00:00"/>
    <x v="2"/>
    <n v="505"/>
    <n v="0.13"/>
    <n v="222.2"/>
    <s v="Tamil Nadu"/>
    <x v="3"/>
    <x v="1"/>
    <m/>
  </r>
  <r>
    <s v="OD3122"/>
    <x v="5"/>
    <x v="3"/>
    <x v="3"/>
    <x v="15"/>
    <d v="2018-06-02T00:00:00"/>
    <x v="2"/>
    <n v="2145"/>
    <n v="0.31"/>
    <n v="600.6"/>
    <s v="Tamil Nadu"/>
    <x v="3"/>
    <x v="1"/>
    <m/>
  </r>
  <r>
    <s v="OD3123"/>
    <x v="13"/>
    <x v="4"/>
    <x v="7"/>
    <x v="2"/>
    <d v="2016-09-24T00:00:00"/>
    <x v="2"/>
    <n v="1933"/>
    <n v="0.32"/>
    <n v="753.87"/>
    <s v="Tamil Nadu"/>
    <x v="1"/>
    <x v="8"/>
    <m/>
  </r>
  <r>
    <s v="OD3124"/>
    <x v="1"/>
    <x v="4"/>
    <x v="6"/>
    <x v="18"/>
    <d v="2018-03-19T00:00:00"/>
    <x v="2"/>
    <n v="2060"/>
    <n v="0.18"/>
    <n v="618"/>
    <s v="Tamil Nadu"/>
    <x v="3"/>
    <x v="10"/>
    <m/>
  </r>
  <r>
    <s v="OD3125"/>
    <x v="6"/>
    <x v="4"/>
    <x v="7"/>
    <x v="10"/>
    <d v="2017-11-15T00:00:00"/>
    <x v="2"/>
    <n v="1469"/>
    <n v="0.22"/>
    <n v="499.46"/>
    <s v="Tamil Nadu"/>
    <x v="0"/>
    <x v="0"/>
    <m/>
  </r>
  <r>
    <s v="OD3126"/>
    <x v="28"/>
    <x v="3"/>
    <x v="18"/>
    <x v="16"/>
    <d v="2018-12-03T00:00:00"/>
    <x v="2"/>
    <n v="523"/>
    <n v="0.14000000000000001"/>
    <n v="120.29"/>
    <s v="Tamil Nadu"/>
    <x v="3"/>
    <x v="4"/>
    <m/>
  </r>
  <r>
    <s v="OD3127"/>
    <x v="2"/>
    <x v="4"/>
    <x v="22"/>
    <x v="3"/>
    <d v="2018-11-24T00:00:00"/>
    <x v="2"/>
    <n v="1916"/>
    <n v="0.13"/>
    <n v="229.92"/>
    <s v="Tamil Nadu"/>
    <x v="3"/>
    <x v="0"/>
    <m/>
  </r>
  <r>
    <s v="OD3128"/>
    <x v="26"/>
    <x v="2"/>
    <x v="4"/>
    <x v="5"/>
    <d v="2018-09-15T00:00:00"/>
    <x v="2"/>
    <n v="1513"/>
    <n v="0.28000000000000003"/>
    <n v="181.56"/>
    <s v="Tamil Nadu"/>
    <x v="3"/>
    <x v="8"/>
    <m/>
  </r>
  <r>
    <s v="OD3129"/>
    <x v="15"/>
    <x v="2"/>
    <x v="21"/>
    <x v="23"/>
    <d v="2018-11-24T00:00:00"/>
    <x v="2"/>
    <n v="1756"/>
    <n v="0.25"/>
    <n v="684.84"/>
    <s v="Tamil Nadu"/>
    <x v="3"/>
    <x v="0"/>
    <m/>
  </r>
  <r>
    <s v="OD3130"/>
    <x v="49"/>
    <x v="3"/>
    <x v="16"/>
    <x v="16"/>
    <d v="2016-11-20T00:00:00"/>
    <x v="2"/>
    <n v="2381"/>
    <n v="0.19"/>
    <n v="857.16"/>
    <s v="Tamil Nadu"/>
    <x v="1"/>
    <x v="0"/>
    <m/>
  </r>
  <r>
    <s v="OD3131"/>
    <x v="7"/>
    <x v="3"/>
    <x v="3"/>
    <x v="22"/>
    <d v="2018-10-22T00:00:00"/>
    <x v="2"/>
    <n v="1683"/>
    <n v="0.16"/>
    <n v="218.79"/>
    <s v="Tamil Nadu"/>
    <x v="3"/>
    <x v="2"/>
    <m/>
  </r>
  <r>
    <s v="OD3132"/>
    <x v="13"/>
    <x v="2"/>
    <x v="21"/>
    <x v="13"/>
    <d v="2016-11-20T00:00:00"/>
    <x v="2"/>
    <n v="1784"/>
    <n v="0.26"/>
    <n v="267.60000000000002"/>
    <s v="Tamil Nadu"/>
    <x v="1"/>
    <x v="0"/>
    <m/>
  </r>
  <r>
    <s v="OD3133"/>
    <x v="0"/>
    <x v="1"/>
    <x v="1"/>
    <x v="22"/>
    <d v="2016-03-08T00:00:00"/>
    <x v="3"/>
    <n v="1937"/>
    <n v="0.1"/>
    <n v="368.03"/>
    <s v="Tamil Nadu"/>
    <x v="1"/>
    <x v="10"/>
    <m/>
  </r>
  <r>
    <s v="OD3134"/>
    <x v="40"/>
    <x v="1"/>
    <x v="14"/>
    <x v="2"/>
    <d v="2018-05-29T00:00:00"/>
    <x v="3"/>
    <n v="1402"/>
    <n v="0.13"/>
    <n v="112.16"/>
    <s v="Tamil Nadu"/>
    <x v="3"/>
    <x v="5"/>
    <m/>
  </r>
  <r>
    <s v="OD3135"/>
    <x v="8"/>
    <x v="3"/>
    <x v="5"/>
    <x v="11"/>
    <d v="2017-09-24T00:00:00"/>
    <x v="3"/>
    <n v="2425"/>
    <n v="0.28999999999999998"/>
    <n v="436.5"/>
    <s v="Tamil Nadu"/>
    <x v="0"/>
    <x v="8"/>
    <m/>
  </r>
  <r>
    <s v="OD3136"/>
    <x v="2"/>
    <x v="1"/>
    <x v="14"/>
    <x v="20"/>
    <d v="2018-05-29T00:00:00"/>
    <x v="3"/>
    <n v="1583"/>
    <n v="0.34"/>
    <n v="221.62"/>
    <s v="Tamil Nadu"/>
    <x v="3"/>
    <x v="5"/>
    <m/>
  </r>
  <r>
    <s v="OD3137"/>
    <x v="23"/>
    <x v="5"/>
    <x v="10"/>
    <x v="6"/>
    <d v="2018-03-21T00:00:00"/>
    <x v="3"/>
    <n v="2402"/>
    <n v="0.3"/>
    <n v="192.16"/>
    <s v="Tamil Nadu"/>
    <x v="3"/>
    <x v="10"/>
    <m/>
  </r>
  <r>
    <s v="OD3138"/>
    <x v="7"/>
    <x v="4"/>
    <x v="7"/>
    <x v="7"/>
    <d v="2017-07-17T00:00:00"/>
    <x v="3"/>
    <n v="816"/>
    <n v="0.27"/>
    <n v="97.92"/>
    <s v="Tamil Nadu"/>
    <x v="0"/>
    <x v="7"/>
    <m/>
  </r>
  <r>
    <s v="OD3139"/>
    <x v="40"/>
    <x v="5"/>
    <x v="10"/>
    <x v="17"/>
    <d v="2018-10-01T00:00:00"/>
    <x v="3"/>
    <n v="2246"/>
    <n v="0.31"/>
    <n v="269.52"/>
    <s v="Tamil Nadu"/>
    <x v="3"/>
    <x v="2"/>
    <m/>
  </r>
  <r>
    <s v="OD3140"/>
    <x v="29"/>
    <x v="2"/>
    <x v="4"/>
    <x v="10"/>
    <d v="2017-09-24T00:00:00"/>
    <x v="3"/>
    <n v="1752"/>
    <n v="0.24"/>
    <n v="438"/>
    <s v="Tamil Nadu"/>
    <x v="0"/>
    <x v="8"/>
    <m/>
  </r>
  <r>
    <s v="OD3141"/>
    <x v="31"/>
    <x v="5"/>
    <x v="8"/>
    <x v="14"/>
    <d v="2018-12-21T00:00:00"/>
    <x v="3"/>
    <n v="1265"/>
    <n v="0.2"/>
    <n v="404.8"/>
    <s v="Tamil Nadu"/>
    <x v="3"/>
    <x v="4"/>
    <m/>
  </r>
  <r>
    <s v="OD3142"/>
    <x v="9"/>
    <x v="0"/>
    <x v="12"/>
    <x v="0"/>
    <d v="2015-01-20T00:00:00"/>
    <x v="3"/>
    <n v="1148"/>
    <n v="0.21"/>
    <n v="309.95999999999998"/>
    <s v="Tamil Nadu"/>
    <x v="2"/>
    <x v="9"/>
    <m/>
  </r>
  <r>
    <s v="OD3143"/>
    <x v="46"/>
    <x v="5"/>
    <x v="8"/>
    <x v="14"/>
    <d v="2017-07-17T00:00:00"/>
    <x v="3"/>
    <n v="2360"/>
    <n v="0.28000000000000003"/>
    <n v="542.79999999999995"/>
    <s v="Tamil Nadu"/>
    <x v="0"/>
    <x v="7"/>
    <m/>
  </r>
  <r>
    <s v="OD3144"/>
    <x v="17"/>
    <x v="5"/>
    <x v="17"/>
    <x v="1"/>
    <d v="2018-05-29T00:00:00"/>
    <x v="3"/>
    <n v="945"/>
    <n v="0.13"/>
    <n v="245.7"/>
    <s v="Tamil Nadu"/>
    <x v="3"/>
    <x v="5"/>
    <m/>
  </r>
  <r>
    <s v="OD3145"/>
    <x v="25"/>
    <x v="0"/>
    <x v="0"/>
    <x v="1"/>
    <d v="2017-12-29T00:00:00"/>
    <x v="3"/>
    <n v="2478"/>
    <n v="0.13"/>
    <n v="1090.32"/>
    <s v="Tamil Nadu"/>
    <x v="0"/>
    <x v="4"/>
    <m/>
  </r>
  <r>
    <s v="OD3146"/>
    <x v="2"/>
    <x v="4"/>
    <x v="6"/>
    <x v="15"/>
    <d v="2015-03-17T00:00:00"/>
    <x v="3"/>
    <n v="1727"/>
    <n v="0.24"/>
    <n v="690.8"/>
    <s v="Tamil Nadu"/>
    <x v="2"/>
    <x v="10"/>
    <m/>
  </r>
  <r>
    <s v="OD3147"/>
    <x v="43"/>
    <x v="2"/>
    <x v="15"/>
    <x v="4"/>
    <d v="2017-09-13T00:00:00"/>
    <x v="3"/>
    <n v="2033"/>
    <n v="0.28000000000000003"/>
    <n v="447.26"/>
    <s v="Tamil Nadu"/>
    <x v="0"/>
    <x v="8"/>
    <m/>
  </r>
  <r>
    <s v="OD3148"/>
    <x v="20"/>
    <x v="5"/>
    <x v="8"/>
    <x v="23"/>
    <d v="2018-07-29T00:00:00"/>
    <x v="3"/>
    <n v="2307"/>
    <n v="0.28000000000000003"/>
    <n v="299.91000000000003"/>
    <s v="Tamil Nadu"/>
    <x v="3"/>
    <x v="7"/>
    <m/>
  </r>
  <r>
    <s v="OD3149"/>
    <x v="34"/>
    <x v="1"/>
    <x v="1"/>
    <x v="22"/>
    <d v="2017-09-01T00:00:00"/>
    <x v="3"/>
    <n v="947"/>
    <n v="0.3"/>
    <n v="132.58000000000001"/>
    <s v="Tamil Nadu"/>
    <x v="0"/>
    <x v="8"/>
    <m/>
  </r>
  <r>
    <s v="OD3150"/>
    <x v="14"/>
    <x v="5"/>
    <x v="17"/>
    <x v="23"/>
    <d v="2015-11-10T00:00:00"/>
    <x v="3"/>
    <n v="2062"/>
    <n v="0.31"/>
    <n v="907.28"/>
    <s v="Tamil Nadu"/>
    <x v="2"/>
    <x v="0"/>
    <m/>
  </r>
  <r>
    <s v="OD3151"/>
    <x v="23"/>
    <x v="6"/>
    <x v="9"/>
    <x v="8"/>
    <d v="2017-10-30T00:00:00"/>
    <x v="3"/>
    <n v="2385"/>
    <n v="0.12"/>
    <n v="310.05"/>
    <s v="Tamil Nadu"/>
    <x v="0"/>
    <x v="2"/>
    <m/>
  </r>
  <r>
    <s v="OD3152"/>
    <x v="17"/>
    <x v="5"/>
    <x v="10"/>
    <x v="12"/>
    <d v="2015-06-20T00:00:00"/>
    <x v="3"/>
    <n v="560"/>
    <n v="0.11"/>
    <n v="95.2"/>
    <s v="Tamil Nadu"/>
    <x v="2"/>
    <x v="1"/>
    <m/>
  </r>
  <r>
    <s v="OD3153"/>
    <x v="49"/>
    <x v="3"/>
    <x v="18"/>
    <x v="12"/>
    <d v="2018-06-29T00:00:00"/>
    <x v="3"/>
    <n v="1654"/>
    <n v="0.14000000000000001"/>
    <n v="496.2"/>
    <s v="Tamil Nadu"/>
    <x v="3"/>
    <x v="1"/>
    <m/>
  </r>
  <r>
    <s v="OD3154"/>
    <x v="30"/>
    <x v="4"/>
    <x v="6"/>
    <x v="13"/>
    <d v="2016-05-08T00:00:00"/>
    <x v="3"/>
    <n v="1827"/>
    <n v="0.28000000000000003"/>
    <n v="493.29"/>
    <s v="Tamil Nadu"/>
    <x v="1"/>
    <x v="5"/>
    <m/>
  </r>
  <r>
    <s v="OD3155"/>
    <x v="26"/>
    <x v="6"/>
    <x v="9"/>
    <x v="8"/>
    <d v="2015-09-23T00:00:00"/>
    <x v="3"/>
    <n v="1524"/>
    <n v="0.23"/>
    <n v="441.96"/>
    <s v="Tamil Nadu"/>
    <x v="2"/>
    <x v="8"/>
    <m/>
  </r>
  <r>
    <s v="OD3156"/>
    <x v="28"/>
    <x v="0"/>
    <x v="12"/>
    <x v="6"/>
    <d v="2018-09-25T00:00:00"/>
    <x v="3"/>
    <n v="981"/>
    <n v="0.18"/>
    <n v="255.06"/>
    <s v="Tamil Nadu"/>
    <x v="3"/>
    <x v="8"/>
    <m/>
  </r>
  <r>
    <s v="OD3157"/>
    <x v="26"/>
    <x v="2"/>
    <x v="4"/>
    <x v="1"/>
    <d v="2018-07-29T00:00:00"/>
    <x v="3"/>
    <n v="1856"/>
    <n v="0.31"/>
    <n v="835.2"/>
    <s v="Tamil Nadu"/>
    <x v="3"/>
    <x v="7"/>
    <m/>
  </r>
  <r>
    <s v="OD3158"/>
    <x v="4"/>
    <x v="6"/>
    <x v="19"/>
    <x v="19"/>
    <d v="2016-04-20T00:00:00"/>
    <x v="3"/>
    <n v="1794"/>
    <n v="0.23"/>
    <n v="789.36"/>
    <s v="Tamil Nadu"/>
    <x v="1"/>
    <x v="3"/>
    <m/>
  </r>
  <r>
    <s v="OD3159"/>
    <x v="32"/>
    <x v="2"/>
    <x v="2"/>
    <x v="2"/>
    <d v="2018-09-09T00:00:00"/>
    <x v="3"/>
    <n v="1374"/>
    <n v="0.18"/>
    <n v="82.44"/>
    <s v="Tamil Nadu"/>
    <x v="3"/>
    <x v="8"/>
    <m/>
  </r>
  <r>
    <s v="OD3160"/>
    <x v="17"/>
    <x v="4"/>
    <x v="7"/>
    <x v="18"/>
    <d v="2017-09-04T00:00:00"/>
    <x v="3"/>
    <n v="2491"/>
    <n v="0.26"/>
    <n v="1120.95"/>
    <s v="Tamil Nadu"/>
    <x v="0"/>
    <x v="8"/>
    <m/>
  </r>
  <r>
    <s v="OD3161"/>
    <x v="3"/>
    <x v="3"/>
    <x v="3"/>
    <x v="2"/>
    <d v="2018-12-08T00:00:00"/>
    <x v="3"/>
    <n v="1812"/>
    <n v="0.22"/>
    <n v="108.72"/>
    <s v="Tamil Nadu"/>
    <x v="3"/>
    <x v="4"/>
    <m/>
  </r>
  <r>
    <s v="OD3162"/>
    <x v="18"/>
    <x v="0"/>
    <x v="12"/>
    <x v="14"/>
    <d v="2016-11-13T00:00:00"/>
    <x v="3"/>
    <n v="714"/>
    <n v="0.12"/>
    <n v="78.540000000000006"/>
    <s v="Tamil Nadu"/>
    <x v="1"/>
    <x v="0"/>
    <m/>
  </r>
  <r>
    <s v="OD3163"/>
    <x v="46"/>
    <x v="6"/>
    <x v="19"/>
    <x v="23"/>
    <d v="2017-11-30T00:00:00"/>
    <x v="3"/>
    <n v="1388"/>
    <n v="0.25"/>
    <n v="111.04"/>
    <s v="Tamil Nadu"/>
    <x v="0"/>
    <x v="0"/>
    <m/>
  </r>
  <r>
    <s v="OD3164"/>
    <x v="20"/>
    <x v="3"/>
    <x v="5"/>
    <x v="7"/>
    <d v="2017-08-26T00:00:00"/>
    <x v="3"/>
    <n v="653"/>
    <n v="0.27"/>
    <n v="124.07"/>
    <s v="Tamil Nadu"/>
    <x v="0"/>
    <x v="6"/>
    <m/>
  </r>
  <r>
    <s v="OD3165"/>
    <x v="12"/>
    <x v="3"/>
    <x v="16"/>
    <x v="19"/>
    <d v="2015-01-30T00:00:00"/>
    <x v="3"/>
    <n v="2262"/>
    <n v="0.1"/>
    <n v="791.7"/>
    <s v="Tamil Nadu"/>
    <x v="2"/>
    <x v="9"/>
    <m/>
  </r>
  <r>
    <s v="OD3166"/>
    <x v="15"/>
    <x v="1"/>
    <x v="1"/>
    <x v="6"/>
    <d v="2016-06-09T00:00:00"/>
    <x v="3"/>
    <n v="2234"/>
    <n v="0.11"/>
    <n v="714.88"/>
    <s v="Tamil Nadu"/>
    <x v="1"/>
    <x v="1"/>
    <m/>
  </r>
  <r>
    <s v="OD3167"/>
    <x v="48"/>
    <x v="6"/>
    <x v="11"/>
    <x v="16"/>
    <d v="2015-03-10T00:00:00"/>
    <x v="3"/>
    <n v="2275"/>
    <n v="0.3"/>
    <n v="864.5"/>
    <s v="Tamil Nadu"/>
    <x v="2"/>
    <x v="10"/>
    <m/>
  </r>
  <r>
    <s v="OD3168"/>
    <x v="27"/>
    <x v="6"/>
    <x v="9"/>
    <x v="3"/>
    <d v="2018-11-03T00:00:00"/>
    <x v="3"/>
    <n v="2036"/>
    <n v="0.26"/>
    <n v="325.76"/>
    <s v="Tamil Nadu"/>
    <x v="3"/>
    <x v="0"/>
    <m/>
  </r>
  <r>
    <s v="OD3169"/>
    <x v="42"/>
    <x v="6"/>
    <x v="9"/>
    <x v="4"/>
    <d v="2017-08-08T00:00:00"/>
    <x v="3"/>
    <n v="916"/>
    <n v="0.25"/>
    <n v="238.16"/>
    <s v="Tamil Nadu"/>
    <x v="0"/>
    <x v="6"/>
    <m/>
  </r>
  <r>
    <s v="OD3170"/>
    <x v="43"/>
    <x v="2"/>
    <x v="2"/>
    <x v="16"/>
    <d v="2018-10-07T00:00:00"/>
    <x v="3"/>
    <n v="2079"/>
    <n v="0.12"/>
    <n v="103.95"/>
    <s v="Tamil Nadu"/>
    <x v="3"/>
    <x v="2"/>
    <m/>
  </r>
  <r>
    <s v="OD3171"/>
    <x v="41"/>
    <x v="3"/>
    <x v="3"/>
    <x v="19"/>
    <d v="2015-01-30T00:00:00"/>
    <x v="3"/>
    <n v="1906"/>
    <n v="0.33"/>
    <n v="457.44"/>
    <s v="Tamil Nadu"/>
    <x v="2"/>
    <x v="9"/>
    <m/>
  </r>
  <r>
    <s v="OD3172"/>
    <x v="0"/>
    <x v="3"/>
    <x v="16"/>
    <x v="14"/>
    <d v="2015-01-20T00:00:00"/>
    <x v="3"/>
    <n v="1629"/>
    <n v="0.17"/>
    <n v="733.05"/>
    <s v="Tamil Nadu"/>
    <x v="2"/>
    <x v="9"/>
    <m/>
  </r>
  <r>
    <s v="OD3173"/>
    <x v="25"/>
    <x v="3"/>
    <x v="3"/>
    <x v="19"/>
    <d v="2015-03-30T00:00:00"/>
    <x v="3"/>
    <n v="1738"/>
    <n v="0.35"/>
    <n v="729.96"/>
    <s v="Tamil Nadu"/>
    <x v="2"/>
    <x v="10"/>
    <m/>
  </r>
  <r>
    <s v="OD3174"/>
    <x v="5"/>
    <x v="1"/>
    <x v="14"/>
    <x v="10"/>
    <d v="2018-12-22T00:00:00"/>
    <x v="3"/>
    <n v="1481"/>
    <n v="0.11"/>
    <n v="207.34"/>
    <s v="Tamil Nadu"/>
    <x v="3"/>
    <x v="4"/>
    <m/>
  </r>
  <r>
    <s v="OD3175"/>
    <x v="3"/>
    <x v="2"/>
    <x v="2"/>
    <x v="8"/>
    <d v="2015-11-07T00:00:00"/>
    <x v="3"/>
    <n v="979"/>
    <n v="0.23"/>
    <n v="166.43"/>
    <s v="Tamil Nadu"/>
    <x v="2"/>
    <x v="0"/>
    <m/>
  </r>
  <r>
    <s v="OD3176"/>
    <x v="12"/>
    <x v="2"/>
    <x v="2"/>
    <x v="19"/>
    <d v="2017-09-13T00:00:00"/>
    <x v="3"/>
    <n v="1477"/>
    <n v="0.14000000000000001"/>
    <n v="354.48"/>
    <s v="Tamil Nadu"/>
    <x v="0"/>
    <x v="8"/>
    <m/>
  </r>
  <r>
    <s v="OD3177"/>
    <x v="4"/>
    <x v="0"/>
    <x v="12"/>
    <x v="1"/>
    <d v="2018-06-29T00:00:00"/>
    <x v="3"/>
    <n v="778"/>
    <n v="0.18"/>
    <n v="272.3"/>
    <s v="Tamil Nadu"/>
    <x v="3"/>
    <x v="1"/>
    <m/>
  </r>
  <r>
    <s v="OD3178"/>
    <x v="22"/>
    <x v="2"/>
    <x v="21"/>
    <x v="16"/>
    <d v="2018-12-08T00:00:00"/>
    <x v="3"/>
    <n v="977"/>
    <n v="0.19"/>
    <n v="439.65"/>
    <s v="Tamil Nadu"/>
    <x v="3"/>
    <x v="4"/>
    <m/>
  </r>
  <r>
    <s v="OD3179"/>
    <x v="11"/>
    <x v="1"/>
    <x v="1"/>
    <x v="10"/>
    <d v="2017-08-26T00:00:00"/>
    <x v="3"/>
    <n v="681"/>
    <n v="0.21"/>
    <n v="299.64"/>
    <s v="Tamil Nadu"/>
    <x v="0"/>
    <x v="6"/>
    <m/>
  </r>
  <r>
    <s v="OD3180"/>
    <x v="29"/>
    <x v="3"/>
    <x v="18"/>
    <x v="19"/>
    <d v="2015-01-20T00:00:00"/>
    <x v="3"/>
    <n v="1272"/>
    <n v="0.16"/>
    <n v="139.91999999999999"/>
    <s v="Tamil Nadu"/>
    <x v="2"/>
    <x v="9"/>
    <m/>
  </r>
  <r>
    <s v="OD3181"/>
    <x v="14"/>
    <x v="2"/>
    <x v="15"/>
    <x v="20"/>
    <d v="2018-06-04T00:00:00"/>
    <x v="3"/>
    <n v="1649"/>
    <n v="0.27"/>
    <n v="98.94"/>
    <s v="Tamil Nadu"/>
    <x v="3"/>
    <x v="1"/>
    <m/>
  </r>
  <r>
    <s v="OD3182"/>
    <x v="47"/>
    <x v="5"/>
    <x v="10"/>
    <x v="19"/>
    <d v="2017-03-04T00:00:00"/>
    <x v="3"/>
    <n v="1144"/>
    <n v="0.3"/>
    <n v="125.84"/>
    <s v="Tamil Nadu"/>
    <x v="0"/>
    <x v="10"/>
    <m/>
  </r>
  <r>
    <s v="OD3183"/>
    <x v="8"/>
    <x v="5"/>
    <x v="17"/>
    <x v="15"/>
    <d v="2017-11-22T00:00:00"/>
    <x v="3"/>
    <n v="2141"/>
    <n v="0.35"/>
    <n v="428.2"/>
    <s v="Tamil Nadu"/>
    <x v="0"/>
    <x v="0"/>
    <m/>
  </r>
  <r>
    <s v="OD3184"/>
    <x v="0"/>
    <x v="6"/>
    <x v="19"/>
    <x v="19"/>
    <d v="2015-11-23T00:00:00"/>
    <x v="3"/>
    <n v="1137"/>
    <n v="0.18"/>
    <n v="500.28"/>
    <s v="Tamil Nadu"/>
    <x v="2"/>
    <x v="0"/>
    <m/>
  </r>
  <r>
    <s v="OD3185"/>
    <x v="16"/>
    <x v="2"/>
    <x v="21"/>
    <x v="13"/>
    <d v="2015-11-14T00:00:00"/>
    <x v="3"/>
    <n v="1823"/>
    <n v="0.3"/>
    <n v="729.2"/>
    <s v="Tamil Nadu"/>
    <x v="2"/>
    <x v="0"/>
    <m/>
  </r>
  <r>
    <s v="OD3186"/>
    <x v="29"/>
    <x v="2"/>
    <x v="2"/>
    <x v="8"/>
    <d v="2016-11-09T00:00:00"/>
    <x v="3"/>
    <n v="988"/>
    <n v="0.35"/>
    <n v="296.39999999999998"/>
    <s v="Tamil Nadu"/>
    <x v="1"/>
    <x v="0"/>
    <m/>
  </r>
  <r>
    <s v="OD3187"/>
    <x v="48"/>
    <x v="0"/>
    <x v="20"/>
    <x v="21"/>
    <d v="2016-04-13T00:00:00"/>
    <x v="3"/>
    <n v="1052"/>
    <n v="0.27"/>
    <n v="105.2"/>
    <s v="Tamil Nadu"/>
    <x v="1"/>
    <x v="3"/>
    <m/>
  </r>
  <r>
    <s v="OD3188"/>
    <x v="6"/>
    <x v="2"/>
    <x v="15"/>
    <x v="12"/>
    <d v="2015-11-07T00:00:00"/>
    <x v="3"/>
    <n v="1768"/>
    <n v="0.21"/>
    <n v="141.44"/>
    <s v="Tamil Nadu"/>
    <x v="2"/>
    <x v="0"/>
    <m/>
  </r>
  <r>
    <s v="OD3189"/>
    <x v="0"/>
    <x v="6"/>
    <x v="11"/>
    <x v="17"/>
    <d v="2015-03-28T00:00:00"/>
    <x v="3"/>
    <n v="1067"/>
    <n v="0.3"/>
    <n v="384.12"/>
    <s v="Tamil Nadu"/>
    <x v="2"/>
    <x v="10"/>
    <m/>
  </r>
  <r>
    <s v="OD3190"/>
    <x v="38"/>
    <x v="4"/>
    <x v="22"/>
    <x v="16"/>
    <d v="2016-11-09T00:00:00"/>
    <x v="3"/>
    <n v="580"/>
    <n v="0.22"/>
    <n v="237.8"/>
    <s v="Tamil Nadu"/>
    <x v="1"/>
    <x v="0"/>
    <m/>
  </r>
  <r>
    <s v="OD3191"/>
    <x v="41"/>
    <x v="6"/>
    <x v="19"/>
    <x v="8"/>
    <d v="2015-01-23T00:00:00"/>
    <x v="3"/>
    <n v="2314"/>
    <n v="0.27"/>
    <n v="624.78"/>
    <s v="Tamil Nadu"/>
    <x v="2"/>
    <x v="9"/>
    <m/>
  </r>
  <r>
    <s v="OD3192"/>
    <x v="5"/>
    <x v="4"/>
    <x v="22"/>
    <x v="1"/>
    <d v="2016-05-29T00:00:00"/>
    <x v="3"/>
    <n v="2251"/>
    <n v="0.21"/>
    <n v="922.91"/>
    <s v="Tamil Nadu"/>
    <x v="1"/>
    <x v="5"/>
    <m/>
  </r>
  <r>
    <s v="OD3193"/>
    <x v="19"/>
    <x v="0"/>
    <x v="0"/>
    <x v="3"/>
    <d v="2017-06-13T00:00:00"/>
    <x v="3"/>
    <n v="547"/>
    <n v="0.25"/>
    <n v="109.4"/>
    <s v="Tamil Nadu"/>
    <x v="0"/>
    <x v="1"/>
    <m/>
  </r>
  <r>
    <s v="OD3194"/>
    <x v="25"/>
    <x v="3"/>
    <x v="3"/>
    <x v="2"/>
    <d v="2018-11-03T00:00:00"/>
    <x v="3"/>
    <n v="508"/>
    <n v="0.34"/>
    <n v="208.28"/>
    <s v="Tamil Nadu"/>
    <x v="3"/>
    <x v="0"/>
    <m/>
  </r>
  <r>
    <s v="OD3195"/>
    <x v="38"/>
    <x v="3"/>
    <x v="5"/>
    <x v="7"/>
    <d v="2015-11-10T00:00:00"/>
    <x v="3"/>
    <n v="2114"/>
    <n v="0.22"/>
    <n v="739.9"/>
    <s v="Tamil Nadu"/>
    <x v="2"/>
    <x v="0"/>
    <m/>
  </r>
  <r>
    <s v="OD3196"/>
    <x v="49"/>
    <x v="3"/>
    <x v="16"/>
    <x v="7"/>
    <d v="2015-11-10T00:00:00"/>
    <x v="3"/>
    <n v="1524"/>
    <n v="0.13"/>
    <n v="228.6"/>
    <s v="Tamil Nadu"/>
    <x v="2"/>
    <x v="0"/>
    <m/>
  </r>
  <r>
    <s v="OD3197"/>
    <x v="38"/>
    <x v="4"/>
    <x v="7"/>
    <x v="1"/>
    <d v="2017-07-17T00:00:00"/>
    <x v="3"/>
    <n v="1903"/>
    <n v="0.26"/>
    <n v="799.26"/>
    <s v="Tamil Nadu"/>
    <x v="0"/>
    <x v="7"/>
    <m/>
  </r>
  <r>
    <s v="OD3198"/>
    <x v="12"/>
    <x v="2"/>
    <x v="4"/>
    <x v="13"/>
    <d v="2016-11-09T00:00:00"/>
    <x v="3"/>
    <n v="1808"/>
    <n v="0.28000000000000003"/>
    <n v="253.12"/>
    <s v="Tamil Nadu"/>
    <x v="1"/>
    <x v="0"/>
    <m/>
  </r>
  <r>
    <s v="OD3199"/>
    <x v="9"/>
    <x v="4"/>
    <x v="22"/>
    <x v="9"/>
    <d v="2017-09-13T00:00:00"/>
    <x v="3"/>
    <n v="693"/>
    <n v="0.26"/>
    <n v="194.04"/>
    <s v="Tamil Nadu"/>
    <x v="0"/>
    <x v="8"/>
    <m/>
  </r>
  <r>
    <s v="OD3200"/>
    <x v="13"/>
    <x v="6"/>
    <x v="13"/>
    <x v="10"/>
    <d v="2017-09-13T00:00:00"/>
    <x v="3"/>
    <n v="1615"/>
    <n v="0.3"/>
    <n v="96.9"/>
    <s v="Tamil Nadu"/>
    <x v="0"/>
    <x v="8"/>
    <m/>
  </r>
  <r>
    <s v="OD3201"/>
    <x v="4"/>
    <x v="0"/>
    <x v="12"/>
    <x v="15"/>
    <d v="2018-06-27T00:00:00"/>
    <x v="3"/>
    <n v="2032"/>
    <n v="0.19"/>
    <n v="325.12"/>
    <s v="Tamil Nadu"/>
    <x v="3"/>
    <x v="1"/>
    <m/>
  </r>
  <r>
    <s v="OD3202"/>
    <x v="47"/>
    <x v="6"/>
    <x v="9"/>
    <x v="1"/>
    <d v="2016-11-17T00:00:00"/>
    <x v="3"/>
    <n v="1474"/>
    <n v="0.16"/>
    <n v="530.64"/>
    <s v="Tamil Nadu"/>
    <x v="1"/>
    <x v="0"/>
    <m/>
  </r>
  <r>
    <s v="OD3203"/>
    <x v="13"/>
    <x v="6"/>
    <x v="13"/>
    <x v="16"/>
    <d v="2016-09-10T00:00:00"/>
    <x v="3"/>
    <n v="2097"/>
    <n v="0.14000000000000001"/>
    <n v="104.85"/>
    <s v="Tamil Nadu"/>
    <x v="1"/>
    <x v="8"/>
    <m/>
  </r>
  <r>
    <s v="OD3204"/>
    <x v="16"/>
    <x v="5"/>
    <x v="17"/>
    <x v="22"/>
    <d v="2015-11-10T00:00:00"/>
    <x v="3"/>
    <n v="1211"/>
    <n v="0.14000000000000001"/>
    <n v="472.29"/>
    <s v="Tamil Nadu"/>
    <x v="2"/>
    <x v="0"/>
    <m/>
  </r>
  <r>
    <s v="OD3205"/>
    <x v="3"/>
    <x v="0"/>
    <x v="12"/>
    <x v="23"/>
    <d v="2015-11-10T00:00:00"/>
    <x v="3"/>
    <n v="775"/>
    <n v="0.3"/>
    <n v="240.25"/>
    <s v="Tamil Nadu"/>
    <x v="2"/>
    <x v="0"/>
    <m/>
  </r>
  <r>
    <s v="OD3206"/>
    <x v="42"/>
    <x v="0"/>
    <x v="20"/>
    <x v="0"/>
    <d v="2017-07-17T00:00:00"/>
    <x v="3"/>
    <n v="1365"/>
    <n v="0.24"/>
    <n v="532.35"/>
    <s v="Tamil Nadu"/>
    <x v="0"/>
    <x v="7"/>
    <m/>
  </r>
  <r>
    <s v="OD3207"/>
    <x v="25"/>
    <x v="0"/>
    <x v="0"/>
    <x v="12"/>
    <d v="2017-09-13T00:00:00"/>
    <x v="3"/>
    <n v="1405"/>
    <n v="0.15"/>
    <n v="224.8"/>
    <s v="Tamil Nadu"/>
    <x v="0"/>
    <x v="8"/>
    <m/>
  </r>
  <r>
    <s v="OD3208"/>
    <x v="5"/>
    <x v="2"/>
    <x v="15"/>
    <x v="5"/>
    <d v="2015-11-07T00:00:00"/>
    <x v="3"/>
    <n v="693"/>
    <n v="0.15"/>
    <n v="311.85000000000002"/>
    <s v="Tamil Nadu"/>
    <x v="2"/>
    <x v="0"/>
    <m/>
  </r>
  <r>
    <s v="OD3209"/>
    <x v="4"/>
    <x v="2"/>
    <x v="15"/>
    <x v="4"/>
    <d v="2018-07-11T00:00:00"/>
    <x v="3"/>
    <n v="1934"/>
    <n v="0.11"/>
    <n v="135.38"/>
    <s v="Tamil Nadu"/>
    <x v="3"/>
    <x v="7"/>
    <m/>
  </r>
  <r>
    <s v="OD3210"/>
    <x v="6"/>
    <x v="3"/>
    <x v="5"/>
    <x v="0"/>
    <d v="2015-04-04T00:00:00"/>
    <x v="3"/>
    <n v="1500"/>
    <n v="0.2"/>
    <n v="555"/>
    <s v="Tamil Nadu"/>
    <x v="2"/>
    <x v="3"/>
    <m/>
  </r>
  <r>
    <s v="OD3211"/>
    <x v="31"/>
    <x v="3"/>
    <x v="3"/>
    <x v="13"/>
    <d v="2017-09-01T00:00:00"/>
    <x v="3"/>
    <n v="783"/>
    <n v="0.17"/>
    <n v="305.37"/>
    <s v="Tamil Nadu"/>
    <x v="0"/>
    <x v="8"/>
    <m/>
  </r>
  <r>
    <s v="OD3212"/>
    <x v="38"/>
    <x v="1"/>
    <x v="14"/>
    <x v="21"/>
    <d v="2018-03-11T00:00:00"/>
    <x v="3"/>
    <n v="2073"/>
    <n v="0.17"/>
    <n v="663.36"/>
    <s v="Tamil Nadu"/>
    <x v="3"/>
    <x v="10"/>
    <m/>
  </r>
  <r>
    <s v="OD3213"/>
    <x v="48"/>
    <x v="2"/>
    <x v="15"/>
    <x v="17"/>
    <d v="2018-04-20T00:00:00"/>
    <x v="3"/>
    <n v="1191"/>
    <n v="0.13"/>
    <n v="83.37"/>
    <s v="Tamil Nadu"/>
    <x v="3"/>
    <x v="3"/>
    <m/>
  </r>
  <r>
    <s v="OD3214"/>
    <x v="31"/>
    <x v="3"/>
    <x v="5"/>
    <x v="19"/>
    <d v="2015-05-04T00:00:00"/>
    <x v="3"/>
    <n v="2244"/>
    <n v="0.28999999999999998"/>
    <n v="561"/>
    <s v="Tamil Nadu"/>
    <x v="2"/>
    <x v="5"/>
    <m/>
  </r>
  <r>
    <s v="OD3215"/>
    <x v="26"/>
    <x v="1"/>
    <x v="14"/>
    <x v="20"/>
    <d v="2015-11-14T00:00:00"/>
    <x v="3"/>
    <n v="2451"/>
    <n v="0.25"/>
    <n v="441.18"/>
    <s v="Tamil Nadu"/>
    <x v="2"/>
    <x v="0"/>
    <m/>
  </r>
  <r>
    <s v="OD3216"/>
    <x v="41"/>
    <x v="2"/>
    <x v="21"/>
    <x v="8"/>
    <d v="2018-11-11T00:00:00"/>
    <x v="3"/>
    <n v="2454"/>
    <n v="0.26"/>
    <n v="834.36"/>
    <s v="Tamil Nadu"/>
    <x v="3"/>
    <x v="0"/>
    <m/>
  </r>
  <r>
    <s v="OD3217"/>
    <x v="44"/>
    <x v="3"/>
    <x v="5"/>
    <x v="14"/>
    <d v="2017-11-30T00:00:00"/>
    <x v="3"/>
    <n v="2072"/>
    <n v="0.21"/>
    <n v="497.28"/>
    <s v="Tamil Nadu"/>
    <x v="0"/>
    <x v="0"/>
    <m/>
  </r>
  <r>
    <s v="OD3218"/>
    <x v="10"/>
    <x v="1"/>
    <x v="14"/>
    <x v="11"/>
    <d v="2018-12-08T00:00:00"/>
    <x v="3"/>
    <n v="2070"/>
    <n v="0.32"/>
    <n v="414"/>
    <s v="Tamil Nadu"/>
    <x v="3"/>
    <x v="4"/>
    <m/>
  </r>
  <r>
    <s v="OD3219"/>
    <x v="1"/>
    <x v="5"/>
    <x v="17"/>
    <x v="20"/>
    <d v="2015-11-19T00:00:00"/>
    <x v="3"/>
    <n v="1159"/>
    <n v="0.33"/>
    <n v="359.29"/>
    <s v="Tamil Nadu"/>
    <x v="2"/>
    <x v="0"/>
    <m/>
  </r>
  <r>
    <s v="OD3220"/>
    <x v="32"/>
    <x v="4"/>
    <x v="6"/>
    <x v="22"/>
    <d v="2016-11-17T00:00:00"/>
    <x v="3"/>
    <n v="1153"/>
    <n v="0.27"/>
    <n v="219.07"/>
    <s v="Tamil Nadu"/>
    <x v="1"/>
    <x v="0"/>
    <m/>
  </r>
  <r>
    <s v="OD3221"/>
    <x v="48"/>
    <x v="4"/>
    <x v="7"/>
    <x v="9"/>
    <d v="2016-04-25T00:00:00"/>
    <x v="3"/>
    <n v="1918"/>
    <n v="0.22"/>
    <n v="575.4"/>
    <s v="Tamil Nadu"/>
    <x v="1"/>
    <x v="3"/>
    <m/>
  </r>
  <r>
    <s v="OD3222"/>
    <x v="12"/>
    <x v="4"/>
    <x v="22"/>
    <x v="13"/>
    <d v="2017-07-22T00:00:00"/>
    <x v="3"/>
    <n v="1298"/>
    <n v="0.26"/>
    <n v="363.44"/>
    <s v="Tamil Nadu"/>
    <x v="0"/>
    <x v="7"/>
    <m/>
  </r>
  <r>
    <s v="OD3223"/>
    <x v="32"/>
    <x v="5"/>
    <x v="10"/>
    <x v="15"/>
    <d v="2018-12-04T00:00:00"/>
    <x v="3"/>
    <n v="985"/>
    <n v="0.32"/>
    <n v="128.05000000000001"/>
    <s v="Tamil Nadu"/>
    <x v="3"/>
    <x v="4"/>
    <m/>
  </r>
  <r>
    <s v="OD3224"/>
    <x v="8"/>
    <x v="1"/>
    <x v="14"/>
    <x v="21"/>
    <d v="2016-04-25T00:00:00"/>
    <x v="3"/>
    <n v="971"/>
    <n v="0.33"/>
    <n v="242.75"/>
    <s v="Tamil Nadu"/>
    <x v="1"/>
    <x v="3"/>
    <m/>
  </r>
  <r>
    <s v="OD3225"/>
    <x v="21"/>
    <x v="2"/>
    <x v="21"/>
    <x v="3"/>
    <d v="2018-12-09T00:00:00"/>
    <x v="3"/>
    <n v="781"/>
    <n v="0.26"/>
    <n v="132.77000000000001"/>
    <s v="Tamil Nadu"/>
    <x v="3"/>
    <x v="4"/>
    <m/>
  </r>
  <r>
    <s v="OD3226"/>
    <x v="45"/>
    <x v="2"/>
    <x v="2"/>
    <x v="12"/>
    <d v="2016-08-10T00:00:00"/>
    <x v="3"/>
    <n v="1050"/>
    <n v="0.13"/>
    <n v="273"/>
    <s v="Tamil Nadu"/>
    <x v="1"/>
    <x v="6"/>
    <m/>
  </r>
  <r>
    <s v="OD3227"/>
    <x v="2"/>
    <x v="3"/>
    <x v="5"/>
    <x v="6"/>
    <d v="2017-09-01T00:00:00"/>
    <x v="3"/>
    <n v="1494"/>
    <n v="0.27"/>
    <n v="164.34"/>
    <s v="Tamil Nadu"/>
    <x v="0"/>
    <x v="8"/>
    <m/>
  </r>
  <r>
    <s v="OD3228"/>
    <x v="9"/>
    <x v="5"/>
    <x v="10"/>
    <x v="10"/>
    <d v="2017-09-01T00:00:00"/>
    <x v="3"/>
    <n v="1320"/>
    <n v="0.2"/>
    <n v="211.2"/>
    <s v="Tamil Nadu"/>
    <x v="0"/>
    <x v="8"/>
    <m/>
  </r>
  <r>
    <s v="OD3229"/>
    <x v="14"/>
    <x v="2"/>
    <x v="2"/>
    <x v="3"/>
    <d v="2017-09-20T00:00:00"/>
    <x v="3"/>
    <n v="1791"/>
    <n v="0.3"/>
    <n v="537.29999999999995"/>
    <s v="Tamil Nadu"/>
    <x v="0"/>
    <x v="8"/>
    <m/>
  </r>
  <r>
    <s v="OD3230"/>
    <x v="15"/>
    <x v="3"/>
    <x v="5"/>
    <x v="18"/>
    <d v="2018-12-09T00:00:00"/>
    <x v="3"/>
    <n v="1108"/>
    <n v="0.14000000000000001"/>
    <n v="166.2"/>
    <s v="Tamil Nadu"/>
    <x v="3"/>
    <x v="4"/>
    <m/>
  </r>
  <r>
    <s v="OD3231"/>
    <x v="4"/>
    <x v="0"/>
    <x v="20"/>
    <x v="0"/>
    <d v="2015-01-20T00:00:00"/>
    <x v="3"/>
    <n v="2054"/>
    <n v="0.33"/>
    <n v="657.28"/>
    <s v="Tamil Nadu"/>
    <x v="2"/>
    <x v="9"/>
    <m/>
  </r>
  <r>
    <s v="OD3232"/>
    <x v="4"/>
    <x v="1"/>
    <x v="14"/>
    <x v="4"/>
    <d v="2015-01-20T00:00:00"/>
    <x v="3"/>
    <n v="1785"/>
    <n v="0.28999999999999998"/>
    <n v="624.75"/>
    <s v="Tamil Nadu"/>
    <x v="2"/>
    <x v="9"/>
    <m/>
  </r>
  <r>
    <s v="OD3233"/>
    <x v="33"/>
    <x v="1"/>
    <x v="14"/>
    <x v="10"/>
    <d v="2015-09-23T00:00:00"/>
    <x v="3"/>
    <n v="2103"/>
    <n v="0.32"/>
    <n v="147.21"/>
    <s v="Tamil Nadu"/>
    <x v="2"/>
    <x v="8"/>
    <m/>
  </r>
  <r>
    <s v="OD3234"/>
    <x v="15"/>
    <x v="2"/>
    <x v="4"/>
    <x v="17"/>
    <d v="2018-12-16T00:00:00"/>
    <x v="3"/>
    <n v="1699"/>
    <n v="0.19"/>
    <n v="526.69000000000005"/>
    <s v="Tamil Nadu"/>
    <x v="3"/>
    <x v="4"/>
    <m/>
  </r>
  <r>
    <s v="OD3235"/>
    <x v="9"/>
    <x v="1"/>
    <x v="14"/>
    <x v="16"/>
    <d v="2017-09-13T00:00:00"/>
    <x v="3"/>
    <n v="1576"/>
    <n v="0.25"/>
    <n v="315.2"/>
    <s v="Tamil Nadu"/>
    <x v="0"/>
    <x v="8"/>
    <m/>
  </r>
  <r>
    <s v="OD3236"/>
    <x v="18"/>
    <x v="3"/>
    <x v="18"/>
    <x v="20"/>
    <d v="2015-04-12T00:00:00"/>
    <x v="3"/>
    <n v="1926"/>
    <n v="0.32"/>
    <n v="211.86"/>
    <s v="Tamil Nadu"/>
    <x v="2"/>
    <x v="3"/>
    <m/>
  </r>
  <r>
    <s v="OD3237"/>
    <x v="15"/>
    <x v="6"/>
    <x v="13"/>
    <x v="17"/>
    <d v="2018-12-09T00:00:00"/>
    <x v="3"/>
    <n v="1804"/>
    <n v="0.18"/>
    <n v="469.04"/>
    <s v="Tamil Nadu"/>
    <x v="3"/>
    <x v="4"/>
    <m/>
  </r>
  <r>
    <s v="OD3238"/>
    <x v="36"/>
    <x v="6"/>
    <x v="19"/>
    <x v="0"/>
    <d v="2018-03-21T00:00:00"/>
    <x v="3"/>
    <n v="1496"/>
    <n v="0.27"/>
    <n v="329.12"/>
    <s v="Tamil Nadu"/>
    <x v="3"/>
    <x v="10"/>
    <m/>
  </r>
  <r>
    <s v="OD3239"/>
    <x v="17"/>
    <x v="3"/>
    <x v="3"/>
    <x v="4"/>
    <d v="2018-12-26T00:00:00"/>
    <x v="3"/>
    <n v="1066"/>
    <n v="0.1"/>
    <n v="341.12"/>
    <s v="Tamil Nadu"/>
    <x v="3"/>
    <x v="4"/>
    <m/>
  </r>
  <r>
    <s v="OD3240"/>
    <x v="22"/>
    <x v="6"/>
    <x v="19"/>
    <x v="5"/>
    <d v="2018-01-28T00:00:00"/>
    <x v="3"/>
    <n v="2266"/>
    <n v="0.13"/>
    <n v="815.76"/>
    <s v="Tamil Nadu"/>
    <x v="3"/>
    <x v="9"/>
    <m/>
  </r>
  <r>
    <s v="OD3241"/>
    <x v="1"/>
    <x v="0"/>
    <x v="12"/>
    <x v="9"/>
    <d v="2017-07-22T00:00:00"/>
    <x v="3"/>
    <n v="533"/>
    <n v="0.11"/>
    <n v="165.23"/>
    <s v="Tamil Nadu"/>
    <x v="0"/>
    <x v="7"/>
    <m/>
  </r>
  <r>
    <s v="OD3242"/>
    <x v="42"/>
    <x v="0"/>
    <x v="20"/>
    <x v="20"/>
    <d v="2015-09-23T00:00:00"/>
    <x v="3"/>
    <n v="2327"/>
    <n v="0.32"/>
    <n v="465.4"/>
    <s v="Tamil Nadu"/>
    <x v="2"/>
    <x v="8"/>
    <m/>
  </r>
  <r>
    <s v="OD3243"/>
    <x v="24"/>
    <x v="5"/>
    <x v="8"/>
    <x v="21"/>
    <d v="2017-07-22T00:00:00"/>
    <x v="3"/>
    <n v="1257"/>
    <n v="0.27"/>
    <n v="540.51"/>
    <s v="Tamil Nadu"/>
    <x v="0"/>
    <x v="7"/>
    <m/>
  </r>
  <r>
    <s v="OD3244"/>
    <x v="27"/>
    <x v="3"/>
    <x v="18"/>
    <x v="15"/>
    <d v="2018-11-03T00:00:00"/>
    <x v="3"/>
    <n v="2471"/>
    <n v="0.26"/>
    <n v="1087.24"/>
    <s v="Tamil Nadu"/>
    <x v="3"/>
    <x v="0"/>
    <m/>
  </r>
  <r>
    <s v="OD3245"/>
    <x v="15"/>
    <x v="2"/>
    <x v="15"/>
    <x v="1"/>
    <d v="2015-09-23T00:00:00"/>
    <x v="3"/>
    <n v="799"/>
    <n v="0.28000000000000003"/>
    <n v="327.58999999999997"/>
    <s v="Tamil Nadu"/>
    <x v="2"/>
    <x v="8"/>
    <m/>
  </r>
  <r>
    <s v="OD3246"/>
    <x v="35"/>
    <x v="2"/>
    <x v="4"/>
    <x v="14"/>
    <d v="2017-09-03T00:00:00"/>
    <x v="3"/>
    <n v="898"/>
    <n v="0.19"/>
    <n v="161.63999999999999"/>
    <s v="Tamil Nadu"/>
    <x v="0"/>
    <x v="8"/>
    <m/>
  </r>
  <r>
    <s v="OD3247"/>
    <x v="38"/>
    <x v="6"/>
    <x v="9"/>
    <x v="1"/>
    <d v="2015-06-20T00:00:00"/>
    <x v="3"/>
    <n v="1636"/>
    <n v="0.21"/>
    <n v="98.16"/>
    <s v="Tamil Nadu"/>
    <x v="2"/>
    <x v="1"/>
    <m/>
  </r>
  <r>
    <s v="OD3248"/>
    <x v="45"/>
    <x v="1"/>
    <x v="14"/>
    <x v="9"/>
    <d v="2015-11-07T00:00:00"/>
    <x v="3"/>
    <n v="2169"/>
    <n v="0.31"/>
    <n v="325.35000000000002"/>
    <s v="Tamil Nadu"/>
    <x v="2"/>
    <x v="0"/>
    <m/>
  </r>
  <r>
    <s v="OD3249"/>
    <x v="41"/>
    <x v="4"/>
    <x v="7"/>
    <x v="11"/>
    <d v="2015-03-17T00:00:00"/>
    <x v="3"/>
    <n v="2191"/>
    <n v="0.31"/>
    <n v="810.67"/>
    <s v="Tamil Nadu"/>
    <x v="2"/>
    <x v="10"/>
    <m/>
  </r>
  <r>
    <s v="OD3250"/>
    <x v="20"/>
    <x v="3"/>
    <x v="16"/>
    <x v="5"/>
    <d v="2018-08-05T00:00:00"/>
    <x v="3"/>
    <n v="1903"/>
    <n v="0.16"/>
    <n v="647.02"/>
    <s v="Tamil Nadu"/>
    <x v="3"/>
    <x v="6"/>
    <m/>
  </r>
  <r>
    <s v="OD3251"/>
    <x v="25"/>
    <x v="5"/>
    <x v="17"/>
    <x v="13"/>
    <d v="2016-06-01T00:00:00"/>
    <x v="3"/>
    <n v="1807"/>
    <n v="0.16"/>
    <n v="795.08"/>
    <s v="Tamil Nadu"/>
    <x v="1"/>
    <x v="1"/>
    <m/>
  </r>
  <r>
    <s v="OD3252"/>
    <x v="34"/>
    <x v="1"/>
    <x v="1"/>
    <x v="5"/>
    <d v="2015-03-17T00:00:00"/>
    <x v="3"/>
    <n v="2433"/>
    <n v="0.35"/>
    <n v="1046.19"/>
    <s v="Tamil Nadu"/>
    <x v="2"/>
    <x v="10"/>
    <m/>
  </r>
  <r>
    <s v="OD3253"/>
    <x v="4"/>
    <x v="5"/>
    <x v="10"/>
    <x v="17"/>
    <d v="2018-08-10T00:00:00"/>
    <x v="3"/>
    <n v="535"/>
    <n v="0.23"/>
    <n v="48.15"/>
    <s v="Tamil Nadu"/>
    <x v="3"/>
    <x v="6"/>
    <m/>
  </r>
  <r>
    <s v="OD3254"/>
    <x v="47"/>
    <x v="5"/>
    <x v="17"/>
    <x v="23"/>
    <d v="2017-09-22T00:00:00"/>
    <x v="3"/>
    <n v="1835"/>
    <n v="0.19"/>
    <n v="293.60000000000002"/>
    <s v="Tamil Nadu"/>
    <x v="0"/>
    <x v="8"/>
    <m/>
  </r>
  <r>
    <s v="OD3255"/>
    <x v="39"/>
    <x v="0"/>
    <x v="0"/>
    <x v="3"/>
    <d v="2017-09-13T00:00:00"/>
    <x v="3"/>
    <n v="2081"/>
    <n v="0.22"/>
    <n v="894.83"/>
    <s v="Tamil Nadu"/>
    <x v="0"/>
    <x v="8"/>
    <m/>
  </r>
  <r>
    <s v="OD3256"/>
    <x v="11"/>
    <x v="1"/>
    <x v="14"/>
    <x v="20"/>
    <d v="2016-03-05T00:00:00"/>
    <x v="3"/>
    <n v="1636"/>
    <n v="0.14000000000000001"/>
    <n v="736.2"/>
    <s v="Tamil Nadu"/>
    <x v="1"/>
    <x v="10"/>
    <m/>
  </r>
  <r>
    <s v="OD3257"/>
    <x v="48"/>
    <x v="2"/>
    <x v="15"/>
    <x v="10"/>
    <d v="2018-11-11T00:00:00"/>
    <x v="3"/>
    <n v="2069"/>
    <n v="0.23"/>
    <n v="744.84"/>
    <s v="Tamil Nadu"/>
    <x v="3"/>
    <x v="0"/>
    <m/>
  </r>
  <r>
    <s v="OD3258"/>
    <x v="21"/>
    <x v="1"/>
    <x v="1"/>
    <x v="6"/>
    <d v="2018-04-20T00:00:00"/>
    <x v="3"/>
    <n v="1562"/>
    <n v="0.27"/>
    <n v="421.74"/>
    <s v="Tamil Nadu"/>
    <x v="3"/>
    <x v="3"/>
    <m/>
  </r>
  <r>
    <s v="OD3259"/>
    <x v="21"/>
    <x v="1"/>
    <x v="14"/>
    <x v="22"/>
    <d v="2016-06-01T00:00:00"/>
    <x v="3"/>
    <n v="1726"/>
    <n v="0.2"/>
    <n v="500.54"/>
    <s v="Tamil Nadu"/>
    <x v="1"/>
    <x v="1"/>
    <m/>
  </r>
  <r>
    <s v="OD3260"/>
    <x v="42"/>
    <x v="4"/>
    <x v="22"/>
    <x v="17"/>
    <d v="2018-07-25T00:00:00"/>
    <x v="3"/>
    <n v="1633"/>
    <n v="0.1"/>
    <n v="718.52"/>
    <s v="Tamil Nadu"/>
    <x v="3"/>
    <x v="7"/>
    <m/>
  </r>
  <r>
    <s v="OD3261"/>
    <x v="7"/>
    <x v="6"/>
    <x v="11"/>
    <x v="9"/>
    <d v="2016-11-13T00:00:00"/>
    <x v="3"/>
    <n v="1415"/>
    <n v="0.18"/>
    <n v="353.75"/>
    <s v="Tamil Nadu"/>
    <x v="1"/>
    <x v="0"/>
    <m/>
  </r>
  <r>
    <s v="OD3262"/>
    <x v="33"/>
    <x v="5"/>
    <x v="10"/>
    <x v="14"/>
    <d v="2017-09-22T00:00:00"/>
    <x v="3"/>
    <n v="2126"/>
    <n v="0.28000000000000003"/>
    <n v="616.54"/>
    <s v="Tamil Nadu"/>
    <x v="0"/>
    <x v="8"/>
    <m/>
  </r>
  <r>
    <s v="OD3263"/>
    <x v="27"/>
    <x v="3"/>
    <x v="16"/>
    <x v="19"/>
    <d v="2015-03-17T00:00:00"/>
    <x v="3"/>
    <n v="730"/>
    <n v="0.1"/>
    <n v="146"/>
    <s v="Tamil Nadu"/>
    <x v="2"/>
    <x v="10"/>
    <m/>
  </r>
  <r>
    <s v="OD3264"/>
    <x v="42"/>
    <x v="6"/>
    <x v="11"/>
    <x v="5"/>
    <d v="2017-11-30T00:00:00"/>
    <x v="3"/>
    <n v="1609"/>
    <n v="0.28999999999999998"/>
    <n v="579.24"/>
    <s v="Tamil Nadu"/>
    <x v="0"/>
    <x v="0"/>
    <m/>
  </r>
  <r>
    <s v="OD3265"/>
    <x v="35"/>
    <x v="5"/>
    <x v="10"/>
    <x v="1"/>
    <d v="2017-10-20T00:00:00"/>
    <x v="3"/>
    <n v="2229"/>
    <n v="0.12"/>
    <n v="824.73"/>
    <s v="Tamil Nadu"/>
    <x v="0"/>
    <x v="2"/>
    <m/>
  </r>
  <r>
    <s v="OD3266"/>
    <x v="28"/>
    <x v="6"/>
    <x v="13"/>
    <x v="19"/>
    <d v="2018-02-13T00:00:00"/>
    <x v="3"/>
    <n v="1637"/>
    <n v="0.25"/>
    <n v="654.79999999999995"/>
    <s v="Tamil Nadu"/>
    <x v="3"/>
    <x v="11"/>
    <m/>
  </r>
  <r>
    <s v="OD3267"/>
    <x v="17"/>
    <x v="0"/>
    <x v="0"/>
    <x v="21"/>
    <d v="2017-07-17T00:00:00"/>
    <x v="3"/>
    <n v="780"/>
    <n v="0.2"/>
    <n v="46.8"/>
    <s v="Tamil Nadu"/>
    <x v="0"/>
    <x v="7"/>
    <m/>
  </r>
  <r>
    <s v="OD3268"/>
    <x v="0"/>
    <x v="2"/>
    <x v="15"/>
    <x v="11"/>
    <d v="2018-08-31T00:00:00"/>
    <x v="3"/>
    <n v="1456"/>
    <n v="0.17"/>
    <n v="364"/>
    <s v="Tamil Nadu"/>
    <x v="3"/>
    <x v="6"/>
    <m/>
  </r>
  <r>
    <s v="OD3269"/>
    <x v="38"/>
    <x v="2"/>
    <x v="4"/>
    <x v="23"/>
    <d v="2015-05-19T00:00:00"/>
    <x v="3"/>
    <n v="1464"/>
    <n v="0.14000000000000001"/>
    <n v="409.92"/>
    <s v="Tamil Nadu"/>
    <x v="2"/>
    <x v="5"/>
    <m/>
  </r>
  <r>
    <s v="OD3270"/>
    <x v="23"/>
    <x v="1"/>
    <x v="1"/>
    <x v="11"/>
    <d v="2018-08-05T00:00:00"/>
    <x v="3"/>
    <n v="1567"/>
    <n v="0.26"/>
    <n v="642.47"/>
    <s v="Tamil Nadu"/>
    <x v="3"/>
    <x v="6"/>
    <m/>
  </r>
  <r>
    <s v="OD3271"/>
    <x v="44"/>
    <x v="5"/>
    <x v="17"/>
    <x v="7"/>
    <d v="2018-11-20T00:00:00"/>
    <x v="3"/>
    <n v="2083"/>
    <n v="0.19"/>
    <n v="708.22"/>
    <s v="Tamil Nadu"/>
    <x v="3"/>
    <x v="0"/>
    <m/>
  </r>
  <r>
    <s v="OD3272"/>
    <x v="6"/>
    <x v="6"/>
    <x v="19"/>
    <x v="8"/>
    <d v="2015-03-17T00:00:00"/>
    <x v="3"/>
    <n v="2351"/>
    <n v="0.23"/>
    <n v="963.91"/>
    <s v="Tamil Nadu"/>
    <x v="2"/>
    <x v="10"/>
    <m/>
  </r>
  <r>
    <s v="OD3273"/>
    <x v="12"/>
    <x v="1"/>
    <x v="1"/>
    <x v="18"/>
    <d v="2015-12-23T00:00:00"/>
    <x v="3"/>
    <n v="723"/>
    <n v="0.19"/>
    <n v="50.61"/>
    <s v="Tamil Nadu"/>
    <x v="2"/>
    <x v="4"/>
    <m/>
  </r>
  <r>
    <s v="OD3274"/>
    <x v="6"/>
    <x v="5"/>
    <x v="10"/>
    <x v="23"/>
    <d v="2017-12-17T00:00:00"/>
    <x v="3"/>
    <n v="1431"/>
    <n v="0.22"/>
    <n v="314.82"/>
    <s v="Tamil Nadu"/>
    <x v="0"/>
    <x v="4"/>
    <m/>
  </r>
  <r>
    <s v="OD3275"/>
    <x v="20"/>
    <x v="2"/>
    <x v="21"/>
    <x v="2"/>
    <d v="2017-12-09T00:00:00"/>
    <x v="3"/>
    <n v="2065"/>
    <n v="0.23"/>
    <n v="247.8"/>
    <s v="Tamil Nadu"/>
    <x v="0"/>
    <x v="4"/>
    <m/>
  </r>
  <r>
    <s v="OD3276"/>
    <x v="7"/>
    <x v="5"/>
    <x v="10"/>
    <x v="4"/>
    <d v="2017-07-31T00:00:00"/>
    <x v="3"/>
    <n v="2191"/>
    <n v="0.22"/>
    <n v="591.57000000000005"/>
    <s v="Tamil Nadu"/>
    <x v="0"/>
    <x v="7"/>
    <m/>
  </r>
  <r>
    <s v="OD3277"/>
    <x v="47"/>
    <x v="6"/>
    <x v="19"/>
    <x v="9"/>
    <d v="2017-09-01T00:00:00"/>
    <x v="3"/>
    <n v="671"/>
    <n v="0.13"/>
    <n v="120.78"/>
    <s v="Tamil Nadu"/>
    <x v="0"/>
    <x v="8"/>
    <m/>
  </r>
  <r>
    <s v="OD3278"/>
    <x v="36"/>
    <x v="6"/>
    <x v="13"/>
    <x v="7"/>
    <d v="2015-01-20T00:00:00"/>
    <x v="3"/>
    <n v="2126"/>
    <n v="0.28000000000000003"/>
    <n v="340.16"/>
    <s v="Tamil Nadu"/>
    <x v="2"/>
    <x v="9"/>
    <m/>
  </r>
  <r>
    <s v="OD3279"/>
    <x v="24"/>
    <x v="2"/>
    <x v="21"/>
    <x v="4"/>
    <d v="2016-10-09T00:00:00"/>
    <x v="3"/>
    <n v="548"/>
    <n v="0.19"/>
    <n v="235.64"/>
    <s v="Tamil Nadu"/>
    <x v="1"/>
    <x v="2"/>
    <m/>
  </r>
  <r>
    <s v="OD3280"/>
    <x v="29"/>
    <x v="3"/>
    <x v="5"/>
    <x v="21"/>
    <d v="2017-09-04T00:00:00"/>
    <x v="3"/>
    <n v="1859"/>
    <n v="0.28000000000000003"/>
    <n v="204.49"/>
    <s v="Tamil Nadu"/>
    <x v="0"/>
    <x v="8"/>
    <m/>
  </r>
  <r>
    <s v="OD3281"/>
    <x v="38"/>
    <x v="4"/>
    <x v="6"/>
    <x v="20"/>
    <d v="2017-10-13T00:00:00"/>
    <x v="3"/>
    <n v="1905"/>
    <n v="0.26"/>
    <n v="209.55"/>
    <s v="Tamil Nadu"/>
    <x v="0"/>
    <x v="2"/>
    <m/>
  </r>
  <r>
    <s v="OD3282"/>
    <x v="23"/>
    <x v="0"/>
    <x v="0"/>
    <x v="3"/>
    <d v="2017-03-03T00:00:00"/>
    <x v="3"/>
    <n v="2008"/>
    <n v="0.19"/>
    <n v="702.8"/>
    <s v="Tamil Nadu"/>
    <x v="0"/>
    <x v="10"/>
    <m/>
  </r>
  <r>
    <s v="OD3283"/>
    <x v="45"/>
    <x v="5"/>
    <x v="8"/>
    <x v="18"/>
    <d v="2017-11-22T00:00:00"/>
    <x v="3"/>
    <n v="2053"/>
    <n v="0.22"/>
    <n v="780.14"/>
    <s v="Tamil Nadu"/>
    <x v="0"/>
    <x v="0"/>
    <m/>
  </r>
  <r>
    <s v="OD3284"/>
    <x v="47"/>
    <x v="2"/>
    <x v="2"/>
    <x v="15"/>
    <d v="2017-11-21T00:00:00"/>
    <x v="3"/>
    <n v="1260"/>
    <n v="0.22"/>
    <n v="441"/>
    <s v="Tamil Nadu"/>
    <x v="0"/>
    <x v="0"/>
    <m/>
  </r>
  <r>
    <s v="OD3285"/>
    <x v="16"/>
    <x v="4"/>
    <x v="6"/>
    <x v="4"/>
    <d v="2017-07-23T00:00:00"/>
    <x v="3"/>
    <n v="865"/>
    <n v="0.13"/>
    <n v="337.35"/>
    <s v="Tamil Nadu"/>
    <x v="0"/>
    <x v="7"/>
    <m/>
  </r>
  <r>
    <s v="OD3286"/>
    <x v="45"/>
    <x v="6"/>
    <x v="13"/>
    <x v="1"/>
    <d v="2016-12-17T00:00:00"/>
    <x v="3"/>
    <n v="2266"/>
    <n v="0.16"/>
    <n v="589.16"/>
    <s v="Tamil Nadu"/>
    <x v="1"/>
    <x v="4"/>
    <m/>
  </r>
  <r>
    <s v="OD3287"/>
    <x v="43"/>
    <x v="5"/>
    <x v="17"/>
    <x v="1"/>
    <d v="2018-04-24T00:00:00"/>
    <x v="3"/>
    <n v="1142"/>
    <n v="0.32"/>
    <n v="296.92"/>
    <s v="Tamil Nadu"/>
    <x v="3"/>
    <x v="3"/>
    <m/>
  </r>
  <r>
    <s v="OD3288"/>
    <x v="18"/>
    <x v="3"/>
    <x v="16"/>
    <x v="9"/>
    <d v="2015-12-22T00:00:00"/>
    <x v="3"/>
    <n v="862"/>
    <n v="0.31"/>
    <n v="370.66"/>
    <s v="Tamil Nadu"/>
    <x v="2"/>
    <x v="4"/>
    <m/>
  </r>
  <r>
    <s v="OD3289"/>
    <x v="30"/>
    <x v="6"/>
    <x v="13"/>
    <x v="23"/>
    <d v="2018-10-23T00:00:00"/>
    <x v="3"/>
    <n v="625"/>
    <n v="0.35"/>
    <n v="31.25"/>
    <s v="Tamil Nadu"/>
    <x v="3"/>
    <x v="2"/>
    <m/>
  </r>
  <r>
    <s v="OD3290"/>
    <x v="44"/>
    <x v="2"/>
    <x v="15"/>
    <x v="20"/>
    <d v="2018-09-04T00:00:00"/>
    <x v="3"/>
    <n v="1494"/>
    <n v="0.19"/>
    <n v="209.16"/>
    <s v="Tamil Nadu"/>
    <x v="3"/>
    <x v="8"/>
    <m/>
  </r>
  <r>
    <s v="OD3291"/>
    <x v="13"/>
    <x v="6"/>
    <x v="9"/>
    <x v="19"/>
    <d v="2018-06-19T00:00:00"/>
    <x v="3"/>
    <n v="1597"/>
    <n v="0.11"/>
    <n v="223.58"/>
    <s v="Tamil Nadu"/>
    <x v="3"/>
    <x v="1"/>
    <m/>
  </r>
  <r>
    <s v="OD3292"/>
    <x v="8"/>
    <x v="6"/>
    <x v="11"/>
    <x v="4"/>
    <d v="2018-01-30T00:00:00"/>
    <x v="3"/>
    <n v="710"/>
    <n v="0.35"/>
    <n v="163.30000000000001"/>
    <s v="Tamil Nadu"/>
    <x v="3"/>
    <x v="9"/>
    <m/>
  </r>
  <r>
    <s v="OD3293"/>
    <x v="25"/>
    <x v="1"/>
    <x v="14"/>
    <x v="15"/>
    <d v="2017-10-11T00:00:00"/>
    <x v="3"/>
    <n v="1189"/>
    <n v="0.12"/>
    <n v="118.9"/>
    <s v="Tamil Nadu"/>
    <x v="0"/>
    <x v="2"/>
    <m/>
  </r>
  <r>
    <s v="OD3294"/>
    <x v="39"/>
    <x v="5"/>
    <x v="8"/>
    <x v="1"/>
    <d v="2018-04-20T00:00:00"/>
    <x v="3"/>
    <n v="2362"/>
    <n v="0.27"/>
    <n v="401.54"/>
    <s v="Tamil Nadu"/>
    <x v="3"/>
    <x v="3"/>
    <m/>
  </r>
  <r>
    <s v="OD3295"/>
    <x v="9"/>
    <x v="3"/>
    <x v="3"/>
    <x v="13"/>
    <d v="2018-12-25T00:00:00"/>
    <x v="3"/>
    <n v="732"/>
    <n v="0.12"/>
    <n v="51.24"/>
    <s v="Tamil Nadu"/>
    <x v="3"/>
    <x v="4"/>
    <m/>
  </r>
  <r>
    <s v="OD3296"/>
    <x v="38"/>
    <x v="5"/>
    <x v="8"/>
    <x v="20"/>
    <d v="2016-10-08T00:00:00"/>
    <x v="3"/>
    <n v="1080"/>
    <n v="0.17"/>
    <n v="248.4"/>
    <s v="Tamil Nadu"/>
    <x v="1"/>
    <x v="2"/>
    <m/>
  </r>
  <r>
    <s v="OD3297"/>
    <x v="3"/>
    <x v="0"/>
    <x v="0"/>
    <x v="9"/>
    <d v="2018-09-15T00:00:00"/>
    <x v="3"/>
    <n v="2351"/>
    <n v="0.21"/>
    <n v="822.85"/>
    <s v="Tamil Nadu"/>
    <x v="3"/>
    <x v="8"/>
    <m/>
  </r>
  <r>
    <s v="OD3298"/>
    <x v="38"/>
    <x v="2"/>
    <x v="21"/>
    <x v="1"/>
    <d v="2015-04-18T00:00:00"/>
    <x v="3"/>
    <n v="1792"/>
    <n v="0.28999999999999998"/>
    <n v="752.64"/>
    <s v="Tamil Nadu"/>
    <x v="2"/>
    <x v="3"/>
    <m/>
  </r>
  <r>
    <s v="OD3299"/>
    <x v="19"/>
    <x v="1"/>
    <x v="1"/>
    <x v="20"/>
    <d v="2017-07-23T00:00:00"/>
    <x v="3"/>
    <n v="1086"/>
    <n v="0.28999999999999998"/>
    <n v="195.48"/>
    <s v="Tamil Nadu"/>
    <x v="0"/>
    <x v="7"/>
    <m/>
  </r>
  <r>
    <s v="OD3300"/>
    <x v="25"/>
    <x v="1"/>
    <x v="14"/>
    <x v="8"/>
    <d v="2018-11-14T00:00:00"/>
    <x v="3"/>
    <n v="825"/>
    <n v="0.11"/>
    <n v="66"/>
    <s v="Tamil Nadu"/>
    <x v="3"/>
    <x v="0"/>
    <m/>
  </r>
  <r>
    <s v="OD3301"/>
    <x v="24"/>
    <x v="6"/>
    <x v="19"/>
    <x v="8"/>
    <d v="2016-12-05T00:00:00"/>
    <x v="3"/>
    <n v="609"/>
    <n v="0.33"/>
    <n v="115.71"/>
    <s v="Tamil Nadu"/>
    <x v="1"/>
    <x v="4"/>
    <m/>
  </r>
  <r>
    <s v="OD3302"/>
    <x v="46"/>
    <x v="1"/>
    <x v="1"/>
    <x v="7"/>
    <d v="2017-05-10T00:00:00"/>
    <x v="3"/>
    <n v="1491"/>
    <n v="0.2"/>
    <n v="387.66"/>
    <s v="Tamil Nadu"/>
    <x v="0"/>
    <x v="5"/>
    <m/>
  </r>
  <r>
    <s v="OD3303"/>
    <x v="21"/>
    <x v="4"/>
    <x v="7"/>
    <x v="19"/>
    <d v="2015-06-06T00:00:00"/>
    <x v="3"/>
    <n v="1885"/>
    <n v="0.28999999999999998"/>
    <n v="188.5"/>
    <s v="Tamil Nadu"/>
    <x v="2"/>
    <x v="1"/>
    <m/>
  </r>
  <r>
    <s v="OD3304"/>
    <x v="43"/>
    <x v="5"/>
    <x v="10"/>
    <x v="2"/>
    <d v="2017-09-11T00:00:00"/>
    <x v="3"/>
    <n v="1126"/>
    <n v="0.12"/>
    <n v="495.44"/>
    <s v="Tamil Nadu"/>
    <x v="0"/>
    <x v="8"/>
    <m/>
  </r>
  <r>
    <s v="OD3305"/>
    <x v="29"/>
    <x v="2"/>
    <x v="15"/>
    <x v="1"/>
    <d v="2015-12-14T00:00:00"/>
    <x v="3"/>
    <n v="1676"/>
    <n v="0.15"/>
    <n v="351.96"/>
    <s v="Tamil Nadu"/>
    <x v="2"/>
    <x v="4"/>
    <m/>
  </r>
  <r>
    <s v="OD3306"/>
    <x v="23"/>
    <x v="1"/>
    <x v="1"/>
    <x v="9"/>
    <d v="2018-02-16T00:00:00"/>
    <x v="3"/>
    <n v="2160"/>
    <n v="0.16"/>
    <n v="928.8"/>
    <s v="Tamil Nadu"/>
    <x v="3"/>
    <x v="11"/>
    <m/>
  </r>
  <r>
    <s v="OD3307"/>
    <x v="15"/>
    <x v="4"/>
    <x v="7"/>
    <x v="1"/>
    <d v="2016-12-31T00:00:00"/>
    <x v="3"/>
    <n v="868"/>
    <n v="0.33"/>
    <n v="329.84"/>
    <s v="Tamil Nadu"/>
    <x v="1"/>
    <x v="4"/>
    <m/>
  </r>
  <r>
    <s v="OD3308"/>
    <x v="20"/>
    <x v="6"/>
    <x v="9"/>
    <x v="4"/>
    <d v="2018-11-30T00:00:00"/>
    <x v="3"/>
    <n v="2013"/>
    <n v="0.21"/>
    <n v="201.3"/>
    <s v="Tamil Nadu"/>
    <x v="3"/>
    <x v="0"/>
    <m/>
  </r>
  <r>
    <s v="OD3309"/>
    <x v="36"/>
    <x v="6"/>
    <x v="19"/>
    <x v="2"/>
    <d v="2018-05-23T00:00:00"/>
    <x v="3"/>
    <n v="2097"/>
    <n v="0.24"/>
    <n v="712.98"/>
    <s v="Tamil Nadu"/>
    <x v="3"/>
    <x v="5"/>
    <m/>
  </r>
  <r>
    <s v="OD3310"/>
    <x v="11"/>
    <x v="5"/>
    <x v="8"/>
    <x v="11"/>
    <d v="2017-09-11T00:00:00"/>
    <x v="3"/>
    <n v="2070"/>
    <n v="0.2"/>
    <n v="248.4"/>
    <s v="Tamil Nadu"/>
    <x v="0"/>
    <x v="8"/>
    <m/>
  </r>
  <r>
    <s v="OD3311"/>
    <x v="23"/>
    <x v="2"/>
    <x v="2"/>
    <x v="5"/>
    <d v="2015-10-03T00:00:00"/>
    <x v="3"/>
    <n v="540"/>
    <n v="0.23"/>
    <n v="70.2"/>
    <s v="Tamil Nadu"/>
    <x v="2"/>
    <x v="2"/>
    <m/>
  </r>
  <r>
    <s v="OD3312"/>
    <x v="44"/>
    <x v="0"/>
    <x v="20"/>
    <x v="1"/>
    <d v="2018-03-06T00:00:00"/>
    <x v="3"/>
    <n v="1235"/>
    <n v="0.12"/>
    <n v="247"/>
    <s v="Tamil Nadu"/>
    <x v="3"/>
    <x v="10"/>
    <m/>
  </r>
  <r>
    <s v="OD3313"/>
    <x v="24"/>
    <x v="0"/>
    <x v="12"/>
    <x v="22"/>
    <d v="2017-05-02T00:00:00"/>
    <x v="3"/>
    <n v="1956"/>
    <n v="0.32"/>
    <n v="97.8"/>
    <s v="Tamil Nadu"/>
    <x v="0"/>
    <x v="5"/>
    <m/>
  </r>
  <r>
    <s v="OD3314"/>
    <x v="37"/>
    <x v="2"/>
    <x v="4"/>
    <x v="5"/>
    <d v="2016-07-02T00:00:00"/>
    <x v="3"/>
    <n v="1923"/>
    <n v="0.28999999999999998"/>
    <n v="423.06"/>
    <s v="Tamil Nadu"/>
    <x v="1"/>
    <x v="7"/>
    <m/>
  </r>
  <r>
    <s v="OD3315"/>
    <x v="48"/>
    <x v="5"/>
    <x v="17"/>
    <x v="15"/>
    <d v="2018-12-09T00:00:00"/>
    <x v="3"/>
    <n v="1004"/>
    <n v="0.26"/>
    <n v="311.24"/>
    <s v="Tamil Nadu"/>
    <x v="3"/>
    <x v="4"/>
    <m/>
  </r>
  <r>
    <s v="OD3316"/>
    <x v="8"/>
    <x v="1"/>
    <x v="1"/>
    <x v="15"/>
    <d v="2018-05-15T00:00:00"/>
    <x v="3"/>
    <n v="2153"/>
    <n v="0.18"/>
    <n v="279.89"/>
    <s v="Tamil Nadu"/>
    <x v="3"/>
    <x v="5"/>
    <m/>
  </r>
  <r>
    <s v="OD3317"/>
    <x v="14"/>
    <x v="6"/>
    <x v="11"/>
    <x v="3"/>
    <d v="2017-05-31T00:00:00"/>
    <x v="3"/>
    <n v="1918"/>
    <n v="0.21"/>
    <n v="479.5"/>
    <s v="Tamil Nadu"/>
    <x v="0"/>
    <x v="5"/>
    <m/>
  </r>
  <r>
    <s v="OD3318"/>
    <x v="48"/>
    <x v="3"/>
    <x v="16"/>
    <x v="22"/>
    <d v="2016-11-07T00:00:00"/>
    <x v="3"/>
    <n v="1618"/>
    <n v="0.18"/>
    <n v="242.7"/>
    <s v="Tamil Nadu"/>
    <x v="1"/>
    <x v="0"/>
    <m/>
  </r>
  <r>
    <s v="OD3319"/>
    <x v="35"/>
    <x v="0"/>
    <x v="20"/>
    <x v="9"/>
    <d v="2015-09-08T00:00:00"/>
    <x v="3"/>
    <n v="1260"/>
    <n v="0.2"/>
    <n v="176.4"/>
    <s v="Tamil Nadu"/>
    <x v="2"/>
    <x v="8"/>
    <m/>
  </r>
  <r>
    <s v="OD3320"/>
    <x v="15"/>
    <x v="4"/>
    <x v="22"/>
    <x v="16"/>
    <d v="2018-03-04T00:00:00"/>
    <x v="3"/>
    <n v="841"/>
    <n v="0.14000000000000001"/>
    <n v="269.12"/>
    <s v="Tamil Nadu"/>
    <x v="3"/>
    <x v="10"/>
    <m/>
  </r>
  <r>
    <s v="OD3321"/>
    <x v="9"/>
    <x v="2"/>
    <x v="2"/>
    <x v="12"/>
    <d v="2017-11-19T00:00:00"/>
    <x v="3"/>
    <n v="1988"/>
    <n v="0.27"/>
    <n v="119.28"/>
    <s v="Tamil Nadu"/>
    <x v="0"/>
    <x v="0"/>
    <m/>
  </r>
  <r>
    <s v="OD3322"/>
    <x v="9"/>
    <x v="5"/>
    <x v="10"/>
    <x v="13"/>
    <d v="2016-04-06T00:00:00"/>
    <x v="3"/>
    <n v="1449"/>
    <n v="0.13"/>
    <n v="420.21"/>
    <s v="Tamil Nadu"/>
    <x v="1"/>
    <x v="3"/>
    <m/>
  </r>
  <r>
    <s v="OD3323"/>
    <x v="46"/>
    <x v="6"/>
    <x v="9"/>
    <x v="2"/>
    <d v="2018-06-02T00:00:00"/>
    <x v="3"/>
    <n v="1130"/>
    <n v="0.3"/>
    <n v="90.4"/>
    <s v="Tamil Nadu"/>
    <x v="3"/>
    <x v="1"/>
    <m/>
  </r>
  <r>
    <s v="OD3324"/>
    <x v="3"/>
    <x v="4"/>
    <x v="22"/>
    <x v="17"/>
    <d v="2015-01-03T00:00:00"/>
    <x v="3"/>
    <n v="864"/>
    <n v="0.26"/>
    <n v="380.16"/>
    <s v="Tamil Nadu"/>
    <x v="2"/>
    <x v="9"/>
    <m/>
  </r>
  <r>
    <s v="OD3325"/>
    <x v="12"/>
    <x v="6"/>
    <x v="13"/>
    <x v="5"/>
    <d v="2017-10-13T00:00:00"/>
    <x v="3"/>
    <n v="2364"/>
    <n v="0.2"/>
    <n v="756.48"/>
    <s v="Tamil Nadu"/>
    <x v="0"/>
    <x v="2"/>
    <m/>
  </r>
  <r>
    <s v="OD3326"/>
    <x v="39"/>
    <x v="2"/>
    <x v="4"/>
    <x v="18"/>
    <d v="2015-06-20T00:00:00"/>
    <x v="3"/>
    <n v="1512"/>
    <n v="0.23"/>
    <n v="650.16"/>
    <s v="Tamil Nadu"/>
    <x v="2"/>
    <x v="1"/>
    <m/>
  </r>
  <r>
    <s v="OD3327"/>
    <x v="43"/>
    <x v="5"/>
    <x v="8"/>
    <x v="19"/>
    <d v="2017-12-27T00:00:00"/>
    <x v="3"/>
    <n v="2154"/>
    <n v="0.25"/>
    <n v="323.10000000000002"/>
    <s v="Tamil Nadu"/>
    <x v="0"/>
    <x v="4"/>
    <m/>
  </r>
  <r>
    <s v="OD3328"/>
    <x v="48"/>
    <x v="6"/>
    <x v="9"/>
    <x v="10"/>
    <d v="2016-04-25T00:00:00"/>
    <x v="3"/>
    <n v="2209"/>
    <n v="0.35"/>
    <n v="574.34"/>
    <s v="Tamil Nadu"/>
    <x v="1"/>
    <x v="3"/>
    <m/>
  </r>
  <r>
    <s v="OD3329"/>
    <x v="41"/>
    <x v="1"/>
    <x v="1"/>
    <x v="20"/>
    <d v="2015-12-06T00:00:00"/>
    <x v="3"/>
    <n v="1535"/>
    <n v="0.34"/>
    <n v="122.8"/>
    <s v="Tamil Nadu"/>
    <x v="2"/>
    <x v="4"/>
    <m/>
  </r>
  <r>
    <s v="OD3330"/>
    <x v="43"/>
    <x v="5"/>
    <x v="17"/>
    <x v="18"/>
    <d v="2018-12-04T00:00:00"/>
    <x v="3"/>
    <n v="635"/>
    <n v="0.12"/>
    <n v="158.75"/>
    <s v="Tamil Nadu"/>
    <x v="3"/>
    <x v="4"/>
    <m/>
  </r>
  <r>
    <s v="OD3331"/>
    <x v="40"/>
    <x v="3"/>
    <x v="16"/>
    <x v="14"/>
    <d v="2017-11-21T00:00:00"/>
    <x v="3"/>
    <n v="753"/>
    <n v="0.21"/>
    <n v="263.55"/>
    <s v="Tamil Nadu"/>
    <x v="0"/>
    <x v="0"/>
    <m/>
  </r>
  <r>
    <s v="OD3332"/>
    <x v="28"/>
    <x v="5"/>
    <x v="10"/>
    <x v="20"/>
    <d v="2016-12-28T00:00:00"/>
    <x v="3"/>
    <n v="785"/>
    <n v="0.24"/>
    <n v="243.35"/>
    <s v="Tamil Nadu"/>
    <x v="1"/>
    <x v="4"/>
    <m/>
  </r>
  <r>
    <s v="OD3333"/>
    <x v="3"/>
    <x v="3"/>
    <x v="5"/>
    <x v="10"/>
    <d v="2017-07-30T00:00:00"/>
    <x v="3"/>
    <n v="2295"/>
    <n v="0.18"/>
    <n v="275.39999999999998"/>
    <s v="Tamil Nadu"/>
    <x v="0"/>
    <x v="7"/>
    <m/>
  </r>
  <r>
    <s v="OD3334"/>
    <x v="48"/>
    <x v="4"/>
    <x v="7"/>
    <x v="22"/>
    <d v="2017-09-02T00:00:00"/>
    <x v="3"/>
    <n v="2470"/>
    <n v="0.12"/>
    <n v="197.6"/>
    <s v="Tamil Nadu"/>
    <x v="0"/>
    <x v="8"/>
    <m/>
  </r>
  <r>
    <s v="OD3335"/>
    <x v="13"/>
    <x v="5"/>
    <x v="10"/>
    <x v="18"/>
    <d v="2015-02-18T00:00:00"/>
    <x v="3"/>
    <n v="527"/>
    <n v="0.21"/>
    <n v="126.48"/>
    <s v="Tamil Nadu"/>
    <x v="2"/>
    <x v="11"/>
    <m/>
  </r>
  <r>
    <s v="OD3336"/>
    <x v="3"/>
    <x v="4"/>
    <x v="7"/>
    <x v="15"/>
    <d v="2016-12-31T00:00:00"/>
    <x v="3"/>
    <n v="1238"/>
    <n v="0.25"/>
    <n v="198.08"/>
    <s v="Tamil Nadu"/>
    <x v="1"/>
    <x v="4"/>
    <m/>
  </r>
  <r>
    <s v="OD3337"/>
    <x v="14"/>
    <x v="6"/>
    <x v="19"/>
    <x v="7"/>
    <d v="2018-06-19T00:00:00"/>
    <x v="3"/>
    <n v="1343"/>
    <n v="0.1"/>
    <n v="134.30000000000001"/>
    <s v="Tamil Nadu"/>
    <x v="3"/>
    <x v="1"/>
    <m/>
  </r>
  <r>
    <s v="OD3338"/>
    <x v="41"/>
    <x v="2"/>
    <x v="15"/>
    <x v="0"/>
    <d v="2018-11-06T00:00:00"/>
    <x v="3"/>
    <n v="1183"/>
    <n v="0.33"/>
    <n v="496.86"/>
    <s v="Tamil Nadu"/>
    <x v="3"/>
    <x v="0"/>
    <m/>
  </r>
  <r>
    <s v="OD3339"/>
    <x v="40"/>
    <x v="5"/>
    <x v="8"/>
    <x v="15"/>
    <d v="2016-11-07T00:00:00"/>
    <x v="3"/>
    <n v="1024"/>
    <n v="0.2"/>
    <n v="368.64"/>
    <s v="Tamil Nadu"/>
    <x v="1"/>
    <x v="0"/>
    <m/>
  </r>
  <r>
    <s v="OD3340"/>
    <x v="10"/>
    <x v="1"/>
    <x v="1"/>
    <x v="11"/>
    <d v="2016-11-07T00:00:00"/>
    <x v="3"/>
    <n v="1554"/>
    <n v="0.18"/>
    <n v="590.52"/>
    <s v="Tamil Nadu"/>
    <x v="1"/>
    <x v="0"/>
    <m/>
  </r>
  <r>
    <s v="OD3341"/>
    <x v="8"/>
    <x v="3"/>
    <x v="3"/>
    <x v="20"/>
    <d v="2018-04-16T00:00:00"/>
    <x v="3"/>
    <n v="1952"/>
    <n v="0.11"/>
    <n v="156.16"/>
    <s v="Tamil Nadu"/>
    <x v="3"/>
    <x v="3"/>
    <m/>
  </r>
  <r>
    <s v="OD3342"/>
    <x v="49"/>
    <x v="4"/>
    <x v="6"/>
    <x v="11"/>
    <d v="2018-03-23T00:00:00"/>
    <x v="3"/>
    <n v="1724"/>
    <n v="0.26"/>
    <n v="189.64"/>
    <s v="Tamil Nadu"/>
    <x v="3"/>
    <x v="10"/>
    <m/>
  </r>
  <r>
    <s v="OD3343"/>
    <x v="46"/>
    <x v="2"/>
    <x v="15"/>
    <x v="3"/>
    <d v="2017-08-31T00:00:00"/>
    <x v="3"/>
    <n v="1937"/>
    <n v="0.24"/>
    <n v="503.62"/>
    <s v="Tamil Nadu"/>
    <x v="0"/>
    <x v="6"/>
    <m/>
  </r>
  <r>
    <s v="OD3344"/>
    <x v="14"/>
    <x v="5"/>
    <x v="10"/>
    <x v="22"/>
    <d v="2016-12-31T00:00:00"/>
    <x v="3"/>
    <n v="1394"/>
    <n v="0.2"/>
    <n v="487.9"/>
    <s v="Tamil Nadu"/>
    <x v="1"/>
    <x v="4"/>
    <m/>
  </r>
  <r>
    <s v="OD3345"/>
    <x v="1"/>
    <x v="3"/>
    <x v="5"/>
    <x v="0"/>
    <d v="2017-08-13T00:00:00"/>
    <x v="3"/>
    <n v="1851"/>
    <n v="0.31"/>
    <n v="111.06"/>
    <s v="Tamil Nadu"/>
    <x v="0"/>
    <x v="6"/>
    <m/>
  </r>
  <r>
    <s v="OD3346"/>
    <x v="25"/>
    <x v="2"/>
    <x v="15"/>
    <x v="11"/>
    <d v="2017-07-23T00:00:00"/>
    <x v="3"/>
    <n v="1017"/>
    <n v="0.31"/>
    <n v="203.4"/>
    <s v="Tamil Nadu"/>
    <x v="0"/>
    <x v="7"/>
    <m/>
  </r>
  <r>
    <s v="OD3347"/>
    <x v="34"/>
    <x v="2"/>
    <x v="4"/>
    <x v="0"/>
    <d v="2016-10-10T00:00:00"/>
    <x v="3"/>
    <n v="1684"/>
    <n v="0.27"/>
    <n v="218.92"/>
    <s v="Tamil Nadu"/>
    <x v="1"/>
    <x v="2"/>
    <m/>
  </r>
  <r>
    <s v="OD3348"/>
    <x v="49"/>
    <x v="0"/>
    <x v="20"/>
    <x v="11"/>
    <d v="2017-10-11T00:00:00"/>
    <x v="3"/>
    <n v="1559"/>
    <n v="0.1"/>
    <n v="93.54"/>
    <s v="Tamil Nadu"/>
    <x v="0"/>
    <x v="2"/>
    <m/>
  </r>
  <r>
    <s v="OD3349"/>
    <x v="36"/>
    <x v="5"/>
    <x v="17"/>
    <x v="15"/>
    <d v="2017-03-21T00:00:00"/>
    <x v="3"/>
    <n v="2029"/>
    <n v="0.17"/>
    <n v="872.47"/>
    <s v="Tamil Nadu"/>
    <x v="0"/>
    <x v="10"/>
    <m/>
  </r>
  <r>
    <s v="OD3350"/>
    <x v="43"/>
    <x v="6"/>
    <x v="19"/>
    <x v="7"/>
    <d v="2015-05-26T00:00:00"/>
    <x v="3"/>
    <n v="2090"/>
    <n v="0.26"/>
    <n v="397.1"/>
    <s v="Tamil Nadu"/>
    <x v="2"/>
    <x v="5"/>
    <m/>
  </r>
  <r>
    <s v="OD3351"/>
    <x v="38"/>
    <x v="3"/>
    <x v="3"/>
    <x v="23"/>
    <d v="2018-03-18T00:00:00"/>
    <x v="3"/>
    <n v="827"/>
    <n v="0.28999999999999998"/>
    <n v="223.29"/>
    <s v="Tamil Nadu"/>
    <x v="3"/>
    <x v="10"/>
    <m/>
  </r>
  <r>
    <s v="OD3352"/>
    <x v="46"/>
    <x v="6"/>
    <x v="19"/>
    <x v="19"/>
    <d v="2016-11-07T00:00:00"/>
    <x v="3"/>
    <n v="1494"/>
    <n v="0.22"/>
    <n v="373.5"/>
    <s v="Tamil Nadu"/>
    <x v="1"/>
    <x v="0"/>
    <m/>
  </r>
  <r>
    <s v="OD3353"/>
    <x v="3"/>
    <x v="5"/>
    <x v="17"/>
    <x v="9"/>
    <d v="2017-09-04T00:00:00"/>
    <x v="3"/>
    <n v="1639"/>
    <n v="0.22"/>
    <n v="360.58"/>
    <s v="Tamil Nadu"/>
    <x v="0"/>
    <x v="8"/>
    <m/>
  </r>
  <r>
    <s v="OD3354"/>
    <x v="9"/>
    <x v="1"/>
    <x v="14"/>
    <x v="9"/>
    <d v="2017-05-02T00:00:00"/>
    <x v="3"/>
    <n v="1036"/>
    <n v="0.11"/>
    <n v="331.52"/>
    <s v="Tamil Nadu"/>
    <x v="0"/>
    <x v="5"/>
    <m/>
  </r>
  <r>
    <s v="OD3355"/>
    <x v="2"/>
    <x v="5"/>
    <x v="10"/>
    <x v="10"/>
    <d v="2015-11-11T00:00:00"/>
    <x v="3"/>
    <n v="722"/>
    <n v="0.33"/>
    <n v="317.68"/>
    <s v="Tamil Nadu"/>
    <x v="2"/>
    <x v="0"/>
    <m/>
  </r>
  <r>
    <s v="OD3356"/>
    <x v="13"/>
    <x v="3"/>
    <x v="3"/>
    <x v="0"/>
    <d v="2015-11-17T00:00:00"/>
    <x v="3"/>
    <n v="1321"/>
    <n v="0.1"/>
    <n v="66.05"/>
    <s v="Tamil Nadu"/>
    <x v="2"/>
    <x v="0"/>
    <m/>
  </r>
  <r>
    <s v="OD3357"/>
    <x v="18"/>
    <x v="3"/>
    <x v="3"/>
    <x v="19"/>
    <d v="2016-06-16T00:00:00"/>
    <x v="3"/>
    <n v="1229"/>
    <n v="0.19"/>
    <n v="73.739999999999995"/>
    <s v="Tamil Nadu"/>
    <x v="1"/>
    <x v="1"/>
    <m/>
  </r>
  <r>
    <s v="OD3358"/>
    <x v="2"/>
    <x v="1"/>
    <x v="1"/>
    <x v="4"/>
    <d v="2017-11-19T00:00:00"/>
    <x v="3"/>
    <n v="541"/>
    <n v="0.28000000000000003"/>
    <n v="75.739999999999995"/>
    <s v="Tamil Nadu"/>
    <x v="0"/>
    <x v="0"/>
    <m/>
  </r>
  <r>
    <s v="OD3359"/>
    <x v="10"/>
    <x v="3"/>
    <x v="5"/>
    <x v="9"/>
    <d v="2015-04-18T00:00:00"/>
    <x v="3"/>
    <n v="1028"/>
    <n v="0.15"/>
    <n v="61.68"/>
    <s v="Tamil Nadu"/>
    <x v="2"/>
    <x v="3"/>
    <m/>
  </r>
  <r>
    <s v="OD3360"/>
    <x v="19"/>
    <x v="3"/>
    <x v="16"/>
    <x v="13"/>
    <d v="2017-03-03T00:00:00"/>
    <x v="3"/>
    <n v="1800"/>
    <n v="0.26"/>
    <n v="738"/>
    <s v="Tamil Nadu"/>
    <x v="0"/>
    <x v="10"/>
    <m/>
  </r>
  <r>
    <s v="OD3361"/>
    <x v="28"/>
    <x v="4"/>
    <x v="6"/>
    <x v="15"/>
    <d v="2015-10-03T00:00:00"/>
    <x v="3"/>
    <n v="2282"/>
    <n v="0.3"/>
    <n v="1004.08"/>
    <s v="Tamil Nadu"/>
    <x v="2"/>
    <x v="2"/>
    <m/>
  </r>
  <r>
    <s v="OD3362"/>
    <x v="22"/>
    <x v="1"/>
    <x v="14"/>
    <x v="21"/>
    <d v="2015-12-19T00:00:00"/>
    <x v="3"/>
    <n v="891"/>
    <n v="0.22"/>
    <n v="258.39"/>
    <s v="Tamil Nadu"/>
    <x v="2"/>
    <x v="4"/>
    <m/>
  </r>
  <r>
    <s v="OD3363"/>
    <x v="32"/>
    <x v="2"/>
    <x v="4"/>
    <x v="20"/>
    <d v="2018-11-12T00:00:00"/>
    <x v="3"/>
    <n v="1974"/>
    <n v="0.18"/>
    <n v="829.08"/>
    <s v="Tamil Nadu"/>
    <x v="3"/>
    <x v="0"/>
    <m/>
  </r>
  <r>
    <s v="OD3364"/>
    <x v="24"/>
    <x v="2"/>
    <x v="21"/>
    <x v="15"/>
    <d v="2016-06-16T00:00:00"/>
    <x v="3"/>
    <n v="1986"/>
    <n v="0.3"/>
    <n v="238.32"/>
    <s v="Tamil Nadu"/>
    <x v="1"/>
    <x v="1"/>
    <m/>
  </r>
  <r>
    <s v="OD3365"/>
    <x v="31"/>
    <x v="6"/>
    <x v="9"/>
    <x v="18"/>
    <d v="2016-04-20T00:00:00"/>
    <x v="3"/>
    <n v="2443"/>
    <n v="0.35"/>
    <n v="439.74"/>
    <s v="Tamil Nadu"/>
    <x v="1"/>
    <x v="3"/>
    <m/>
  </r>
  <r>
    <s v="OD3366"/>
    <x v="24"/>
    <x v="5"/>
    <x v="8"/>
    <x v="22"/>
    <d v="2018-09-11T00:00:00"/>
    <x v="3"/>
    <n v="1608"/>
    <n v="0.24"/>
    <n v="611.04"/>
    <s v="Tamil Nadu"/>
    <x v="3"/>
    <x v="8"/>
    <m/>
  </r>
  <r>
    <s v="OD3367"/>
    <x v="17"/>
    <x v="6"/>
    <x v="13"/>
    <x v="22"/>
    <d v="2015-06-20T00:00:00"/>
    <x v="3"/>
    <n v="717"/>
    <n v="0.1"/>
    <n v="78.87"/>
    <s v="Tamil Nadu"/>
    <x v="2"/>
    <x v="1"/>
    <m/>
  </r>
  <r>
    <s v="OD3368"/>
    <x v="37"/>
    <x v="6"/>
    <x v="9"/>
    <x v="10"/>
    <d v="2016-07-02T00:00:00"/>
    <x v="3"/>
    <n v="1527"/>
    <n v="0.12"/>
    <n v="76.349999999999994"/>
    <s v="Tamil Nadu"/>
    <x v="1"/>
    <x v="7"/>
    <m/>
  </r>
  <r>
    <s v="OD3369"/>
    <x v="43"/>
    <x v="0"/>
    <x v="0"/>
    <x v="14"/>
    <d v="2015-05-26T00:00:00"/>
    <x v="3"/>
    <n v="1980"/>
    <n v="0.31"/>
    <n v="198"/>
    <s v="Tamil Nadu"/>
    <x v="2"/>
    <x v="5"/>
    <m/>
  </r>
  <r>
    <s v="OD3370"/>
    <x v="41"/>
    <x v="3"/>
    <x v="3"/>
    <x v="22"/>
    <d v="2015-12-19T00:00:00"/>
    <x v="3"/>
    <n v="1197"/>
    <n v="0.15"/>
    <n v="299.25"/>
    <s v="Tamil Nadu"/>
    <x v="2"/>
    <x v="4"/>
    <m/>
  </r>
  <r>
    <s v="OD3371"/>
    <x v="11"/>
    <x v="2"/>
    <x v="2"/>
    <x v="4"/>
    <d v="2018-02-16T00:00:00"/>
    <x v="3"/>
    <n v="2461"/>
    <n v="0.18"/>
    <n v="689.08"/>
    <s v="Tamil Nadu"/>
    <x v="3"/>
    <x v="11"/>
    <m/>
  </r>
  <r>
    <s v="OD3372"/>
    <x v="44"/>
    <x v="4"/>
    <x v="22"/>
    <x v="15"/>
    <d v="2018-11-12T00:00:00"/>
    <x v="3"/>
    <n v="866"/>
    <n v="0.17"/>
    <n v="121.24"/>
    <s v="Tamil Nadu"/>
    <x v="3"/>
    <x v="0"/>
    <m/>
  </r>
  <r>
    <s v="OD3373"/>
    <x v="36"/>
    <x v="5"/>
    <x v="8"/>
    <x v="0"/>
    <d v="2017-07-10T00:00:00"/>
    <x v="3"/>
    <n v="600"/>
    <n v="0.3"/>
    <n v="60"/>
    <s v="Tamil Nadu"/>
    <x v="0"/>
    <x v="7"/>
    <m/>
  </r>
  <r>
    <s v="OD3374"/>
    <x v="41"/>
    <x v="0"/>
    <x v="12"/>
    <x v="20"/>
    <d v="2017-11-07T00:00:00"/>
    <x v="3"/>
    <n v="1026"/>
    <n v="0.22"/>
    <n v="184.68"/>
    <s v="Tamil Nadu"/>
    <x v="0"/>
    <x v="0"/>
    <m/>
  </r>
  <r>
    <s v="OD3375"/>
    <x v="13"/>
    <x v="5"/>
    <x v="10"/>
    <x v="20"/>
    <d v="2018-08-18T00:00:00"/>
    <x v="3"/>
    <n v="1360"/>
    <n v="0.19"/>
    <n v="612"/>
    <s v="Tamil Nadu"/>
    <x v="3"/>
    <x v="6"/>
    <m/>
  </r>
  <r>
    <s v="OD3376"/>
    <x v="47"/>
    <x v="3"/>
    <x v="3"/>
    <x v="6"/>
    <d v="2015-03-01T00:00:00"/>
    <x v="3"/>
    <n v="1620"/>
    <n v="0.15"/>
    <n v="648"/>
    <s v="Tamil Nadu"/>
    <x v="2"/>
    <x v="10"/>
    <m/>
  </r>
  <r>
    <s v="OD3377"/>
    <x v="25"/>
    <x v="1"/>
    <x v="14"/>
    <x v="21"/>
    <d v="2015-03-01T00:00:00"/>
    <x v="3"/>
    <n v="1228"/>
    <n v="0.13"/>
    <n v="466.64"/>
    <s v="Tamil Nadu"/>
    <x v="2"/>
    <x v="10"/>
    <m/>
  </r>
  <r>
    <s v="OD3378"/>
    <x v="22"/>
    <x v="4"/>
    <x v="7"/>
    <x v="7"/>
    <d v="2018-05-25T00:00:00"/>
    <x v="3"/>
    <n v="1965"/>
    <n v="0.24"/>
    <n v="766.35"/>
    <s v="Tamil Nadu"/>
    <x v="3"/>
    <x v="5"/>
    <m/>
  </r>
  <r>
    <s v="OD3379"/>
    <x v="2"/>
    <x v="5"/>
    <x v="17"/>
    <x v="5"/>
    <d v="2016-02-06T00:00:00"/>
    <x v="3"/>
    <n v="636"/>
    <n v="0.32"/>
    <n v="152.63999999999999"/>
    <s v="Tamil Nadu"/>
    <x v="1"/>
    <x v="11"/>
    <m/>
  </r>
  <r>
    <s v="OD3380"/>
    <x v="6"/>
    <x v="6"/>
    <x v="13"/>
    <x v="18"/>
    <d v="2018-05-23T00:00:00"/>
    <x v="3"/>
    <n v="1196"/>
    <n v="0.15"/>
    <n v="394.68"/>
    <s v="Tamil Nadu"/>
    <x v="3"/>
    <x v="5"/>
    <m/>
  </r>
  <r>
    <s v="OD3381"/>
    <x v="36"/>
    <x v="3"/>
    <x v="3"/>
    <x v="19"/>
    <d v="2017-05-02T00:00:00"/>
    <x v="3"/>
    <n v="589"/>
    <n v="0.12"/>
    <n v="141.36000000000001"/>
    <s v="Tamil Nadu"/>
    <x v="0"/>
    <x v="5"/>
    <m/>
  </r>
  <r>
    <s v="OD3382"/>
    <x v="22"/>
    <x v="2"/>
    <x v="2"/>
    <x v="22"/>
    <d v="2017-05-02T00:00:00"/>
    <x v="3"/>
    <n v="905"/>
    <n v="0.17"/>
    <n v="271.5"/>
    <s v="Tamil Nadu"/>
    <x v="0"/>
    <x v="5"/>
    <m/>
  </r>
  <r>
    <s v="OD3383"/>
    <x v="41"/>
    <x v="1"/>
    <x v="14"/>
    <x v="9"/>
    <d v="2017-09-05T00:00:00"/>
    <x v="3"/>
    <n v="1457"/>
    <n v="0.19"/>
    <n v="553.66"/>
    <s v="Tamil Nadu"/>
    <x v="0"/>
    <x v="8"/>
    <m/>
  </r>
  <r>
    <s v="OD3384"/>
    <x v="40"/>
    <x v="2"/>
    <x v="2"/>
    <x v="2"/>
    <d v="2018-05-22T00:00:00"/>
    <x v="3"/>
    <n v="898"/>
    <n v="0.28000000000000003"/>
    <n v="251.44"/>
    <s v="Tamil Nadu"/>
    <x v="3"/>
    <x v="5"/>
    <m/>
  </r>
  <r>
    <s v="OD3385"/>
    <x v="17"/>
    <x v="1"/>
    <x v="14"/>
    <x v="19"/>
    <d v="2017-03-03T00:00:00"/>
    <x v="3"/>
    <n v="607"/>
    <n v="0.21"/>
    <n v="194.24"/>
    <s v="Tamil Nadu"/>
    <x v="0"/>
    <x v="10"/>
    <m/>
  </r>
  <r>
    <s v="OD3386"/>
    <x v="34"/>
    <x v="0"/>
    <x v="20"/>
    <x v="18"/>
    <d v="2018-07-23T00:00:00"/>
    <x v="3"/>
    <n v="664"/>
    <n v="0.17"/>
    <n v="292.16000000000003"/>
    <s v="Tamil Nadu"/>
    <x v="3"/>
    <x v="7"/>
    <m/>
  </r>
  <r>
    <s v="OD3387"/>
    <x v="36"/>
    <x v="0"/>
    <x v="12"/>
    <x v="12"/>
    <d v="2017-07-10T00:00:00"/>
    <x v="3"/>
    <n v="2482"/>
    <n v="0.21"/>
    <n v="248.2"/>
    <s v="Tamil Nadu"/>
    <x v="0"/>
    <x v="7"/>
    <m/>
  </r>
  <r>
    <s v="OD3388"/>
    <x v="4"/>
    <x v="3"/>
    <x v="18"/>
    <x v="13"/>
    <d v="2018-03-06T00:00:00"/>
    <x v="3"/>
    <n v="1840"/>
    <n v="0.17"/>
    <n v="478.4"/>
    <s v="Tamil Nadu"/>
    <x v="3"/>
    <x v="10"/>
    <m/>
  </r>
  <r>
    <s v="OD3389"/>
    <x v="24"/>
    <x v="0"/>
    <x v="0"/>
    <x v="20"/>
    <d v="2017-11-26T00:00:00"/>
    <x v="3"/>
    <n v="2184"/>
    <n v="0.21"/>
    <n v="196.56"/>
    <s v="Tamil Nadu"/>
    <x v="0"/>
    <x v="0"/>
    <m/>
  </r>
  <r>
    <s v="OD3390"/>
    <x v="13"/>
    <x v="3"/>
    <x v="3"/>
    <x v="23"/>
    <d v="2018-11-25T00:00:00"/>
    <x v="3"/>
    <n v="2134"/>
    <n v="0.26"/>
    <n v="618.86"/>
    <s v="Tamil Nadu"/>
    <x v="3"/>
    <x v="0"/>
    <m/>
  </r>
  <r>
    <s v="OD3391"/>
    <x v="33"/>
    <x v="3"/>
    <x v="3"/>
    <x v="16"/>
    <d v="2018-01-01T00:00:00"/>
    <x v="3"/>
    <n v="2193"/>
    <n v="0.27"/>
    <n v="592.11"/>
    <s v="Tamil Nadu"/>
    <x v="3"/>
    <x v="9"/>
    <m/>
  </r>
  <r>
    <s v="OD3392"/>
    <x v="12"/>
    <x v="2"/>
    <x v="4"/>
    <x v="17"/>
    <d v="2018-01-21T00:00:00"/>
    <x v="3"/>
    <n v="1778"/>
    <n v="0.16"/>
    <n v="675.64"/>
    <s v="Tamil Nadu"/>
    <x v="3"/>
    <x v="9"/>
    <m/>
  </r>
  <r>
    <s v="OD3393"/>
    <x v="38"/>
    <x v="0"/>
    <x v="12"/>
    <x v="5"/>
    <d v="2015-10-03T00:00:00"/>
    <x v="3"/>
    <n v="1249"/>
    <n v="0.1"/>
    <n v="199.84"/>
    <s v="Tamil Nadu"/>
    <x v="2"/>
    <x v="2"/>
    <m/>
  </r>
  <r>
    <s v="OD3394"/>
    <x v="14"/>
    <x v="6"/>
    <x v="11"/>
    <x v="6"/>
    <d v="2017-07-30T00:00:00"/>
    <x v="3"/>
    <n v="1339"/>
    <n v="0.2"/>
    <n v="535.6"/>
    <s v="Tamil Nadu"/>
    <x v="0"/>
    <x v="7"/>
    <m/>
  </r>
  <r>
    <s v="OD3395"/>
    <x v="31"/>
    <x v="2"/>
    <x v="4"/>
    <x v="8"/>
    <d v="2018-05-19T00:00:00"/>
    <x v="3"/>
    <n v="1311"/>
    <n v="0.17"/>
    <n v="471.96"/>
    <s v="Tamil Nadu"/>
    <x v="3"/>
    <x v="5"/>
    <m/>
  </r>
  <r>
    <s v="OD3396"/>
    <x v="3"/>
    <x v="6"/>
    <x v="13"/>
    <x v="17"/>
    <d v="2015-12-22T00:00:00"/>
    <x v="3"/>
    <n v="1038"/>
    <n v="0.32"/>
    <n v="435.96"/>
    <s v="Tamil Nadu"/>
    <x v="2"/>
    <x v="4"/>
    <m/>
  </r>
  <r>
    <s v="OD3397"/>
    <x v="0"/>
    <x v="6"/>
    <x v="19"/>
    <x v="13"/>
    <d v="2015-10-14T00:00:00"/>
    <x v="3"/>
    <n v="756"/>
    <n v="0.19"/>
    <n v="143.63999999999999"/>
    <s v="Tamil Nadu"/>
    <x v="2"/>
    <x v="2"/>
    <m/>
  </r>
  <r>
    <s v="OD3398"/>
    <x v="6"/>
    <x v="5"/>
    <x v="10"/>
    <x v="13"/>
    <d v="2018-09-23T00:00:00"/>
    <x v="3"/>
    <n v="705"/>
    <n v="0.28999999999999998"/>
    <n v="239.7"/>
    <s v="Tamil Nadu"/>
    <x v="3"/>
    <x v="8"/>
    <m/>
  </r>
  <r>
    <s v="OD3399"/>
    <x v="15"/>
    <x v="2"/>
    <x v="15"/>
    <x v="6"/>
    <d v="2017-05-31T00:00:00"/>
    <x v="3"/>
    <n v="782"/>
    <n v="0.21"/>
    <n v="187.68"/>
    <s v="Tamil Nadu"/>
    <x v="0"/>
    <x v="5"/>
    <m/>
  </r>
  <r>
    <s v="OD3400"/>
    <x v="4"/>
    <x v="2"/>
    <x v="2"/>
    <x v="23"/>
    <d v="2016-05-07T00:00:00"/>
    <x v="3"/>
    <n v="2241"/>
    <n v="0.3"/>
    <n v="1008.45"/>
    <s v="Tamil Nadu"/>
    <x v="1"/>
    <x v="5"/>
    <m/>
  </r>
  <r>
    <s v="OD3401"/>
    <x v="41"/>
    <x v="5"/>
    <x v="10"/>
    <x v="3"/>
    <d v="2016-11-28T00:00:00"/>
    <x v="3"/>
    <n v="1390"/>
    <n v="0.15"/>
    <n v="542.1"/>
    <s v="Tamil Nadu"/>
    <x v="1"/>
    <x v="0"/>
    <m/>
  </r>
  <r>
    <s v="OD3402"/>
    <x v="17"/>
    <x v="2"/>
    <x v="2"/>
    <x v="8"/>
    <d v="2017-12-27T00:00:00"/>
    <x v="3"/>
    <n v="1447"/>
    <n v="0.27"/>
    <n v="231.52"/>
    <s v="Tamil Nadu"/>
    <x v="0"/>
    <x v="4"/>
    <m/>
  </r>
  <r>
    <s v="OD3403"/>
    <x v="9"/>
    <x v="0"/>
    <x v="20"/>
    <x v="21"/>
    <d v="2015-12-27T00:00:00"/>
    <x v="3"/>
    <n v="535"/>
    <n v="0.15"/>
    <n v="219.35"/>
    <s v="Tamil Nadu"/>
    <x v="2"/>
    <x v="4"/>
    <m/>
  </r>
  <r>
    <s v="OD3404"/>
    <x v="40"/>
    <x v="1"/>
    <x v="1"/>
    <x v="5"/>
    <d v="2018-10-23T00:00:00"/>
    <x v="3"/>
    <n v="746"/>
    <n v="0.15"/>
    <n v="298.39999999999998"/>
    <s v="Tamil Nadu"/>
    <x v="3"/>
    <x v="2"/>
    <m/>
  </r>
  <r>
    <s v="OD3405"/>
    <x v="40"/>
    <x v="6"/>
    <x v="9"/>
    <x v="2"/>
    <d v="2018-01-30T00:00:00"/>
    <x v="3"/>
    <n v="968"/>
    <n v="0.2"/>
    <n v="309.76"/>
    <s v="Tamil Nadu"/>
    <x v="3"/>
    <x v="9"/>
    <m/>
  </r>
  <r>
    <s v="OD3406"/>
    <x v="2"/>
    <x v="5"/>
    <x v="10"/>
    <x v="1"/>
    <d v="2016-12-17T00:00:00"/>
    <x v="3"/>
    <n v="1457"/>
    <n v="0.11"/>
    <n v="72.849999999999994"/>
    <s v="Tamil Nadu"/>
    <x v="1"/>
    <x v="4"/>
    <m/>
  </r>
  <r>
    <s v="OD3407"/>
    <x v="10"/>
    <x v="6"/>
    <x v="9"/>
    <x v="8"/>
    <d v="2018-09-04T00:00:00"/>
    <x v="3"/>
    <n v="1109"/>
    <n v="0.33"/>
    <n v="177.44"/>
    <s v="Tamil Nadu"/>
    <x v="3"/>
    <x v="8"/>
    <m/>
  </r>
  <r>
    <s v="OD3408"/>
    <x v="43"/>
    <x v="4"/>
    <x v="6"/>
    <x v="13"/>
    <d v="2017-07-23T00:00:00"/>
    <x v="3"/>
    <n v="1127"/>
    <n v="0.15"/>
    <n v="157.78"/>
    <s v="Tamil Nadu"/>
    <x v="0"/>
    <x v="7"/>
    <m/>
  </r>
  <r>
    <s v="OD3409"/>
    <x v="19"/>
    <x v="4"/>
    <x v="22"/>
    <x v="18"/>
    <d v="2015-09-07T00:00:00"/>
    <x v="3"/>
    <n v="774"/>
    <n v="0.17"/>
    <n v="100.62"/>
    <s v="Tamil Nadu"/>
    <x v="2"/>
    <x v="8"/>
    <m/>
  </r>
  <r>
    <s v="OD3410"/>
    <x v="6"/>
    <x v="3"/>
    <x v="3"/>
    <x v="9"/>
    <d v="2015-03-01T00:00:00"/>
    <x v="3"/>
    <n v="851"/>
    <n v="0.18"/>
    <n v="374.44"/>
    <s v="Tamil Nadu"/>
    <x v="2"/>
    <x v="10"/>
    <m/>
  </r>
  <r>
    <s v="OD3411"/>
    <x v="1"/>
    <x v="3"/>
    <x v="18"/>
    <x v="14"/>
    <d v="2018-11-23T00:00:00"/>
    <x v="3"/>
    <n v="784"/>
    <n v="0.25"/>
    <n v="109.76"/>
    <s v="Tamil Nadu"/>
    <x v="3"/>
    <x v="0"/>
    <m/>
  </r>
  <r>
    <s v="OD3412"/>
    <x v="3"/>
    <x v="1"/>
    <x v="1"/>
    <x v="7"/>
    <d v="2017-09-02T00:00:00"/>
    <x v="3"/>
    <n v="2069"/>
    <n v="0.16"/>
    <n v="455.18"/>
    <s v="Tamil Nadu"/>
    <x v="0"/>
    <x v="8"/>
    <m/>
  </r>
  <r>
    <s v="OD3413"/>
    <x v="47"/>
    <x v="5"/>
    <x v="17"/>
    <x v="5"/>
    <d v="2017-06-12T00:00:00"/>
    <x v="3"/>
    <n v="2023"/>
    <n v="0.34"/>
    <n v="627.13"/>
    <s v="Tamil Nadu"/>
    <x v="0"/>
    <x v="1"/>
    <m/>
  </r>
  <r>
    <s v="OD3414"/>
    <x v="37"/>
    <x v="5"/>
    <x v="17"/>
    <x v="22"/>
    <d v="2018-08-28T00:00:00"/>
    <x v="3"/>
    <n v="1504"/>
    <n v="0.31"/>
    <n v="526.4"/>
    <s v="Tamil Nadu"/>
    <x v="3"/>
    <x v="6"/>
    <m/>
  </r>
  <r>
    <s v="OD3415"/>
    <x v="20"/>
    <x v="6"/>
    <x v="11"/>
    <x v="17"/>
    <d v="2017-01-07T00:00:00"/>
    <x v="3"/>
    <n v="2145"/>
    <n v="0.3"/>
    <n v="943.8"/>
    <s v="Tamil Nadu"/>
    <x v="0"/>
    <x v="9"/>
    <m/>
  </r>
  <r>
    <s v="OD3416"/>
    <x v="16"/>
    <x v="3"/>
    <x v="3"/>
    <x v="18"/>
    <d v="2018-12-22T00:00:00"/>
    <x v="3"/>
    <n v="2322"/>
    <n v="0.16"/>
    <n v="673.38"/>
    <s v="Tamil Nadu"/>
    <x v="3"/>
    <x v="4"/>
    <m/>
  </r>
  <r>
    <s v="OD3417"/>
    <x v="27"/>
    <x v="3"/>
    <x v="18"/>
    <x v="16"/>
    <d v="2018-12-22T00:00:00"/>
    <x v="3"/>
    <n v="2293"/>
    <n v="0.25"/>
    <n v="321.02"/>
    <s v="Tamil Nadu"/>
    <x v="3"/>
    <x v="4"/>
    <m/>
  </r>
  <r>
    <s v="OD3418"/>
    <x v="35"/>
    <x v="1"/>
    <x v="1"/>
    <x v="4"/>
    <d v="2015-11-11T00:00:00"/>
    <x v="3"/>
    <n v="1676"/>
    <n v="0.32"/>
    <n v="150.84"/>
    <s v="Tamil Nadu"/>
    <x v="2"/>
    <x v="0"/>
    <m/>
  </r>
  <r>
    <s v="OD3419"/>
    <x v="15"/>
    <x v="2"/>
    <x v="4"/>
    <x v="10"/>
    <d v="2017-03-13T00:00:00"/>
    <x v="3"/>
    <n v="1821"/>
    <n v="0.35"/>
    <n v="400.62"/>
    <s v="Tamil Nadu"/>
    <x v="0"/>
    <x v="10"/>
    <m/>
  </r>
  <r>
    <s v="OD3420"/>
    <x v="31"/>
    <x v="6"/>
    <x v="13"/>
    <x v="10"/>
    <d v="2016-07-02T00:00:00"/>
    <x v="3"/>
    <n v="1830"/>
    <n v="0.1"/>
    <n v="823.5"/>
    <s v="Tamil Nadu"/>
    <x v="1"/>
    <x v="7"/>
    <m/>
  </r>
  <r>
    <s v="OD3421"/>
    <x v="48"/>
    <x v="2"/>
    <x v="21"/>
    <x v="5"/>
    <d v="2015-11-24T00:00:00"/>
    <x v="3"/>
    <n v="2384"/>
    <n v="0.19"/>
    <n v="858.24"/>
    <s v="Tamil Nadu"/>
    <x v="2"/>
    <x v="0"/>
    <m/>
  </r>
  <r>
    <s v="OD3422"/>
    <x v="3"/>
    <x v="0"/>
    <x v="0"/>
    <x v="8"/>
    <d v="2018-07-09T00:00:00"/>
    <x v="3"/>
    <n v="674"/>
    <n v="0.21"/>
    <n v="249.38"/>
    <s v="Tamil Nadu"/>
    <x v="3"/>
    <x v="7"/>
    <m/>
  </r>
  <r>
    <s v="OD3423"/>
    <x v="47"/>
    <x v="6"/>
    <x v="11"/>
    <x v="18"/>
    <d v="2018-01-01T00:00:00"/>
    <x v="3"/>
    <n v="2245"/>
    <n v="0.18"/>
    <n v="606.15"/>
    <s v="Tamil Nadu"/>
    <x v="3"/>
    <x v="9"/>
    <m/>
  </r>
  <r>
    <s v="OD3424"/>
    <x v="39"/>
    <x v="6"/>
    <x v="13"/>
    <x v="5"/>
    <d v="2017-11-11T00:00:00"/>
    <x v="3"/>
    <n v="1748"/>
    <n v="0.14000000000000001"/>
    <n v="349.6"/>
    <s v="Tamil Nadu"/>
    <x v="0"/>
    <x v="0"/>
    <m/>
  </r>
  <r>
    <s v="OD3425"/>
    <x v="28"/>
    <x v="2"/>
    <x v="2"/>
    <x v="21"/>
    <d v="2018-02-16T00:00:00"/>
    <x v="3"/>
    <n v="1422"/>
    <n v="0.11"/>
    <n v="142.19999999999999"/>
    <s v="Tamil Nadu"/>
    <x v="3"/>
    <x v="11"/>
    <m/>
  </r>
  <r>
    <s v="OD3426"/>
    <x v="34"/>
    <x v="2"/>
    <x v="15"/>
    <x v="21"/>
    <d v="2018-11-18T00:00:00"/>
    <x v="3"/>
    <n v="1116"/>
    <n v="0.17"/>
    <n v="111.6"/>
    <s v="Tamil Nadu"/>
    <x v="3"/>
    <x v="0"/>
    <m/>
  </r>
  <r>
    <s v="OD3427"/>
    <x v="30"/>
    <x v="1"/>
    <x v="1"/>
    <x v="19"/>
    <d v="2016-03-05T00:00:00"/>
    <x v="3"/>
    <n v="1583"/>
    <n v="0.25"/>
    <n v="364.09"/>
    <s v="Tamil Nadu"/>
    <x v="1"/>
    <x v="10"/>
    <m/>
  </r>
  <r>
    <s v="OD3428"/>
    <x v="6"/>
    <x v="6"/>
    <x v="11"/>
    <x v="18"/>
    <d v="2016-11-05T00:00:00"/>
    <x v="3"/>
    <n v="1829"/>
    <n v="0.13"/>
    <n v="292.64"/>
    <s v="Tamil Nadu"/>
    <x v="1"/>
    <x v="0"/>
    <m/>
  </r>
  <r>
    <s v="OD3429"/>
    <x v="31"/>
    <x v="2"/>
    <x v="21"/>
    <x v="8"/>
    <d v="2018-08-28T00:00:00"/>
    <x v="3"/>
    <n v="1339"/>
    <n v="0.34"/>
    <n v="361.53"/>
    <s v="Tamil Nadu"/>
    <x v="3"/>
    <x v="6"/>
    <m/>
  </r>
  <r>
    <s v="OD3430"/>
    <x v="21"/>
    <x v="3"/>
    <x v="16"/>
    <x v="16"/>
    <d v="2015-09-08T00:00:00"/>
    <x v="3"/>
    <n v="2002"/>
    <n v="0.32"/>
    <n v="540.54"/>
    <s v="Tamil Nadu"/>
    <x v="2"/>
    <x v="8"/>
    <m/>
  </r>
  <r>
    <s v="OD3431"/>
    <x v="31"/>
    <x v="1"/>
    <x v="1"/>
    <x v="7"/>
    <d v="2016-01-30T00:00:00"/>
    <x v="3"/>
    <n v="1797"/>
    <n v="0.11"/>
    <n v="718.8"/>
    <s v="Tamil Nadu"/>
    <x v="1"/>
    <x v="9"/>
    <m/>
  </r>
  <r>
    <s v="OD3432"/>
    <x v="13"/>
    <x v="2"/>
    <x v="2"/>
    <x v="18"/>
    <d v="2017-11-19T00:00:00"/>
    <x v="3"/>
    <n v="1987"/>
    <n v="0.14000000000000001"/>
    <n v="556.36"/>
    <s v="Tamil Nadu"/>
    <x v="0"/>
    <x v="0"/>
    <m/>
  </r>
  <r>
    <s v="OD3433"/>
    <x v="39"/>
    <x v="6"/>
    <x v="9"/>
    <x v="16"/>
    <d v="2017-05-03T00:00:00"/>
    <x v="3"/>
    <n v="1260"/>
    <n v="0.21"/>
    <n v="327.60000000000002"/>
    <s v="Tamil Nadu"/>
    <x v="0"/>
    <x v="5"/>
    <m/>
  </r>
  <r>
    <s v="OD3434"/>
    <x v="0"/>
    <x v="5"/>
    <x v="10"/>
    <x v="4"/>
    <d v="2016-09-25T00:00:00"/>
    <x v="3"/>
    <n v="1492"/>
    <n v="0.24"/>
    <n v="134.28"/>
    <s v="Tamil Nadu"/>
    <x v="1"/>
    <x v="8"/>
    <m/>
  </r>
  <r>
    <s v="OD3435"/>
    <x v="26"/>
    <x v="2"/>
    <x v="2"/>
    <x v="10"/>
    <d v="2018-09-04T00:00:00"/>
    <x v="3"/>
    <n v="2068"/>
    <n v="0.17"/>
    <n v="124.08"/>
    <s v="Tamil Nadu"/>
    <x v="3"/>
    <x v="8"/>
    <m/>
  </r>
  <r>
    <s v="OD3436"/>
    <x v="12"/>
    <x v="2"/>
    <x v="4"/>
    <x v="4"/>
    <d v="2016-05-12T00:00:00"/>
    <x v="3"/>
    <n v="1898"/>
    <n v="0.15"/>
    <n v="474.5"/>
    <s v="Tamil Nadu"/>
    <x v="1"/>
    <x v="5"/>
    <m/>
  </r>
  <r>
    <s v="OD3437"/>
    <x v="10"/>
    <x v="4"/>
    <x v="22"/>
    <x v="21"/>
    <d v="2015-12-16T00:00:00"/>
    <x v="3"/>
    <n v="2469"/>
    <n v="0.28999999999999998"/>
    <n v="1111.05"/>
    <s v="Tamil Nadu"/>
    <x v="2"/>
    <x v="4"/>
    <m/>
  </r>
  <r>
    <s v="OD3438"/>
    <x v="32"/>
    <x v="5"/>
    <x v="17"/>
    <x v="2"/>
    <d v="2015-06-20T00:00:00"/>
    <x v="3"/>
    <n v="2372"/>
    <n v="0.2"/>
    <n v="1067.4000000000001"/>
    <s v="Tamil Nadu"/>
    <x v="2"/>
    <x v="1"/>
    <m/>
  </r>
  <r>
    <s v="OD3439"/>
    <x v="12"/>
    <x v="1"/>
    <x v="14"/>
    <x v="7"/>
    <d v="2018-12-25T00:00:00"/>
    <x v="3"/>
    <n v="548"/>
    <n v="0.3"/>
    <n v="65.760000000000005"/>
    <s v="Tamil Nadu"/>
    <x v="3"/>
    <x v="4"/>
    <m/>
  </r>
  <r>
    <s v="OD3440"/>
    <x v="15"/>
    <x v="1"/>
    <x v="1"/>
    <x v="0"/>
    <d v="2015-11-07T00:00:00"/>
    <x v="3"/>
    <n v="1795"/>
    <n v="0.15"/>
    <n v="789.8"/>
    <s v="Tamil Nadu"/>
    <x v="2"/>
    <x v="0"/>
    <m/>
  </r>
  <r>
    <s v="OD3441"/>
    <x v="2"/>
    <x v="5"/>
    <x v="17"/>
    <x v="21"/>
    <d v="2018-11-22T00:00:00"/>
    <x v="3"/>
    <n v="977"/>
    <n v="0.35"/>
    <n v="97.7"/>
    <s v="Tamil Nadu"/>
    <x v="3"/>
    <x v="0"/>
    <m/>
  </r>
  <r>
    <s v="OD3442"/>
    <x v="44"/>
    <x v="5"/>
    <x v="17"/>
    <x v="21"/>
    <d v="2018-03-03T00:00:00"/>
    <x v="3"/>
    <n v="2396"/>
    <n v="0.11"/>
    <n v="814.64"/>
    <s v="Tamil Nadu"/>
    <x v="3"/>
    <x v="10"/>
    <m/>
  </r>
  <r>
    <s v="OD3443"/>
    <x v="4"/>
    <x v="5"/>
    <x v="17"/>
    <x v="19"/>
    <d v="2015-11-11T00:00:00"/>
    <x v="3"/>
    <n v="2099"/>
    <n v="0.12"/>
    <n v="860.59"/>
    <s v="Tamil Nadu"/>
    <x v="2"/>
    <x v="0"/>
    <m/>
  </r>
  <r>
    <s v="OD3444"/>
    <x v="1"/>
    <x v="4"/>
    <x v="22"/>
    <x v="1"/>
    <d v="2018-06-19T00:00:00"/>
    <x v="3"/>
    <n v="1211"/>
    <n v="0.34"/>
    <n v="435.96"/>
    <s v="Tamil Nadu"/>
    <x v="3"/>
    <x v="1"/>
    <m/>
  </r>
  <r>
    <s v="OD3445"/>
    <x v="13"/>
    <x v="0"/>
    <x v="0"/>
    <x v="19"/>
    <d v="2016-10-23T00:00:00"/>
    <x v="3"/>
    <n v="983"/>
    <n v="0.12"/>
    <n v="206.43"/>
    <s v="Tamil Nadu"/>
    <x v="1"/>
    <x v="2"/>
    <m/>
  </r>
  <r>
    <s v="OD3446"/>
    <x v="29"/>
    <x v="6"/>
    <x v="11"/>
    <x v="11"/>
    <d v="2016-04-06T00:00:00"/>
    <x v="3"/>
    <n v="2183"/>
    <n v="0.17"/>
    <n v="283.79000000000002"/>
    <s v="Tamil Nadu"/>
    <x v="1"/>
    <x v="3"/>
    <m/>
  </r>
  <r>
    <s v="OD3447"/>
    <x v="3"/>
    <x v="3"/>
    <x v="18"/>
    <x v="2"/>
    <d v="2017-11-22T00:00:00"/>
    <x v="3"/>
    <n v="1601"/>
    <n v="0.3"/>
    <n v="688.43"/>
    <s v="Tamil Nadu"/>
    <x v="0"/>
    <x v="0"/>
    <m/>
  </r>
  <r>
    <s v="OD3448"/>
    <x v="23"/>
    <x v="0"/>
    <x v="12"/>
    <x v="1"/>
    <d v="2015-11-15T00:00:00"/>
    <x v="3"/>
    <n v="2254"/>
    <n v="0.28999999999999998"/>
    <n v="946.68"/>
    <s v="Tamil Nadu"/>
    <x v="2"/>
    <x v="0"/>
    <m/>
  </r>
  <r>
    <s v="OD3449"/>
    <x v="17"/>
    <x v="6"/>
    <x v="13"/>
    <x v="17"/>
    <d v="2016-03-20T00:00:00"/>
    <x v="3"/>
    <n v="1990"/>
    <n v="0.35"/>
    <n v="477.6"/>
    <s v="Tamil Nadu"/>
    <x v="1"/>
    <x v="10"/>
    <m/>
  </r>
  <r>
    <s v="OD3450"/>
    <x v="34"/>
    <x v="5"/>
    <x v="10"/>
    <x v="19"/>
    <d v="2018-12-09T00:00:00"/>
    <x v="3"/>
    <n v="1738"/>
    <n v="0.26"/>
    <n v="677.82"/>
    <s v="Tamil Nadu"/>
    <x v="3"/>
    <x v="4"/>
    <m/>
  </r>
  <r>
    <s v="OD3451"/>
    <x v="49"/>
    <x v="1"/>
    <x v="14"/>
    <x v="13"/>
    <d v="2018-11-12T00:00:00"/>
    <x v="3"/>
    <n v="1185"/>
    <n v="0.21"/>
    <n v="414.75"/>
    <s v="Tamil Nadu"/>
    <x v="3"/>
    <x v="0"/>
    <m/>
  </r>
  <r>
    <s v="OD3452"/>
    <x v="17"/>
    <x v="0"/>
    <x v="20"/>
    <x v="1"/>
    <d v="2017-05-27T00:00:00"/>
    <x v="3"/>
    <n v="1957"/>
    <n v="0.18"/>
    <n v="763.23"/>
    <s v="Tamil Nadu"/>
    <x v="0"/>
    <x v="5"/>
    <m/>
  </r>
  <r>
    <s v="OD3453"/>
    <x v="21"/>
    <x v="5"/>
    <x v="17"/>
    <x v="12"/>
    <d v="2017-11-19T00:00:00"/>
    <x v="3"/>
    <n v="1059"/>
    <n v="0.31"/>
    <n v="391.83"/>
    <s v="Tamil Nadu"/>
    <x v="0"/>
    <x v="0"/>
    <m/>
  </r>
  <r>
    <s v="OD3454"/>
    <x v="11"/>
    <x v="2"/>
    <x v="4"/>
    <x v="12"/>
    <d v="2015-10-14T00:00:00"/>
    <x v="3"/>
    <n v="907"/>
    <n v="0.22"/>
    <n v="163.26"/>
    <s v="Tamil Nadu"/>
    <x v="2"/>
    <x v="2"/>
    <m/>
  </r>
  <r>
    <s v="OD3455"/>
    <x v="22"/>
    <x v="3"/>
    <x v="18"/>
    <x v="22"/>
    <d v="2015-02-17T00:00:00"/>
    <x v="3"/>
    <n v="1090"/>
    <n v="0.28999999999999998"/>
    <n v="305.2"/>
    <s v="Tamil Nadu"/>
    <x v="2"/>
    <x v="11"/>
    <m/>
  </r>
  <r>
    <s v="OD3456"/>
    <x v="45"/>
    <x v="3"/>
    <x v="3"/>
    <x v="7"/>
    <d v="2018-06-19T00:00:00"/>
    <x v="3"/>
    <n v="1845"/>
    <n v="0.26"/>
    <n v="645.75"/>
    <s v="Tamil Nadu"/>
    <x v="3"/>
    <x v="1"/>
    <m/>
  </r>
  <r>
    <s v="OD3457"/>
    <x v="30"/>
    <x v="1"/>
    <x v="1"/>
    <x v="1"/>
    <d v="2018-06-19T00:00:00"/>
    <x v="3"/>
    <n v="667"/>
    <n v="0.18"/>
    <n v="193.43"/>
    <s v="Tamil Nadu"/>
    <x v="3"/>
    <x v="1"/>
    <m/>
  </r>
  <r>
    <s v="OD3458"/>
    <x v="4"/>
    <x v="6"/>
    <x v="13"/>
    <x v="16"/>
    <d v="2017-08-13T00:00:00"/>
    <x v="3"/>
    <n v="1462"/>
    <n v="0.28000000000000003"/>
    <n v="292.39999999999998"/>
    <s v="Tamil Nadu"/>
    <x v="0"/>
    <x v="6"/>
    <m/>
  </r>
  <r>
    <s v="OD3459"/>
    <x v="11"/>
    <x v="3"/>
    <x v="5"/>
    <x v="8"/>
    <d v="2017-05-03T00:00:00"/>
    <x v="3"/>
    <n v="1212"/>
    <n v="0.1"/>
    <n v="484.8"/>
    <s v="Tamil Nadu"/>
    <x v="0"/>
    <x v="5"/>
    <m/>
  </r>
  <r>
    <s v="OD3460"/>
    <x v="6"/>
    <x v="2"/>
    <x v="15"/>
    <x v="21"/>
    <d v="2015-11-11T00:00:00"/>
    <x v="3"/>
    <n v="739"/>
    <n v="0.12"/>
    <n v="88.68"/>
    <s v="Tamil Nadu"/>
    <x v="2"/>
    <x v="0"/>
    <m/>
  </r>
  <r>
    <s v="OD3461"/>
    <x v="13"/>
    <x v="5"/>
    <x v="8"/>
    <x v="11"/>
    <d v="2018-05-23T00:00:00"/>
    <x v="3"/>
    <n v="1228"/>
    <n v="0.14000000000000001"/>
    <n v="319.27999999999997"/>
    <s v="Tamil Nadu"/>
    <x v="3"/>
    <x v="5"/>
    <m/>
  </r>
  <r>
    <s v="OD3462"/>
    <x v="48"/>
    <x v="5"/>
    <x v="10"/>
    <x v="6"/>
    <d v="2018-04-16T00:00:00"/>
    <x v="3"/>
    <n v="1477"/>
    <n v="0.15"/>
    <n v="132.93"/>
    <s v="Tamil Nadu"/>
    <x v="3"/>
    <x v="3"/>
    <m/>
  </r>
  <r>
    <s v="OD3463"/>
    <x v="35"/>
    <x v="5"/>
    <x v="17"/>
    <x v="23"/>
    <d v="2016-10-23T00:00:00"/>
    <x v="3"/>
    <n v="1435"/>
    <n v="0.32"/>
    <n v="545.29999999999995"/>
    <s v="Tamil Nadu"/>
    <x v="1"/>
    <x v="2"/>
    <m/>
  </r>
  <r>
    <s v="OD3464"/>
    <x v="25"/>
    <x v="6"/>
    <x v="11"/>
    <x v="13"/>
    <d v="2016-06-08T00:00:00"/>
    <x v="3"/>
    <n v="1259"/>
    <n v="0.3"/>
    <n v="440.65"/>
    <s v="Tamil Nadu"/>
    <x v="1"/>
    <x v="1"/>
    <m/>
  </r>
  <r>
    <s v="OD3465"/>
    <x v="31"/>
    <x v="4"/>
    <x v="7"/>
    <x v="17"/>
    <d v="2015-05-25T00:00:00"/>
    <x v="3"/>
    <n v="939"/>
    <n v="0.2"/>
    <n v="84.51"/>
    <s v="Tamil Nadu"/>
    <x v="2"/>
    <x v="5"/>
    <m/>
  </r>
  <r>
    <s v="OD3466"/>
    <x v="22"/>
    <x v="2"/>
    <x v="15"/>
    <x v="14"/>
    <d v="2018-10-21T00:00:00"/>
    <x v="3"/>
    <n v="870"/>
    <n v="0.22"/>
    <n v="60.9"/>
    <s v="Tamil Nadu"/>
    <x v="3"/>
    <x v="2"/>
    <m/>
  </r>
  <r>
    <s v="OD3467"/>
    <x v="46"/>
    <x v="2"/>
    <x v="21"/>
    <x v="1"/>
    <d v="2016-04-19T00:00:00"/>
    <x v="3"/>
    <n v="791"/>
    <n v="0.3"/>
    <n v="229.39"/>
    <s v="Tamil Nadu"/>
    <x v="1"/>
    <x v="3"/>
    <m/>
  </r>
  <r>
    <s v="OD3468"/>
    <x v="18"/>
    <x v="3"/>
    <x v="5"/>
    <x v="21"/>
    <d v="2015-02-16T00:00:00"/>
    <x v="3"/>
    <n v="2490"/>
    <n v="0.24"/>
    <n v="1120.5"/>
    <s v="Tamil Nadu"/>
    <x v="2"/>
    <x v="11"/>
    <m/>
  </r>
  <r>
    <s v="OD3469"/>
    <x v="11"/>
    <x v="3"/>
    <x v="5"/>
    <x v="16"/>
    <d v="2016-04-02T00:00:00"/>
    <x v="3"/>
    <n v="1180"/>
    <n v="0.16"/>
    <n v="483.8"/>
    <s v="Tamil Nadu"/>
    <x v="1"/>
    <x v="3"/>
    <m/>
  </r>
  <r>
    <s v="OD3470"/>
    <x v="33"/>
    <x v="5"/>
    <x v="8"/>
    <x v="11"/>
    <d v="2015-12-20T00:00:00"/>
    <x v="3"/>
    <n v="2148"/>
    <n v="0.33"/>
    <n v="150.36000000000001"/>
    <s v="Tamil Nadu"/>
    <x v="2"/>
    <x v="4"/>
    <m/>
  </r>
  <r>
    <s v="OD3471"/>
    <x v="45"/>
    <x v="0"/>
    <x v="20"/>
    <x v="16"/>
    <d v="2018-09-11T00:00:00"/>
    <x v="3"/>
    <n v="1815"/>
    <n v="0.23"/>
    <n v="471.9"/>
    <s v="Tamil Nadu"/>
    <x v="3"/>
    <x v="8"/>
    <m/>
  </r>
  <r>
    <s v="OD3472"/>
    <x v="12"/>
    <x v="5"/>
    <x v="10"/>
    <x v="0"/>
    <d v="2018-02-09T00:00:00"/>
    <x v="3"/>
    <n v="559"/>
    <n v="0.21"/>
    <n v="100.62"/>
    <s v="Tamil Nadu"/>
    <x v="3"/>
    <x v="11"/>
    <m/>
  </r>
  <r>
    <s v="OD3473"/>
    <x v="45"/>
    <x v="4"/>
    <x v="22"/>
    <x v="10"/>
    <d v="2018-01-01T00:00:00"/>
    <x v="3"/>
    <n v="2137"/>
    <n v="0.18"/>
    <n v="747.95"/>
    <s v="Tamil Nadu"/>
    <x v="3"/>
    <x v="9"/>
    <m/>
  </r>
  <r>
    <s v="OD3474"/>
    <x v="42"/>
    <x v="4"/>
    <x v="6"/>
    <x v="2"/>
    <d v="2015-07-26T00:00:00"/>
    <x v="3"/>
    <n v="1904"/>
    <n v="0.27"/>
    <n v="95.2"/>
    <s v="Tamil Nadu"/>
    <x v="2"/>
    <x v="7"/>
    <m/>
  </r>
  <r>
    <s v="OD3475"/>
    <x v="10"/>
    <x v="4"/>
    <x v="7"/>
    <x v="21"/>
    <d v="2017-05-06T00:00:00"/>
    <x v="3"/>
    <n v="1587"/>
    <n v="0.21"/>
    <n v="111.09"/>
    <s v="Tamil Nadu"/>
    <x v="0"/>
    <x v="5"/>
    <m/>
  </r>
  <r>
    <s v="OD3476"/>
    <x v="9"/>
    <x v="1"/>
    <x v="1"/>
    <x v="3"/>
    <d v="2015-12-06T00:00:00"/>
    <x v="3"/>
    <n v="549"/>
    <n v="0.14000000000000001"/>
    <n v="142.74"/>
    <s v="Tamil Nadu"/>
    <x v="2"/>
    <x v="4"/>
    <m/>
  </r>
  <r>
    <s v="OD3477"/>
    <x v="26"/>
    <x v="4"/>
    <x v="7"/>
    <x v="4"/>
    <d v="2017-03-21T00:00:00"/>
    <x v="3"/>
    <n v="1090"/>
    <n v="0.27"/>
    <n v="283.39999999999998"/>
    <s v="Tamil Nadu"/>
    <x v="0"/>
    <x v="10"/>
    <m/>
  </r>
  <r>
    <s v="OD3478"/>
    <x v="32"/>
    <x v="4"/>
    <x v="22"/>
    <x v="12"/>
    <d v="2018-07-21T00:00:00"/>
    <x v="3"/>
    <n v="843"/>
    <n v="0.28000000000000003"/>
    <n v="75.87"/>
    <s v="Tamil Nadu"/>
    <x v="3"/>
    <x v="7"/>
    <m/>
  </r>
  <r>
    <s v="OD3479"/>
    <x v="49"/>
    <x v="4"/>
    <x v="6"/>
    <x v="5"/>
    <d v="2018-05-22T00:00:00"/>
    <x v="3"/>
    <n v="924"/>
    <n v="0.18"/>
    <n v="147.84"/>
    <s v="Tamil Nadu"/>
    <x v="3"/>
    <x v="5"/>
    <m/>
  </r>
  <r>
    <s v="OD3480"/>
    <x v="6"/>
    <x v="4"/>
    <x v="22"/>
    <x v="14"/>
    <d v="2018-08-19T00:00:00"/>
    <x v="3"/>
    <n v="2122"/>
    <n v="0.16"/>
    <n v="594.16"/>
    <s v="Tamil Nadu"/>
    <x v="3"/>
    <x v="6"/>
    <m/>
  </r>
  <r>
    <s v="OD3481"/>
    <x v="34"/>
    <x v="2"/>
    <x v="4"/>
    <x v="21"/>
    <d v="2016-03-20T00:00:00"/>
    <x v="3"/>
    <n v="1743"/>
    <n v="0.2"/>
    <n v="784.35"/>
    <s v="Tamil Nadu"/>
    <x v="1"/>
    <x v="10"/>
    <m/>
  </r>
  <r>
    <s v="OD3482"/>
    <x v="44"/>
    <x v="6"/>
    <x v="9"/>
    <x v="18"/>
    <d v="2017-08-22T00:00:00"/>
    <x v="3"/>
    <n v="742"/>
    <n v="0.22"/>
    <n v="267.12"/>
    <s v="Tamil Nadu"/>
    <x v="0"/>
    <x v="6"/>
    <m/>
  </r>
  <r>
    <s v="OD3483"/>
    <x v="32"/>
    <x v="4"/>
    <x v="7"/>
    <x v="16"/>
    <d v="2017-11-19T00:00:00"/>
    <x v="3"/>
    <n v="1770"/>
    <n v="0.26"/>
    <n v="106.2"/>
    <s v="Tamil Nadu"/>
    <x v="0"/>
    <x v="0"/>
    <m/>
  </r>
  <r>
    <s v="OD3484"/>
    <x v="40"/>
    <x v="5"/>
    <x v="8"/>
    <x v="11"/>
    <d v="2017-11-14T00:00:00"/>
    <x v="3"/>
    <n v="784"/>
    <n v="0.35"/>
    <n v="141.12"/>
    <s v="Tamil Nadu"/>
    <x v="0"/>
    <x v="0"/>
    <m/>
  </r>
  <r>
    <s v="OD3485"/>
    <x v="39"/>
    <x v="4"/>
    <x v="7"/>
    <x v="16"/>
    <d v="2018-11-06T00:00:00"/>
    <x v="3"/>
    <n v="2063"/>
    <n v="0.28999999999999998"/>
    <n v="103.15"/>
    <s v="Tamil Nadu"/>
    <x v="3"/>
    <x v="0"/>
    <m/>
  </r>
  <r>
    <s v="OD3486"/>
    <x v="15"/>
    <x v="6"/>
    <x v="19"/>
    <x v="18"/>
    <d v="2017-09-26T00:00:00"/>
    <x v="3"/>
    <n v="1396"/>
    <n v="0.28999999999999998"/>
    <n v="432.76"/>
    <s v="Tamil Nadu"/>
    <x v="0"/>
    <x v="8"/>
    <m/>
  </r>
  <r>
    <s v="OD3487"/>
    <x v="34"/>
    <x v="4"/>
    <x v="22"/>
    <x v="5"/>
    <d v="2017-03-13T00:00:00"/>
    <x v="3"/>
    <n v="515"/>
    <n v="0.13"/>
    <n v="206"/>
    <s v="Tamil Nadu"/>
    <x v="0"/>
    <x v="10"/>
    <m/>
  </r>
  <r>
    <s v="OD3488"/>
    <x v="17"/>
    <x v="5"/>
    <x v="10"/>
    <x v="8"/>
    <d v="2018-10-19T00:00:00"/>
    <x v="3"/>
    <n v="1612"/>
    <n v="0.11"/>
    <n v="499.72"/>
    <s v="Tamil Nadu"/>
    <x v="3"/>
    <x v="2"/>
    <m/>
  </r>
  <r>
    <s v="OD3489"/>
    <x v="40"/>
    <x v="6"/>
    <x v="13"/>
    <x v="16"/>
    <d v="2017-03-06T00:00:00"/>
    <x v="3"/>
    <n v="1678"/>
    <n v="0.19"/>
    <n v="335.6"/>
    <s v="Tamil Nadu"/>
    <x v="0"/>
    <x v="10"/>
    <m/>
  </r>
  <r>
    <s v="OD3490"/>
    <x v="30"/>
    <x v="0"/>
    <x v="0"/>
    <x v="23"/>
    <d v="2017-05-03T00:00:00"/>
    <x v="3"/>
    <n v="1402"/>
    <n v="0.34"/>
    <n v="560.79999999999995"/>
    <s v="Tamil Nadu"/>
    <x v="0"/>
    <x v="5"/>
    <m/>
  </r>
  <r>
    <s v="OD3491"/>
    <x v="41"/>
    <x v="5"/>
    <x v="8"/>
    <x v="22"/>
    <d v="2015-03-03T00:00:00"/>
    <x v="3"/>
    <n v="1719"/>
    <n v="0.18"/>
    <n v="292.23"/>
    <s v="Tamil Nadu"/>
    <x v="2"/>
    <x v="10"/>
    <m/>
  </r>
  <r>
    <s v="OD3492"/>
    <x v="16"/>
    <x v="4"/>
    <x v="7"/>
    <x v="21"/>
    <d v="2017-09-03T00:00:00"/>
    <x v="3"/>
    <n v="2304"/>
    <n v="0.17"/>
    <n v="1013.76"/>
    <s v="Tamil Nadu"/>
    <x v="0"/>
    <x v="8"/>
    <m/>
  </r>
  <r>
    <s v="OD3493"/>
    <x v="31"/>
    <x v="6"/>
    <x v="13"/>
    <x v="0"/>
    <d v="2016-03-08T00:00:00"/>
    <x v="3"/>
    <n v="1733"/>
    <n v="0.33"/>
    <n v="745.19"/>
    <s v="Tamil Nadu"/>
    <x v="1"/>
    <x v="10"/>
    <m/>
  </r>
  <r>
    <s v="OD3494"/>
    <x v="35"/>
    <x v="1"/>
    <x v="14"/>
    <x v="9"/>
    <d v="2018-02-25T00:00:00"/>
    <x v="3"/>
    <n v="2232"/>
    <n v="0.31"/>
    <n v="915.12"/>
    <s v="Tamil Nadu"/>
    <x v="3"/>
    <x v="11"/>
    <m/>
  </r>
  <r>
    <s v="OD3495"/>
    <x v="28"/>
    <x v="0"/>
    <x v="0"/>
    <x v="2"/>
    <d v="2015-06-06T00:00:00"/>
    <x v="3"/>
    <n v="1660"/>
    <n v="0.2"/>
    <n v="498"/>
    <s v="Tamil Nadu"/>
    <x v="2"/>
    <x v="1"/>
    <m/>
  </r>
  <r>
    <s v="OD3496"/>
    <x v="23"/>
    <x v="2"/>
    <x v="2"/>
    <x v="10"/>
    <d v="2017-09-11T00:00:00"/>
    <x v="3"/>
    <n v="2227"/>
    <n v="0.18"/>
    <n v="1002.15"/>
    <s v="Tamil Nadu"/>
    <x v="0"/>
    <x v="8"/>
    <m/>
  </r>
  <r>
    <s v="OD3497"/>
    <x v="25"/>
    <x v="4"/>
    <x v="7"/>
    <x v="19"/>
    <d v="2015-10-14T00:00:00"/>
    <x v="3"/>
    <n v="1529"/>
    <n v="0.1"/>
    <n v="244.64"/>
    <s v="Tamil Nadu"/>
    <x v="2"/>
    <x v="2"/>
    <m/>
  </r>
  <r>
    <s v="OD3498"/>
    <x v="0"/>
    <x v="5"/>
    <x v="17"/>
    <x v="2"/>
    <d v="2018-06-22T00:00:00"/>
    <x v="3"/>
    <n v="634"/>
    <n v="0.34"/>
    <n v="88.76"/>
    <s v="Tamil Nadu"/>
    <x v="3"/>
    <x v="1"/>
    <m/>
  </r>
  <r>
    <s v="OD3499"/>
    <x v="23"/>
    <x v="5"/>
    <x v="10"/>
    <x v="12"/>
    <d v="2016-09-20T00:00:00"/>
    <x v="3"/>
    <n v="2211"/>
    <n v="0.25"/>
    <n v="331.65"/>
    <s v="Tamil Nadu"/>
    <x v="1"/>
    <x v="8"/>
    <m/>
  </r>
  <r>
    <s v="OD3500"/>
    <x v="26"/>
    <x v="4"/>
    <x v="6"/>
    <x v="15"/>
    <d v="2015-09-07T00:00:00"/>
    <x v="3"/>
    <n v="923"/>
    <n v="0.28999999999999998"/>
    <n v="239.98"/>
    <s v="Tamil Nadu"/>
    <x v="2"/>
    <x v="8"/>
    <m/>
  </r>
  <r>
    <s v="OD3501"/>
    <x v="40"/>
    <x v="3"/>
    <x v="3"/>
    <x v="3"/>
    <d v="2017-01-30T00:00:00"/>
    <x v="3"/>
    <n v="1364"/>
    <n v="0.18"/>
    <n v="422.84"/>
    <s v="Tamil Nadu"/>
    <x v="0"/>
    <x v="9"/>
    <m/>
  </r>
  <r>
    <s v="OD3502"/>
    <x v="15"/>
    <x v="5"/>
    <x v="17"/>
    <x v="21"/>
    <d v="2018-10-23T00:00:00"/>
    <x v="3"/>
    <n v="2469"/>
    <n v="0.26"/>
    <n v="987.6"/>
    <s v="Tamil Nadu"/>
    <x v="3"/>
    <x v="2"/>
    <m/>
  </r>
  <r>
    <s v="OD3503"/>
    <x v="42"/>
    <x v="5"/>
    <x v="8"/>
    <x v="2"/>
    <d v="2018-12-25T00:00:00"/>
    <x v="3"/>
    <n v="2114"/>
    <n v="0.15"/>
    <n v="507.36"/>
    <s v="Tamil Nadu"/>
    <x v="3"/>
    <x v="4"/>
    <m/>
  </r>
  <r>
    <s v="OD3504"/>
    <x v="26"/>
    <x v="6"/>
    <x v="11"/>
    <x v="0"/>
    <d v="2015-10-03T00:00:00"/>
    <x v="3"/>
    <n v="1975"/>
    <n v="0.3"/>
    <n v="651.75"/>
    <s v="Tamil Nadu"/>
    <x v="2"/>
    <x v="2"/>
    <m/>
  </r>
  <r>
    <s v="OD3505"/>
    <x v="19"/>
    <x v="3"/>
    <x v="16"/>
    <x v="10"/>
    <d v="2015-02-16T00:00:00"/>
    <x v="3"/>
    <n v="2003"/>
    <n v="0.1"/>
    <n v="821.23"/>
    <s v="Tamil Nadu"/>
    <x v="2"/>
    <x v="11"/>
    <m/>
  </r>
  <r>
    <s v="OD3506"/>
    <x v="41"/>
    <x v="3"/>
    <x v="3"/>
    <x v="17"/>
    <d v="2017-11-05T00:00:00"/>
    <x v="3"/>
    <n v="1899"/>
    <n v="0.32"/>
    <n v="493.74"/>
    <s v="Tamil Nadu"/>
    <x v="0"/>
    <x v="0"/>
    <m/>
  </r>
  <r>
    <s v="OD3507"/>
    <x v="41"/>
    <x v="6"/>
    <x v="9"/>
    <x v="18"/>
    <d v="2017-11-05T00:00:00"/>
    <x v="3"/>
    <n v="598"/>
    <n v="0.25"/>
    <n v="245.18"/>
    <s v="Tamil Nadu"/>
    <x v="0"/>
    <x v="0"/>
    <m/>
  </r>
  <r>
    <s v="OD3508"/>
    <x v="22"/>
    <x v="4"/>
    <x v="6"/>
    <x v="12"/>
    <d v="2018-04-21T00:00:00"/>
    <x v="3"/>
    <n v="1874"/>
    <n v="0.12"/>
    <n v="356.06"/>
    <s v="Tamil Nadu"/>
    <x v="3"/>
    <x v="3"/>
    <m/>
  </r>
  <r>
    <s v="OD3509"/>
    <x v="5"/>
    <x v="0"/>
    <x v="20"/>
    <x v="9"/>
    <d v="2018-04-21T00:00:00"/>
    <x v="3"/>
    <n v="904"/>
    <n v="0.3"/>
    <n v="153.68"/>
    <s v="Tamil Nadu"/>
    <x v="3"/>
    <x v="3"/>
    <m/>
  </r>
  <r>
    <s v="OD3510"/>
    <x v="28"/>
    <x v="4"/>
    <x v="6"/>
    <x v="22"/>
    <d v="2016-04-06T00:00:00"/>
    <x v="3"/>
    <n v="2256"/>
    <n v="0.18"/>
    <n v="225.6"/>
    <s v="Tamil Nadu"/>
    <x v="1"/>
    <x v="3"/>
    <m/>
  </r>
  <r>
    <s v="OD3511"/>
    <x v="18"/>
    <x v="3"/>
    <x v="18"/>
    <x v="6"/>
    <d v="2015-08-25T00:00:00"/>
    <x v="3"/>
    <n v="1052"/>
    <n v="0.3"/>
    <n v="431.32"/>
    <s v="Tamil Nadu"/>
    <x v="2"/>
    <x v="6"/>
    <m/>
  </r>
  <r>
    <s v="OD3512"/>
    <x v="22"/>
    <x v="2"/>
    <x v="21"/>
    <x v="18"/>
    <d v="2015-08-25T00:00:00"/>
    <x v="3"/>
    <n v="1206"/>
    <n v="0.27"/>
    <n v="458.28"/>
    <s v="Tamil Nadu"/>
    <x v="2"/>
    <x v="6"/>
    <m/>
  </r>
  <r>
    <s v="OD3513"/>
    <x v="4"/>
    <x v="6"/>
    <x v="19"/>
    <x v="9"/>
    <d v="2015-11-07T00:00:00"/>
    <x v="3"/>
    <n v="1761"/>
    <n v="0.1"/>
    <n v="405.03"/>
    <s v="Tamil Nadu"/>
    <x v="2"/>
    <x v="0"/>
    <m/>
  </r>
  <r>
    <s v="OD3514"/>
    <x v="34"/>
    <x v="4"/>
    <x v="7"/>
    <x v="12"/>
    <d v="2016-02-06T00:00:00"/>
    <x v="3"/>
    <n v="1392"/>
    <n v="0.22"/>
    <n v="167.04"/>
    <s v="Tamil Nadu"/>
    <x v="1"/>
    <x v="11"/>
    <m/>
  </r>
  <r>
    <s v="OD3515"/>
    <x v="34"/>
    <x v="2"/>
    <x v="4"/>
    <x v="13"/>
    <d v="2018-04-16T00:00:00"/>
    <x v="3"/>
    <n v="758"/>
    <n v="0.12"/>
    <n v="159.18"/>
    <s v="Tamil Nadu"/>
    <x v="3"/>
    <x v="3"/>
    <m/>
  </r>
  <r>
    <s v="OD3516"/>
    <x v="0"/>
    <x v="3"/>
    <x v="5"/>
    <x v="11"/>
    <d v="2015-12-06T00:00:00"/>
    <x v="3"/>
    <n v="944"/>
    <n v="0.14000000000000001"/>
    <n v="217.12"/>
    <s v="Tamil Nadu"/>
    <x v="2"/>
    <x v="4"/>
    <m/>
  </r>
  <r>
    <s v="OD3517"/>
    <x v="44"/>
    <x v="4"/>
    <x v="7"/>
    <x v="11"/>
    <d v="2015-10-14T00:00:00"/>
    <x v="3"/>
    <n v="1146"/>
    <n v="0.34"/>
    <n v="194.82"/>
    <s v="Tamil Nadu"/>
    <x v="2"/>
    <x v="2"/>
    <m/>
  </r>
  <r>
    <s v="OD3518"/>
    <x v="14"/>
    <x v="4"/>
    <x v="6"/>
    <x v="14"/>
    <d v="2016-10-22T00:00:00"/>
    <x v="3"/>
    <n v="2383"/>
    <n v="0.34"/>
    <n v="238.3"/>
    <s v="Tamil Nadu"/>
    <x v="1"/>
    <x v="2"/>
    <m/>
  </r>
  <r>
    <s v="OD3519"/>
    <x v="5"/>
    <x v="0"/>
    <x v="0"/>
    <x v="3"/>
    <d v="2015-12-14T00:00:00"/>
    <x v="3"/>
    <n v="545"/>
    <n v="0.31"/>
    <n v="168.95"/>
    <s v="Tamil Nadu"/>
    <x v="2"/>
    <x v="4"/>
    <m/>
  </r>
  <r>
    <s v="OD3520"/>
    <x v="45"/>
    <x v="1"/>
    <x v="1"/>
    <x v="21"/>
    <d v="2017-03-06T00:00:00"/>
    <x v="3"/>
    <n v="2294"/>
    <n v="0.31"/>
    <n v="481.74"/>
    <s v="Tamil Nadu"/>
    <x v="0"/>
    <x v="10"/>
    <m/>
  </r>
  <r>
    <s v="OD3521"/>
    <x v="23"/>
    <x v="1"/>
    <x v="1"/>
    <x v="21"/>
    <d v="2018-01-29T00:00:00"/>
    <x v="3"/>
    <n v="2120"/>
    <n v="0.13"/>
    <n v="763.2"/>
    <s v="Tamil Nadu"/>
    <x v="3"/>
    <x v="9"/>
    <m/>
  </r>
  <r>
    <s v="OD3522"/>
    <x v="22"/>
    <x v="3"/>
    <x v="3"/>
    <x v="12"/>
    <d v="2016-10-01T00:00:00"/>
    <x v="3"/>
    <n v="1915"/>
    <n v="0.31"/>
    <n v="861.75"/>
    <s v="Tamil Nadu"/>
    <x v="1"/>
    <x v="2"/>
    <m/>
  </r>
  <r>
    <s v="OD3523"/>
    <x v="24"/>
    <x v="6"/>
    <x v="9"/>
    <x v="7"/>
    <d v="2018-06-08T00:00:00"/>
    <x v="3"/>
    <n v="1324"/>
    <n v="0.1"/>
    <n v="79.44"/>
    <s v="Tamil Nadu"/>
    <x v="3"/>
    <x v="1"/>
    <m/>
  </r>
  <r>
    <s v="OD3524"/>
    <x v="11"/>
    <x v="5"/>
    <x v="10"/>
    <x v="8"/>
    <d v="2016-04-19T00:00:00"/>
    <x v="3"/>
    <n v="2445"/>
    <n v="0.2"/>
    <n v="391.2"/>
    <s v="Tamil Nadu"/>
    <x v="1"/>
    <x v="3"/>
    <m/>
  </r>
  <r>
    <s v="OD3525"/>
    <x v="20"/>
    <x v="0"/>
    <x v="12"/>
    <x v="23"/>
    <d v="2018-08-18T00:00:00"/>
    <x v="3"/>
    <n v="539"/>
    <n v="0.11"/>
    <n v="199.43"/>
    <s v="Tamil Nadu"/>
    <x v="3"/>
    <x v="6"/>
    <m/>
  </r>
  <r>
    <s v="OD3526"/>
    <x v="38"/>
    <x v="0"/>
    <x v="20"/>
    <x v="2"/>
    <d v="2016-12-31T00:00:00"/>
    <x v="3"/>
    <n v="2212"/>
    <n v="0.11"/>
    <n v="774.2"/>
    <s v="Tamil Nadu"/>
    <x v="1"/>
    <x v="4"/>
    <m/>
  </r>
  <r>
    <s v="OD3527"/>
    <x v="49"/>
    <x v="5"/>
    <x v="10"/>
    <x v="12"/>
    <d v="2017-04-08T00:00:00"/>
    <x v="3"/>
    <n v="2143"/>
    <n v="0.12"/>
    <n v="150.01"/>
    <s v="Tamil Nadu"/>
    <x v="0"/>
    <x v="3"/>
    <m/>
  </r>
  <r>
    <s v="OD3528"/>
    <x v="12"/>
    <x v="0"/>
    <x v="12"/>
    <x v="2"/>
    <d v="2018-02-09T00:00:00"/>
    <x v="3"/>
    <n v="1152"/>
    <n v="0.31"/>
    <n v="149.76"/>
    <s v="Tamil Nadu"/>
    <x v="3"/>
    <x v="11"/>
    <m/>
  </r>
  <r>
    <s v="OD3529"/>
    <x v="29"/>
    <x v="1"/>
    <x v="1"/>
    <x v="1"/>
    <d v="2017-07-23T00:00:00"/>
    <x v="3"/>
    <n v="1875"/>
    <n v="0.22"/>
    <n v="543.75"/>
    <s v="Tamil Nadu"/>
    <x v="0"/>
    <x v="7"/>
    <m/>
  </r>
  <r>
    <s v="OD3530"/>
    <x v="31"/>
    <x v="4"/>
    <x v="6"/>
    <x v="18"/>
    <d v="2015-06-20T00:00:00"/>
    <x v="3"/>
    <n v="2017"/>
    <n v="0.32"/>
    <n v="201.7"/>
    <s v="Tamil Nadu"/>
    <x v="2"/>
    <x v="1"/>
    <m/>
  </r>
  <r>
    <s v="OD3531"/>
    <x v="43"/>
    <x v="1"/>
    <x v="14"/>
    <x v="6"/>
    <d v="2015-07-26T00:00:00"/>
    <x v="3"/>
    <n v="1409"/>
    <n v="0.31"/>
    <n v="591.78"/>
    <s v="Tamil Nadu"/>
    <x v="2"/>
    <x v="7"/>
    <m/>
  </r>
  <r>
    <s v="OD3532"/>
    <x v="24"/>
    <x v="1"/>
    <x v="14"/>
    <x v="7"/>
    <d v="2018-11-25T00:00:00"/>
    <x v="3"/>
    <n v="2483"/>
    <n v="0.28000000000000003"/>
    <n v="918.71"/>
    <s v="Tamil Nadu"/>
    <x v="3"/>
    <x v="0"/>
    <m/>
  </r>
  <r>
    <s v="OD3533"/>
    <x v="38"/>
    <x v="4"/>
    <x v="7"/>
    <x v="7"/>
    <d v="2018-05-23T00:00:00"/>
    <x v="3"/>
    <n v="1535"/>
    <n v="0.34"/>
    <n v="245.6"/>
    <s v="Tamil Nadu"/>
    <x v="3"/>
    <x v="5"/>
    <m/>
  </r>
  <r>
    <s v="OD3534"/>
    <x v="24"/>
    <x v="0"/>
    <x v="12"/>
    <x v="17"/>
    <d v="2018-04-24T00:00:00"/>
    <x v="3"/>
    <n v="1038"/>
    <n v="0.17"/>
    <n v="145.32"/>
    <s v="Tamil Nadu"/>
    <x v="3"/>
    <x v="3"/>
    <m/>
  </r>
  <r>
    <s v="OD3535"/>
    <x v="35"/>
    <x v="5"/>
    <x v="10"/>
    <x v="6"/>
    <d v="2016-07-20T00:00:00"/>
    <x v="3"/>
    <n v="1400"/>
    <n v="0.31"/>
    <n v="70"/>
    <s v="Tamil Nadu"/>
    <x v="1"/>
    <x v="7"/>
    <m/>
  </r>
  <r>
    <s v="OD3536"/>
    <x v="3"/>
    <x v="5"/>
    <x v="17"/>
    <x v="10"/>
    <d v="2015-09-07T00:00:00"/>
    <x v="3"/>
    <n v="1033"/>
    <n v="0.19"/>
    <n v="237.59"/>
    <s v="Tamil Nadu"/>
    <x v="2"/>
    <x v="8"/>
    <m/>
  </r>
  <r>
    <s v="OD3537"/>
    <x v="36"/>
    <x v="0"/>
    <x v="0"/>
    <x v="5"/>
    <d v="2015-02-21T00:00:00"/>
    <x v="3"/>
    <n v="1896"/>
    <n v="0.19"/>
    <n v="815.28"/>
    <s v="Tamil Nadu"/>
    <x v="2"/>
    <x v="11"/>
    <m/>
  </r>
  <r>
    <s v="OD3538"/>
    <x v="12"/>
    <x v="4"/>
    <x v="22"/>
    <x v="2"/>
    <d v="2018-12-25T00:00:00"/>
    <x v="3"/>
    <n v="1290"/>
    <n v="0.19"/>
    <n v="399.9"/>
    <s v="Tamil Nadu"/>
    <x v="3"/>
    <x v="4"/>
    <m/>
  </r>
  <r>
    <s v="OD3539"/>
    <x v="25"/>
    <x v="4"/>
    <x v="22"/>
    <x v="20"/>
    <d v="2018-08-18T00:00:00"/>
    <x v="3"/>
    <n v="2092"/>
    <n v="0.16"/>
    <n v="167.36"/>
    <s v="Tamil Nadu"/>
    <x v="3"/>
    <x v="6"/>
    <m/>
  </r>
  <r>
    <s v="OD3540"/>
    <x v="11"/>
    <x v="3"/>
    <x v="3"/>
    <x v="7"/>
    <d v="2018-10-07T00:00:00"/>
    <x v="3"/>
    <n v="1715"/>
    <n v="0.2"/>
    <n v="343"/>
    <s v="Tamil Nadu"/>
    <x v="3"/>
    <x v="2"/>
    <m/>
  </r>
  <r>
    <s v="OD3541"/>
    <x v="34"/>
    <x v="6"/>
    <x v="19"/>
    <x v="23"/>
    <d v="2017-11-19T00:00:00"/>
    <x v="3"/>
    <n v="1205"/>
    <n v="0.3"/>
    <n v="325.35000000000002"/>
    <s v="Tamil Nadu"/>
    <x v="0"/>
    <x v="0"/>
    <m/>
  </r>
  <r>
    <s v="OD3542"/>
    <x v="4"/>
    <x v="1"/>
    <x v="14"/>
    <x v="5"/>
    <d v="2018-12-22T00:00:00"/>
    <x v="3"/>
    <n v="1054"/>
    <n v="0.18"/>
    <n v="463.76"/>
    <s v="Tamil Nadu"/>
    <x v="3"/>
    <x v="4"/>
    <m/>
  </r>
  <r>
    <s v="OD3543"/>
    <x v="16"/>
    <x v="6"/>
    <x v="13"/>
    <x v="18"/>
    <d v="2015-11-11T00:00:00"/>
    <x v="3"/>
    <n v="2068"/>
    <n v="0.24"/>
    <n v="558.36"/>
    <s v="Tamil Nadu"/>
    <x v="2"/>
    <x v="0"/>
    <m/>
  </r>
  <r>
    <s v="OD3544"/>
    <x v="39"/>
    <x v="5"/>
    <x v="10"/>
    <x v="3"/>
    <d v="2018-01-01T00:00:00"/>
    <x v="3"/>
    <n v="1370"/>
    <n v="0.33"/>
    <n v="315.10000000000002"/>
    <s v="Tamil Nadu"/>
    <x v="3"/>
    <x v="9"/>
    <m/>
  </r>
  <r>
    <s v="OD3545"/>
    <x v="48"/>
    <x v="4"/>
    <x v="7"/>
    <x v="19"/>
    <d v="2015-07-26T00:00:00"/>
    <x v="3"/>
    <n v="1159"/>
    <n v="0.16"/>
    <n v="289.75"/>
    <s v="Tamil Nadu"/>
    <x v="2"/>
    <x v="7"/>
    <m/>
  </r>
  <r>
    <s v="OD3546"/>
    <x v="39"/>
    <x v="5"/>
    <x v="17"/>
    <x v="1"/>
    <d v="2018-09-23T00:00:00"/>
    <x v="3"/>
    <n v="2496"/>
    <n v="0.16"/>
    <n v="324.48"/>
    <s v="Tamil Nadu"/>
    <x v="3"/>
    <x v="8"/>
    <m/>
  </r>
  <r>
    <s v="OD3547"/>
    <x v="14"/>
    <x v="0"/>
    <x v="0"/>
    <x v="6"/>
    <d v="2015-12-22T00:00:00"/>
    <x v="3"/>
    <n v="658"/>
    <n v="0.28999999999999998"/>
    <n v="131.6"/>
    <s v="Tamil Nadu"/>
    <x v="2"/>
    <x v="4"/>
    <m/>
  </r>
  <r>
    <s v="OD3548"/>
    <x v="12"/>
    <x v="1"/>
    <x v="1"/>
    <x v="16"/>
    <d v="2016-04-06T00:00:00"/>
    <x v="3"/>
    <n v="1038"/>
    <n v="0.2"/>
    <n v="155.69999999999999"/>
    <s v="Tamil Nadu"/>
    <x v="1"/>
    <x v="3"/>
    <m/>
  </r>
  <r>
    <s v="OD3549"/>
    <x v="43"/>
    <x v="3"/>
    <x v="3"/>
    <x v="19"/>
    <d v="2016-11-08T00:00:00"/>
    <x v="3"/>
    <n v="1784"/>
    <n v="0.2"/>
    <n v="214.08"/>
    <s v="Tamil Nadu"/>
    <x v="1"/>
    <x v="0"/>
    <m/>
  </r>
  <r>
    <s v="OD3550"/>
    <x v="40"/>
    <x v="5"/>
    <x v="10"/>
    <x v="22"/>
    <d v="2017-11-22T00:00:00"/>
    <x v="3"/>
    <n v="797"/>
    <n v="0.13"/>
    <n v="294.89"/>
    <s v="Tamil Nadu"/>
    <x v="0"/>
    <x v="0"/>
    <m/>
  </r>
  <r>
    <s v="OD3551"/>
    <x v="32"/>
    <x v="5"/>
    <x v="10"/>
    <x v="13"/>
    <d v="2017-11-22T00:00:00"/>
    <x v="3"/>
    <n v="1853"/>
    <n v="0.28000000000000003"/>
    <n v="685.61"/>
    <s v="Tamil Nadu"/>
    <x v="0"/>
    <x v="0"/>
    <m/>
  </r>
  <r>
    <s v="OD3552"/>
    <x v="12"/>
    <x v="4"/>
    <x v="7"/>
    <x v="12"/>
    <d v="2016-12-10T00:00:00"/>
    <x v="3"/>
    <n v="1467"/>
    <n v="0.25"/>
    <n v="249.39"/>
    <s v="Tamil Nadu"/>
    <x v="1"/>
    <x v="4"/>
    <m/>
  </r>
  <r>
    <s v="OD3553"/>
    <x v="41"/>
    <x v="3"/>
    <x v="5"/>
    <x v="6"/>
    <d v="2015-03-31T00:00:00"/>
    <x v="3"/>
    <n v="862"/>
    <n v="0.17"/>
    <n v="112.06"/>
    <s v="Tamil Nadu"/>
    <x v="2"/>
    <x v="10"/>
    <m/>
  </r>
  <r>
    <s v="OD3554"/>
    <x v="10"/>
    <x v="3"/>
    <x v="18"/>
    <x v="1"/>
    <d v="2016-12-06T00:00:00"/>
    <x v="3"/>
    <n v="2115"/>
    <n v="0.28000000000000003"/>
    <n v="423"/>
    <s v="Tamil Nadu"/>
    <x v="1"/>
    <x v="4"/>
    <m/>
  </r>
  <r>
    <s v="OD3555"/>
    <x v="2"/>
    <x v="6"/>
    <x v="11"/>
    <x v="21"/>
    <d v="2015-01-07T00:00:00"/>
    <x v="3"/>
    <n v="1936"/>
    <n v="0.1"/>
    <n v="96.8"/>
    <s v="Tamil Nadu"/>
    <x v="2"/>
    <x v="9"/>
    <m/>
  </r>
  <r>
    <s v="OD3556"/>
    <x v="3"/>
    <x v="2"/>
    <x v="4"/>
    <x v="1"/>
    <d v="2017-10-13T00:00:00"/>
    <x v="3"/>
    <n v="2315"/>
    <n v="0.21"/>
    <n v="231.5"/>
    <s v="Tamil Nadu"/>
    <x v="0"/>
    <x v="2"/>
    <m/>
  </r>
  <r>
    <s v="OD3557"/>
    <x v="16"/>
    <x v="2"/>
    <x v="2"/>
    <x v="20"/>
    <d v="2016-05-21T00:00:00"/>
    <x v="3"/>
    <n v="582"/>
    <n v="0.17"/>
    <n v="192.06"/>
    <s v="Tamil Nadu"/>
    <x v="1"/>
    <x v="5"/>
    <m/>
  </r>
  <r>
    <s v="OD3558"/>
    <x v="45"/>
    <x v="5"/>
    <x v="8"/>
    <x v="15"/>
    <d v="2016-04-07T00:00:00"/>
    <x v="3"/>
    <n v="780"/>
    <n v="0.17"/>
    <n v="319.8"/>
    <s v="Tamil Nadu"/>
    <x v="1"/>
    <x v="3"/>
    <m/>
  </r>
  <r>
    <s v="OD3559"/>
    <x v="45"/>
    <x v="1"/>
    <x v="1"/>
    <x v="15"/>
    <d v="2015-07-26T00:00:00"/>
    <x v="3"/>
    <n v="2392"/>
    <n v="0.35"/>
    <n v="287.04000000000002"/>
    <s v="Tamil Nadu"/>
    <x v="2"/>
    <x v="7"/>
    <m/>
  </r>
  <r>
    <s v="OD3560"/>
    <x v="9"/>
    <x v="4"/>
    <x v="7"/>
    <x v="6"/>
    <d v="2018-12-25T00:00:00"/>
    <x v="3"/>
    <n v="1854"/>
    <n v="0.1"/>
    <n v="593.28"/>
    <s v="Tamil Nadu"/>
    <x v="3"/>
    <x v="4"/>
    <m/>
  </r>
  <r>
    <s v="OD3561"/>
    <x v="4"/>
    <x v="1"/>
    <x v="14"/>
    <x v="22"/>
    <d v="2016-11-07T00:00:00"/>
    <x v="3"/>
    <n v="554"/>
    <n v="0.3"/>
    <n v="216.06"/>
    <s v="Tamil Nadu"/>
    <x v="1"/>
    <x v="0"/>
    <m/>
  </r>
  <r>
    <s v="OD3562"/>
    <x v="25"/>
    <x v="2"/>
    <x v="2"/>
    <x v="17"/>
    <d v="2018-01-01T00:00:00"/>
    <x v="3"/>
    <n v="2332"/>
    <n v="0.31"/>
    <n v="839.52"/>
    <s v="Tamil Nadu"/>
    <x v="3"/>
    <x v="9"/>
    <m/>
  </r>
  <r>
    <s v="OD3563"/>
    <x v="36"/>
    <x v="0"/>
    <x v="0"/>
    <x v="11"/>
    <d v="2015-05-23T00:00:00"/>
    <x v="4"/>
    <n v="573"/>
    <n v="0.12"/>
    <n v="143.25"/>
    <s v="Tamil Nadu"/>
    <x v="2"/>
    <x v="5"/>
    <m/>
  </r>
  <r>
    <s v="OD3564"/>
    <x v="14"/>
    <x v="5"/>
    <x v="17"/>
    <x v="12"/>
    <d v="2016-09-25T00:00:00"/>
    <x v="4"/>
    <n v="2049"/>
    <n v="0.22"/>
    <n v="881.07"/>
    <s v="Tamil Nadu"/>
    <x v="1"/>
    <x v="8"/>
    <m/>
  </r>
  <r>
    <s v="OD3565"/>
    <x v="5"/>
    <x v="0"/>
    <x v="20"/>
    <x v="5"/>
    <d v="2015-07-02T00:00:00"/>
    <x v="4"/>
    <n v="929"/>
    <n v="0.23"/>
    <n v="362.31"/>
    <s v="Tamil Nadu"/>
    <x v="2"/>
    <x v="7"/>
    <m/>
  </r>
  <r>
    <s v="OD3566"/>
    <x v="45"/>
    <x v="5"/>
    <x v="8"/>
    <x v="11"/>
    <d v="2017-11-14T00:00:00"/>
    <x v="4"/>
    <n v="1641"/>
    <n v="0.28999999999999998"/>
    <n v="525.12"/>
    <s v="Tamil Nadu"/>
    <x v="0"/>
    <x v="0"/>
    <m/>
  </r>
  <r>
    <s v="OD3567"/>
    <x v="39"/>
    <x v="5"/>
    <x v="10"/>
    <x v="8"/>
    <d v="2017-04-22T00:00:00"/>
    <x v="4"/>
    <n v="1186"/>
    <n v="0.12"/>
    <n v="320.22000000000003"/>
    <s v="Tamil Nadu"/>
    <x v="0"/>
    <x v="3"/>
    <m/>
  </r>
  <r>
    <s v="OD3568"/>
    <x v="7"/>
    <x v="4"/>
    <x v="22"/>
    <x v="18"/>
    <d v="2016-09-12T00:00:00"/>
    <x v="4"/>
    <n v="1196"/>
    <n v="0.21"/>
    <n v="83.72"/>
    <s v="Tamil Nadu"/>
    <x v="1"/>
    <x v="8"/>
    <m/>
  </r>
  <r>
    <s v="OD3569"/>
    <x v="36"/>
    <x v="3"/>
    <x v="5"/>
    <x v="2"/>
    <d v="2016-09-24T00:00:00"/>
    <x v="4"/>
    <n v="949"/>
    <n v="0.17"/>
    <n v="398.58"/>
    <s v="Tamil Nadu"/>
    <x v="1"/>
    <x v="8"/>
    <m/>
  </r>
  <r>
    <s v="OD3570"/>
    <x v="42"/>
    <x v="5"/>
    <x v="17"/>
    <x v="15"/>
    <d v="2018-01-19T00:00:00"/>
    <x v="4"/>
    <n v="1286"/>
    <n v="0.21"/>
    <n v="282.92"/>
    <s v="Tamil Nadu"/>
    <x v="3"/>
    <x v="9"/>
    <m/>
  </r>
  <r>
    <s v="OD3571"/>
    <x v="42"/>
    <x v="3"/>
    <x v="16"/>
    <x v="3"/>
    <d v="2016-09-12T00:00:00"/>
    <x v="4"/>
    <n v="2466"/>
    <n v="0.17"/>
    <n v="986.4"/>
    <s v="Tamil Nadu"/>
    <x v="1"/>
    <x v="8"/>
    <m/>
  </r>
  <r>
    <s v="OD3572"/>
    <x v="27"/>
    <x v="2"/>
    <x v="21"/>
    <x v="17"/>
    <d v="2017-12-09T00:00:00"/>
    <x v="4"/>
    <n v="1422"/>
    <n v="0.28000000000000003"/>
    <n v="184.86"/>
    <s v="Tamil Nadu"/>
    <x v="0"/>
    <x v="4"/>
    <m/>
  </r>
  <r>
    <s v="OD3573"/>
    <x v="45"/>
    <x v="5"/>
    <x v="8"/>
    <x v="13"/>
    <d v="2016-02-25T00:00:00"/>
    <x v="4"/>
    <n v="1756"/>
    <n v="0.14000000000000001"/>
    <n v="456.56"/>
    <s v="Tamil Nadu"/>
    <x v="1"/>
    <x v="11"/>
    <m/>
  </r>
  <r>
    <s v="OD3574"/>
    <x v="22"/>
    <x v="1"/>
    <x v="1"/>
    <x v="3"/>
    <d v="2018-04-29T00:00:00"/>
    <x v="4"/>
    <n v="705"/>
    <n v="0.27"/>
    <n v="63.45"/>
    <s v="Tamil Nadu"/>
    <x v="3"/>
    <x v="3"/>
    <m/>
  </r>
  <r>
    <s v="OD3575"/>
    <x v="0"/>
    <x v="6"/>
    <x v="19"/>
    <x v="23"/>
    <d v="2018-12-03T00:00:00"/>
    <x v="4"/>
    <n v="2332"/>
    <n v="0.2"/>
    <n v="303.16000000000003"/>
    <s v="Tamil Nadu"/>
    <x v="3"/>
    <x v="4"/>
    <m/>
  </r>
  <r>
    <s v="OD3576"/>
    <x v="5"/>
    <x v="3"/>
    <x v="18"/>
    <x v="21"/>
    <d v="2018-02-28T00:00:00"/>
    <x v="4"/>
    <n v="1311"/>
    <n v="0.23"/>
    <n v="301.52999999999997"/>
    <s v="Tamil Nadu"/>
    <x v="3"/>
    <x v="11"/>
    <m/>
  </r>
  <r>
    <s v="OD3577"/>
    <x v="7"/>
    <x v="0"/>
    <x v="20"/>
    <x v="6"/>
    <d v="2015-08-26T00:00:00"/>
    <x v="4"/>
    <n v="599"/>
    <n v="0.28000000000000003"/>
    <n v="185.69"/>
    <s v="Tamil Nadu"/>
    <x v="2"/>
    <x v="6"/>
    <m/>
  </r>
  <r>
    <s v="OD3578"/>
    <x v="21"/>
    <x v="6"/>
    <x v="13"/>
    <x v="15"/>
    <d v="2018-10-06T00:00:00"/>
    <x v="4"/>
    <n v="2491"/>
    <n v="0.32"/>
    <n v="323.83"/>
    <s v="Tamil Nadu"/>
    <x v="3"/>
    <x v="2"/>
    <m/>
  </r>
  <r>
    <s v="OD3579"/>
    <x v="16"/>
    <x v="6"/>
    <x v="9"/>
    <x v="23"/>
    <d v="2016-12-06T00:00:00"/>
    <x v="4"/>
    <n v="2190"/>
    <n v="0.1"/>
    <n v="547.5"/>
    <s v="Tamil Nadu"/>
    <x v="1"/>
    <x v="4"/>
    <m/>
  </r>
  <r>
    <s v="OD3580"/>
    <x v="18"/>
    <x v="5"/>
    <x v="17"/>
    <x v="1"/>
    <d v="2015-09-30T00:00:00"/>
    <x v="4"/>
    <n v="688"/>
    <n v="0.25"/>
    <n v="165.12"/>
    <s v="Tamil Nadu"/>
    <x v="2"/>
    <x v="8"/>
    <m/>
  </r>
  <r>
    <s v="OD3581"/>
    <x v="38"/>
    <x v="4"/>
    <x v="6"/>
    <x v="8"/>
    <d v="2017-12-02T00:00:00"/>
    <x v="4"/>
    <n v="1571"/>
    <n v="0.13"/>
    <n v="691.24"/>
    <s v="Tamil Nadu"/>
    <x v="0"/>
    <x v="4"/>
    <m/>
  </r>
  <r>
    <s v="OD3582"/>
    <x v="8"/>
    <x v="2"/>
    <x v="4"/>
    <x v="0"/>
    <d v="2017-03-01T00:00:00"/>
    <x v="4"/>
    <n v="2439"/>
    <n v="0.3"/>
    <n v="1024.3800000000001"/>
    <s v="Tamil Nadu"/>
    <x v="0"/>
    <x v="10"/>
    <m/>
  </r>
  <r>
    <s v="OD3583"/>
    <x v="3"/>
    <x v="6"/>
    <x v="13"/>
    <x v="11"/>
    <d v="2018-01-19T00:00:00"/>
    <x v="4"/>
    <n v="1935"/>
    <n v="0.21"/>
    <n v="387"/>
    <s v="Tamil Nadu"/>
    <x v="3"/>
    <x v="9"/>
    <m/>
  </r>
  <r>
    <s v="OD3584"/>
    <x v="33"/>
    <x v="3"/>
    <x v="16"/>
    <x v="0"/>
    <d v="2016-05-28T00:00:00"/>
    <x v="4"/>
    <n v="2223"/>
    <n v="0.35"/>
    <n v="889.2"/>
    <s v="Tamil Nadu"/>
    <x v="1"/>
    <x v="5"/>
    <m/>
  </r>
  <r>
    <s v="OD3585"/>
    <x v="23"/>
    <x v="2"/>
    <x v="15"/>
    <x v="0"/>
    <d v="2018-11-13T00:00:00"/>
    <x v="4"/>
    <n v="735"/>
    <n v="0.24"/>
    <n v="154.35"/>
    <s v="Tamil Nadu"/>
    <x v="3"/>
    <x v="0"/>
    <m/>
  </r>
  <r>
    <s v="OD3586"/>
    <x v="31"/>
    <x v="2"/>
    <x v="2"/>
    <x v="10"/>
    <d v="2018-11-11T00:00:00"/>
    <x v="4"/>
    <n v="1625"/>
    <n v="0.2"/>
    <n v="682.5"/>
    <s v="Tamil Nadu"/>
    <x v="3"/>
    <x v="0"/>
    <m/>
  </r>
  <r>
    <s v="OD3587"/>
    <x v="13"/>
    <x v="6"/>
    <x v="11"/>
    <x v="11"/>
    <d v="2017-11-11T00:00:00"/>
    <x v="4"/>
    <n v="601"/>
    <n v="0.12"/>
    <n v="54.09"/>
    <s v="Tamil Nadu"/>
    <x v="0"/>
    <x v="0"/>
    <m/>
  </r>
  <r>
    <s v="OD3588"/>
    <x v="29"/>
    <x v="1"/>
    <x v="1"/>
    <x v="22"/>
    <d v="2017-12-14T00:00:00"/>
    <x v="4"/>
    <n v="2070"/>
    <n v="0.31"/>
    <n v="455.4"/>
    <s v="Tamil Nadu"/>
    <x v="0"/>
    <x v="4"/>
    <m/>
  </r>
  <r>
    <s v="OD3589"/>
    <x v="36"/>
    <x v="5"/>
    <x v="8"/>
    <x v="4"/>
    <d v="2015-08-11T00:00:00"/>
    <x v="4"/>
    <n v="1453"/>
    <n v="0.24"/>
    <n v="72.650000000000006"/>
    <s v="Tamil Nadu"/>
    <x v="2"/>
    <x v="6"/>
    <m/>
  </r>
  <r>
    <s v="OD3590"/>
    <x v="31"/>
    <x v="6"/>
    <x v="19"/>
    <x v="2"/>
    <d v="2018-08-15T00:00:00"/>
    <x v="4"/>
    <n v="1966"/>
    <n v="0.19"/>
    <n v="334.22"/>
    <s v="Tamil Nadu"/>
    <x v="3"/>
    <x v="6"/>
    <m/>
  </r>
  <r>
    <s v="OD3591"/>
    <x v="48"/>
    <x v="0"/>
    <x v="12"/>
    <x v="1"/>
    <d v="2017-11-19T00:00:00"/>
    <x v="4"/>
    <n v="1647"/>
    <n v="0.18"/>
    <n v="559.98"/>
    <s v="Tamil Nadu"/>
    <x v="0"/>
    <x v="0"/>
    <m/>
  </r>
  <r>
    <s v="OD3592"/>
    <x v="24"/>
    <x v="3"/>
    <x v="16"/>
    <x v="8"/>
    <d v="2017-07-17T00:00:00"/>
    <x v="4"/>
    <n v="651"/>
    <n v="0.35"/>
    <n v="169.26"/>
    <s v="Tamil Nadu"/>
    <x v="0"/>
    <x v="7"/>
    <m/>
  </r>
  <r>
    <s v="OD3593"/>
    <x v="11"/>
    <x v="2"/>
    <x v="21"/>
    <x v="14"/>
    <d v="2018-04-23T00:00:00"/>
    <x v="4"/>
    <n v="2016"/>
    <n v="0.28999999999999998"/>
    <n v="403.2"/>
    <s v="Tamil Nadu"/>
    <x v="3"/>
    <x v="3"/>
    <m/>
  </r>
  <r>
    <s v="OD3594"/>
    <x v="5"/>
    <x v="5"/>
    <x v="17"/>
    <x v="17"/>
    <d v="2018-01-20T00:00:00"/>
    <x v="4"/>
    <n v="531"/>
    <n v="0.32"/>
    <n v="169.92"/>
    <s v="Tamil Nadu"/>
    <x v="3"/>
    <x v="9"/>
    <m/>
  </r>
  <r>
    <s v="OD3595"/>
    <x v="1"/>
    <x v="6"/>
    <x v="19"/>
    <x v="1"/>
    <d v="2017-06-05T00:00:00"/>
    <x v="4"/>
    <n v="1712"/>
    <n v="0.19"/>
    <n v="291.04000000000002"/>
    <s v="Tamil Nadu"/>
    <x v="0"/>
    <x v="1"/>
    <m/>
  </r>
  <r>
    <s v="OD3596"/>
    <x v="18"/>
    <x v="3"/>
    <x v="3"/>
    <x v="1"/>
    <d v="2016-02-06T00:00:00"/>
    <x v="4"/>
    <n v="2332"/>
    <n v="0.12"/>
    <n v="862.84"/>
    <s v="Tamil Nadu"/>
    <x v="1"/>
    <x v="11"/>
    <m/>
  </r>
  <r>
    <s v="OD3597"/>
    <x v="21"/>
    <x v="3"/>
    <x v="16"/>
    <x v="2"/>
    <d v="2017-03-17T00:00:00"/>
    <x v="4"/>
    <n v="1042"/>
    <n v="0.25"/>
    <n v="302.18"/>
    <s v="Tamil Nadu"/>
    <x v="0"/>
    <x v="10"/>
    <m/>
  </r>
  <r>
    <s v="OD3598"/>
    <x v="46"/>
    <x v="5"/>
    <x v="10"/>
    <x v="11"/>
    <d v="2015-06-21T00:00:00"/>
    <x v="4"/>
    <n v="2073"/>
    <n v="0.17"/>
    <n v="124.38"/>
    <s v="Tamil Nadu"/>
    <x v="2"/>
    <x v="1"/>
    <m/>
  </r>
  <r>
    <s v="OD3599"/>
    <x v="29"/>
    <x v="0"/>
    <x v="0"/>
    <x v="5"/>
    <d v="2016-09-12T00:00:00"/>
    <x v="4"/>
    <n v="1614"/>
    <n v="0.12"/>
    <n v="161.4"/>
    <s v="Tamil Nadu"/>
    <x v="1"/>
    <x v="8"/>
    <m/>
  </r>
  <r>
    <s v="OD3600"/>
    <x v="5"/>
    <x v="4"/>
    <x v="6"/>
    <x v="17"/>
    <d v="2018-08-07T00:00:00"/>
    <x v="4"/>
    <n v="774"/>
    <n v="0.31"/>
    <n v="92.88"/>
    <s v="Tamil Nadu"/>
    <x v="3"/>
    <x v="6"/>
    <m/>
  </r>
  <r>
    <s v="OD3601"/>
    <x v="8"/>
    <x v="3"/>
    <x v="3"/>
    <x v="14"/>
    <d v="2018-12-18T00:00:00"/>
    <x v="4"/>
    <n v="759"/>
    <n v="0.14000000000000001"/>
    <n v="174.57"/>
    <s v="Tamil Nadu"/>
    <x v="3"/>
    <x v="4"/>
    <m/>
  </r>
  <r>
    <s v="OD3602"/>
    <x v="27"/>
    <x v="2"/>
    <x v="4"/>
    <x v="8"/>
    <d v="2017-04-07T00:00:00"/>
    <x v="4"/>
    <n v="2327"/>
    <n v="0.24"/>
    <n v="488.67"/>
    <s v="Tamil Nadu"/>
    <x v="0"/>
    <x v="3"/>
    <m/>
  </r>
  <r>
    <s v="OD3603"/>
    <x v="22"/>
    <x v="5"/>
    <x v="10"/>
    <x v="6"/>
    <d v="2016-09-10T00:00:00"/>
    <x v="4"/>
    <n v="1157"/>
    <n v="0.32"/>
    <n v="451.23"/>
    <s v="Tamil Nadu"/>
    <x v="1"/>
    <x v="8"/>
    <m/>
  </r>
  <r>
    <s v="OD3604"/>
    <x v="5"/>
    <x v="0"/>
    <x v="20"/>
    <x v="12"/>
    <d v="2017-09-02T00:00:00"/>
    <x v="4"/>
    <n v="1950"/>
    <n v="0.25"/>
    <n v="546"/>
    <s v="Tamil Nadu"/>
    <x v="0"/>
    <x v="8"/>
    <m/>
  </r>
  <r>
    <s v="OD3605"/>
    <x v="7"/>
    <x v="6"/>
    <x v="11"/>
    <x v="5"/>
    <d v="2017-04-19T00:00:00"/>
    <x v="4"/>
    <n v="2044"/>
    <n v="0.3"/>
    <n v="838.04"/>
    <s v="Tamil Nadu"/>
    <x v="0"/>
    <x v="3"/>
    <m/>
  </r>
  <r>
    <s v="OD3606"/>
    <x v="11"/>
    <x v="1"/>
    <x v="1"/>
    <x v="9"/>
    <d v="2017-04-19T00:00:00"/>
    <x v="4"/>
    <n v="1379"/>
    <n v="0.28999999999999998"/>
    <n v="579.17999999999995"/>
    <s v="Tamil Nadu"/>
    <x v="0"/>
    <x v="3"/>
    <m/>
  </r>
  <r>
    <s v="OD3607"/>
    <x v="13"/>
    <x v="0"/>
    <x v="20"/>
    <x v="6"/>
    <d v="2016-09-25T00:00:00"/>
    <x v="4"/>
    <n v="2115"/>
    <n v="0.23"/>
    <n v="507.6"/>
    <s v="Tamil Nadu"/>
    <x v="1"/>
    <x v="8"/>
    <m/>
  </r>
  <r>
    <s v="OD3608"/>
    <x v="1"/>
    <x v="4"/>
    <x v="6"/>
    <x v="11"/>
    <d v="2018-02-28T00:00:00"/>
    <x v="4"/>
    <n v="2172"/>
    <n v="0.24"/>
    <n v="825.36"/>
    <s v="Tamil Nadu"/>
    <x v="3"/>
    <x v="11"/>
    <m/>
  </r>
  <r>
    <s v="OD3609"/>
    <x v="41"/>
    <x v="4"/>
    <x v="6"/>
    <x v="14"/>
    <d v="2018-06-08T00:00:00"/>
    <x v="4"/>
    <n v="1797"/>
    <n v="0.27"/>
    <n v="179.7"/>
    <s v="Tamil Nadu"/>
    <x v="3"/>
    <x v="1"/>
    <m/>
  </r>
  <r>
    <s v="OD3610"/>
    <x v="33"/>
    <x v="4"/>
    <x v="6"/>
    <x v="4"/>
    <d v="2016-11-14T00:00:00"/>
    <x v="4"/>
    <n v="2306"/>
    <n v="0.32"/>
    <n v="368.96"/>
    <s v="Tamil Nadu"/>
    <x v="1"/>
    <x v="0"/>
    <m/>
  </r>
  <r>
    <s v="OD3611"/>
    <x v="9"/>
    <x v="3"/>
    <x v="16"/>
    <x v="0"/>
    <d v="2017-05-26T00:00:00"/>
    <x v="4"/>
    <n v="1185"/>
    <n v="0.23"/>
    <n v="154.05000000000001"/>
    <s v="Tamil Nadu"/>
    <x v="0"/>
    <x v="5"/>
    <m/>
  </r>
  <r>
    <s v="OD3612"/>
    <x v="13"/>
    <x v="5"/>
    <x v="17"/>
    <x v="23"/>
    <d v="2016-02-21T00:00:00"/>
    <x v="4"/>
    <n v="2132"/>
    <n v="0.14000000000000001"/>
    <n v="895.44"/>
    <s v="Tamil Nadu"/>
    <x v="1"/>
    <x v="11"/>
    <m/>
  </r>
  <r>
    <s v="OD3613"/>
    <x v="0"/>
    <x v="0"/>
    <x v="12"/>
    <x v="13"/>
    <d v="2016-09-25T00:00:00"/>
    <x v="4"/>
    <n v="1655"/>
    <n v="0.23"/>
    <n v="678.55"/>
    <s v="Tamil Nadu"/>
    <x v="1"/>
    <x v="8"/>
    <m/>
  </r>
  <r>
    <s v="OD3614"/>
    <x v="27"/>
    <x v="3"/>
    <x v="18"/>
    <x v="11"/>
    <d v="2018-12-11T00:00:00"/>
    <x v="4"/>
    <n v="1868"/>
    <n v="0.35"/>
    <n v="747.2"/>
    <s v="Tamil Nadu"/>
    <x v="3"/>
    <x v="4"/>
    <m/>
  </r>
  <r>
    <s v="OD3615"/>
    <x v="8"/>
    <x v="6"/>
    <x v="13"/>
    <x v="17"/>
    <d v="2016-11-12T00:00:00"/>
    <x v="4"/>
    <n v="670"/>
    <n v="0.16"/>
    <n v="301.5"/>
    <s v="Tamil Nadu"/>
    <x v="1"/>
    <x v="0"/>
    <m/>
  </r>
  <r>
    <s v="OD3616"/>
    <x v="40"/>
    <x v="6"/>
    <x v="13"/>
    <x v="21"/>
    <d v="2018-11-24T00:00:00"/>
    <x v="4"/>
    <n v="1311"/>
    <n v="0.11"/>
    <n v="419.52"/>
    <s v="Tamil Nadu"/>
    <x v="3"/>
    <x v="0"/>
    <m/>
  </r>
  <r>
    <s v="OD3617"/>
    <x v="16"/>
    <x v="1"/>
    <x v="14"/>
    <x v="9"/>
    <d v="2017-06-23T00:00:00"/>
    <x v="4"/>
    <n v="1661"/>
    <n v="0.33"/>
    <n v="548.13"/>
    <s v="Tamil Nadu"/>
    <x v="0"/>
    <x v="1"/>
    <m/>
  </r>
  <r>
    <s v="OD3618"/>
    <x v="38"/>
    <x v="1"/>
    <x v="1"/>
    <x v="8"/>
    <d v="2015-11-27T00:00:00"/>
    <x v="4"/>
    <n v="1784"/>
    <n v="0.17"/>
    <n v="142.72"/>
    <s v="Tamil Nadu"/>
    <x v="2"/>
    <x v="0"/>
    <m/>
  </r>
  <r>
    <s v="OD3619"/>
    <x v="39"/>
    <x v="4"/>
    <x v="22"/>
    <x v="13"/>
    <d v="2018-09-20T00:00:00"/>
    <x v="4"/>
    <n v="1851"/>
    <n v="0.21"/>
    <n v="296.16000000000003"/>
    <s v="Tamil Nadu"/>
    <x v="3"/>
    <x v="8"/>
    <m/>
  </r>
  <r>
    <s v="OD3620"/>
    <x v="27"/>
    <x v="1"/>
    <x v="1"/>
    <x v="5"/>
    <d v="2016-09-12T00:00:00"/>
    <x v="4"/>
    <n v="2126"/>
    <n v="0.17"/>
    <n v="127.56"/>
    <s v="Tamil Nadu"/>
    <x v="1"/>
    <x v="8"/>
    <m/>
  </r>
  <r>
    <s v="OD3621"/>
    <x v="37"/>
    <x v="3"/>
    <x v="3"/>
    <x v="10"/>
    <d v="2015-11-29T00:00:00"/>
    <x v="4"/>
    <n v="2139"/>
    <n v="0.35"/>
    <n v="513.36"/>
    <s v="Tamil Nadu"/>
    <x v="2"/>
    <x v="0"/>
    <m/>
  </r>
  <r>
    <s v="OD3622"/>
    <x v="16"/>
    <x v="4"/>
    <x v="6"/>
    <x v="5"/>
    <d v="2017-12-14T00:00:00"/>
    <x v="4"/>
    <n v="1932"/>
    <n v="0.25"/>
    <n v="425.04"/>
    <s v="Tamil Nadu"/>
    <x v="0"/>
    <x v="4"/>
    <m/>
  </r>
  <r>
    <s v="OD3623"/>
    <x v="12"/>
    <x v="3"/>
    <x v="18"/>
    <x v="17"/>
    <d v="2018-01-29T00:00:00"/>
    <x v="4"/>
    <n v="526"/>
    <n v="0.18"/>
    <n v="115.72"/>
    <s v="Tamil Nadu"/>
    <x v="3"/>
    <x v="9"/>
    <m/>
  </r>
  <r>
    <s v="OD3624"/>
    <x v="1"/>
    <x v="4"/>
    <x v="22"/>
    <x v="3"/>
    <d v="2016-09-25T00:00:00"/>
    <x v="4"/>
    <n v="2194"/>
    <n v="0.17"/>
    <n v="460.74"/>
    <s v="Tamil Nadu"/>
    <x v="1"/>
    <x v="8"/>
    <m/>
  </r>
  <r>
    <s v="OD3625"/>
    <x v="1"/>
    <x v="5"/>
    <x v="8"/>
    <x v="9"/>
    <d v="2018-03-20T00:00:00"/>
    <x v="4"/>
    <n v="2245"/>
    <n v="0.32"/>
    <n v="336.75"/>
    <s v="Tamil Nadu"/>
    <x v="3"/>
    <x v="10"/>
    <m/>
  </r>
  <r>
    <s v="OD3626"/>
    <x v="45"/>
    <x v="4"/>
    <x v="7"/>
    <x v="11"/>
    <d v="2017-05-26T00:00:00"/>
    <x v="4"/>
    <n v="822"/>
    <n v="0.27"/>
    <n v="287.7"/>
    <s v="Tamil Nadu"/>
    <x v="0"/>
    <x v="5"/>
    <m/>
  </r>
  <r>
    <s v="OD3627"/>
    <x v="2"/>
    <x v="0"/>
    <x v="12"/>
    <x v="11"/>
    <d v="2018-01-15T00:00:00"/>
    <x v="4"/>
    <n v="1504"/>
    <n v="0.18"/>
    <n v="210.56"/>
    <s v="Tamil Nadu"/>
    <x v="3"/>
    <x v="9"/>
    <m/>
  </r>
  <r>
    <s v="OD3628"/>
    <x v="7"/>
    <x v="0"/>
    <x v="12"/>
    <x v="22"/>
    <d v="2017-03-29T00:00:00"/>
    <x v="4"/>
    <n v="656"/>
    <n v="0.23"/>
    <n v="229.6"/>
    <s v="Tamil Nadu"/>
    <x v="0"/>
    <x v="10"/>
    <m/>
  </r>
  <r>
    <s v="OD3629"/>
    <x v="31"/>
    <x v="6"/>
    <x v="9"/>
    <x v="23"/>
    <d v="2017-03-08T00:00:00"/>
    <x v="4"/>
    <n v="1436"/>
    <n v="0.32"/>
    <n v="86.16"/>
    <s v="Tamil Nadu"/>
    <x v="0"/>
    <x v="10"/>
    <m/>
  </r>
  <r>
    <s v="OD3630"/>
    <x v="43"/>
    <x v="2"/>
    <x v="2"/>
    <x v="21"/>
    <d v="2017-12-14T00:00:00"/>
    <x v="4"/>
    <n v="2011"/>
    <n v="0.25"/>
    <n v="864.73"/>
    <s v="Tamil Nadu"/>
    <x v="0"/>
    <x v="4"/>
    <m/>
  </r>
  <r>
    <s v="OD3631"/>
    <x v="19"/>
    <x v="1"/>
    <x v="14"/>
    <x v="18"/>
    <d v="2018-10-09T00:00:00"/>
    <x v="4"/>
    <n v="1805"/>
    <n v="0.23"/>
    <n v="595.65"/>
    <s v="Tamil Nadu"/>
    <x v="3"/>
    <x v="2"/>
    <m/>
  </r>
  <r>
    <s v="OD3632"/>
    <x v="10"/>
    <x v="5"/>
    <x v="17"/>
    <x v="7"/>
    <d v="2018-09-14T00:00:00"/>
    <x v="4"/>
    <n v="1322"/>
    <n v="0.14000000000000001"/>
    <n v="132.19999999999999"/>
    <s v="Tamil Nadu"/>
    <x v="3"/>
    <x v="8"/>
    <m/>
  </r>
  <r>
    <s v="OD3633"/>
    <x v="18"/>
    <x v="2"/>
    <x v="21"/>
    <x v="18"/>
    <d v="2018-09-14T00:00:00"/>
    <x v="4"/>
    <n v="1627"/>
    <n v="0.15"/>
    <n v="97.62"/>
    <s v="Tamil Nadu"/>
    <x v="3"/>
    <x v="8"/>
    <m/>
  </r>
  <r>
    <s v="OD3634"/>
    <x v="29"/>
    <x v="4"/>
    <x v="6"/>
    <x v="5"/>
    <d v="2015-05-25T00:00:00"/>
    <x v="4"/>
    <n v="1127"/>
    <n v="0.31"/>
    <n v="191.59"/>
    <s v="Tamil Nadu"/>
    <x v="2"/>
    <x v="5"/>
    <m/>
  </r>
  <r>
    <s v="OD3635"/>
    <x v="3"/>
    <x v="3"/>
    <x v="5"/>
    <x v="4"/>
    <d v="2018-11-24T00:00:00"/>
    <x v="4"/>
    <n v="1310"/>
    <n v="0.22"/>
    <n v="65.5"/>
    <s v="Tamil Nadu"/>
    <x v="3"/>
    <x v="0"/>
    <m/>
  </r>
  <r>
    <s v="OD3636"/>
    <x v="39"/>
    <x v="3"/>
    <x v="5"/>
    <x v="3"/>
    <d v="2018-02-16T00:00:00"/>
    <x v="4"/>
    <n v="1917"/>
    <n v="0.1"/>
    <n v="364.23"/>
    <s v="Tamil Nadu"/>
    <x v="3"/>
    <x v="11"/>
    <m/>
  </r>
  <r>
    <s v="OD3637"/>
    <x v="23"/>
    <x v="0"/>
    <x v="12"/>
    <x v="6"/>
    <d v="2017-11-21T00:00:00"/>
    <x v="4"/>
    <n v="2071"/>
    <n v="0.1"/>
    <n v="807.69"/>
    <s v="Tamil Nadu"/>
    <x v="0"/>
    <x v="0"/>
    <m/>
  </r>
  <r>
    <s v="OD3638"/>
    <x v="48"/>
    <x v="2"/>
    <x v="2"/>
    <x v="5"/>
    <d v="2016-09-17T00:00:00"/>
    <x v="4"/>
    <n v="594"/>
    <n v="0.15"/>
    <n v="249.48"/>
    <s v="Tamil Nadu"/>
    <x v="1"/>
    <x v="8"/>
    <m/>
  </r>
  <r>
    <s v="OD3639"/>
    <x v="10"/>
    <x v="2"/>
    <x v="4"/>
    <x v="22"/>
    <d v="2018-09-20T00:00:00"/>
    <x v="4"/>
    <n v="1212"/>
    <n v="0.23"/>
    <n v="84.84"/>
    <s v="Tamil Nadu"/>
    <x v="3"/>
    <x v="8"/>
    <m/>
  </r>
  <r>
    <s v="OD3640"/>
    <x v="15"/>
    <x v="2"/>
    <x v="15"/>
    <x v="3"/>
    <d v="2017-12-10T00:00:00"/>
    <x v="4"/>
    <n v="647"/>
    <n v="0.3"/>
    <n v="232.92"/>
    <s v="Tamil Nadu"/>
    <x v="0"/>
    <x v="4"/>
    <m/>
  </r>
  <r>
    <s v="OD3641"/>
    <x v="17"/>
    <x v="5"/>
    <x v="8"/>
    <x v="1"/>
    <d v="2017-06-05T00:00:00"/>
    <x v="4"/>
    <n v="2479"/>
    <n v="0.32"/>
    <n v="520.59"/>
    <s v="Tamil Nadu"/>
    <x v="0"/>
    <x v="1"/>
    <m/>
  </r>
  <r>
    <s v="OD3642"/>
    <x v="28"/>
    <x v="6"/>
    <x v="11"/>
    <x v="1"/>
    <d v="2016-09-12T00:00:00"/>
    <x v="4"/>
    <n v="2257"/>
    <n v="0.23"/>
    <n v="586.82000000000005"/>
    <s v="Tamil Nadu"/>
    <x v="1"/>
    <x v="8"/>
    <m/>
  </r>
  <r>
    <s v="OD3643"/>
    <x v="48"/>
    <x v="5"/>
    <x v="8"/>
    <x v="13"/>
    <d v="2018-12-17T00:00:00"/>
    <x v="4"/>
    <n v="1898"/>
    <n v="0.16"/>
    <n v="740.22"/>
    <s v="Tamil Nadu"/>
    <x v="3"/>
    <x v="4"/>
    <m/>
  </r>
  <r>
    <s v="OD3644"/>
    <x v="46"/>
    <x v="3"/>
    <x v="5"/>
    <x v="23"/>
    <d v="2017-02-02T00:00:00"/>
    <x v="4"/>
    <n v="1275"/>
    <n v="0.28999999999999998"/>
    <n v="63.75"/>
    <s v="Tamil Nadu"/>
    <x v="0"/>
    <x v="11"/>
    <m/>
  </r>
  <r>
    <s v="OD3645"/>
    <x v="20"/>
    <x v="2"/>
    <x v="4"/>
    <x v="21"/>
    <d v="2017-10-27T00:00:00"/>
    <x v="4"/>
    <n v="2011"/>
    <n v="0.26"/>
    <n v="321.76"/>
    <s v="Tamil Nadu"/>
    <x v="0"/>
    <x v="2"/>
    <m/>
  </r>
  <r>
    <s v="OD3646"/>
    <x v="39"/>
    <x v="6"/>
    <x v="13"/>
    <x v="10"/>
    <d v="2018-05-14T00:00:00"/>
    <x v="4"/>
    <n v="1194"/>
    <n v="0.28000000000000003"/>
    <n v="394.02"/>
    <s v="Tamil Nadu"/>
    <x v="3"/>
    <x v="5"/>
    <m/>
  </r>
  <r>
    <s v="OD3647"/>
    <x v="37"/>
    <x v="1"/>
    <x v="1"/>
    <x v="22"/>
    <d v="2017-03-01T00:00:00"/>
    <x v="4"/>
    <n v="1321"/>
    <n v="0.23"/>
    <n v="541.61"/>
    <s v="Tamil Nadu"/>
    <x v="0"/>
    <x v="10"/>
    <m/>
  </r>
  <r>
    <s v="OD3648"/>
    <x v="33"/>
    <x v="0"/>
    <x v="12"/>
    <x v="16"/>
    <d v="2015-05-23T00:00:00"/>
    <x v="4"/>
    <n v="2238"/>
    <n v="0.28000000000000003"/>
    <n v="223.8"/>
    <s v="Tamil Nadu"/>
    <x v="2"/>
    <x v="5"/>
    <m/>
  </r>
  <r>
    <s v="OD3649"/>
    <x v="34"/>
    <x v="2"/>
    <x v="4"/>
    <x v="17"/>
    <d v="2017-04-19T00:00:00"/>
    <x v="4"/>
    <n v="663"/>
    <n v="0.2"/>
    <n v="99.45"/>
    <s v="Tamil Nadu"/>
    <x v="0"/>
    <x v="3"/>
    <m/>
  </r>
  <r>
    <s v="OD3650"/>
    <x v="33"/>
    <x v="6"/>
    <x v="13"/>
    <x v="20"/>
    <d v="2016-12-29T00:00:00"/>
    <x v="4"/>
    <n v="961"/>
    <n v="0.15"/>
    <n v="345.96"/>
    <s v="Tamil Nadu"/>
    <x v="1"/>
    <x v="4"/>
    <m/>
  </r>
  <r>
    <s v="OD3651"/>
    <x v="45"/>
    <x v="6"/>
    <x v="19"/>
    <x v="7"/>
    <d v="2016-04-09T00:00:00"/>
    <x v="4"/>
    <n v="1315"/>
    <n v="0.22"/>
    <n v="249.85"/>
    <s v="Tamil Nadu"/>
    <x v="1"/>
    <x v="3"/>
    <m/>
  </r>
  <r>
    <s v="OD3652"/>
    <x v="43"/>
    <x v="5"/>
    <x v="17"/>
    <x v="2"/>
    <d v="2017-06-12T00:00:00"/>
    <x v="4"/>
    <n v="1798"/>
    <n v="0.13"/>
    <n v="143.84"/>
    <s v="Tamil Nadu"/>
    <x v="0"/>
    <x v="1"/>
    <m/>
  </r>
  <r>
    <s v="OD3653"/>
    <x v="17"/>
    <x v="6"/>
    <x v="9"/>
    <x v="7"/>
    <d v="2015-11-01T00:00:00"/>
    <x v="4"/>
    <n v="870"/>
    <n v="0.25"/>
    <n v="330.6"/>
    <s v="Tamil Nadu"/>
    <x v="2"/>
    <x v="0"/>
    <m/>
  </r>
  <r>
    <s v="OD3654"/>
    <x v="9"/>
    <x v="0"/>
    <x v="20"/>
    <x v="16"/>
    <d v="2015-12-30T00:00:00"/>
    <x v="4"/>
    <n v="1805"/>
    <n v="0.16"/>
    <n v="342.95"/>
    <s v="Tamil Nadu"/>
    <x v="2"/>
    <x v="4"/>
    <m/>
  </r>
  <r>
    <s v="OD3655"/>
    <x v="48"/>
    <x v="2"/>
    <x v="2"/>
    <x v="15"/>
    <d v="2018-02-04T00:00:00"/>
    <x v="4"/>
    <n v="738"/>
    <n v="0.32"/>
    <n v="36.9"/>
    <s v="Tamil Nadu"/>
    <x v="3"/>
    <x v="11"/>
    <m/>
  </r>
  <r>
    <s v="OD3656"/>
    <x v="16"/>
    <x v="0"/>
    <x v="20"/>
    <x v="13"/>
    <d v="2018-01-19T00:00:00"/>
    <x v="4"/>
    <n v="853"/>
    <n v="0.19"/>
    <n v="145.01"/>
    <s v="Tamil Nadu"/>
    <x v="3"/>
    <x v="9"/>
    <m/>
  </r>
  <r>
    <s v="OD3657"/>
    <x v="17"/>
    <x v="3"/>
    <x v="5"/>
    <x v="2"/>
    <d v="2016-04-27T00:00:00"/>
    <x v="4"/>
    <n v="2307"/>
    <n v="0.25"/>
    <n v="715.17"/>
    <s v="Tamil Nadu"/>
    <x v="1"/>
    <x v="3"/>
    <m/>
  </r>
  <r>
    <s v="OD3658"/>
    <x v="1"/>
    <x v="5"/>
    <x v="10"/>
    <x v="19"/>
    <d v="2016-12-12T00:00:00"/>
    <x v="4"/>
    <n v="1036"/>
    <n v="0.22"/>
    <n v="207.2"/>
    <s v="Tamil Nadu"/>
    <x v="1"/>
    <x v="4"/>
    <m/>
  </r>
  <r>
    <s v="OD3659"/>
    <x v="49"/>
    <x v="0"/>
    <x v="20"/>
    <x v="23"/>
    <d v="2018-02-13T00:00:00"/>
    <x v="4"/>
    <n v="2102"/>
    <n v="0.24"/>
    <n v="903.86"/>
    <s v="Tamil Nadu"/>
    <x v="3"/>
    <x v="11"/>
    <m/>
  </r>
  <r>
    <s v="OD3660"/>
    <x v="46"/>
    <x v="0"/>
    <x v="0"/>
    <x v="1"/>
    <d v="2015-05-07T00:00:00"/>
    <x v="4"/>
    <n v="1195"/>
    <n v="0.13"/>
    <n v="454.1"/>
    <s v="Tamil Nadu"/>
    <x v="2"/>
    <x v="5"/>
    <m/>
  </r>
  <r>
    <s v="OD3661"/>
    <x v="11"/>
    <x v="2"/>
    <x v="21"/>
    <x v="0"/>
    <d v="2016-05-28T00:00:00"/>
    <x v="4"/>
    <n v="1154"/>
    <n v="0.17"/>
    <n v="473.14"/>
    <s v="Tamil Nadu"/>
    <x v="1"/>
    <x v="5"/>
    <m/>
  </r>
  <r>
    <s v="OD3662"/>
    <x v="42"/>
    <x v="6"/>
    <x v="19"/>
    <x v="2"/>
    <d v="2015-06-30T00:00:00"/>
    <x v="4"/>
    <n v="916"/>
    <n v="0.28999999999999998"/>
    <n v="210.68"/>
    <s v="Tamil Nadu"/>
    <x v="2"/>
    <x v="1"/>
    <m/>
  </r>
  <r>
    <s v="OD3663"/>
    <x v="17"/>
    <x v="3"/>
    <x v="18"/>
    <x v="17"/>
    <d v="2015-09-13T00:00:00"/>
    <x v="4"/>
    <n v="1260"/>
    <n v="0.35"/>
    <n v="352.8"/>
    <s v="Tamil Nadu"/>
    <x v="2"/>
    <x v="8"/>
    <m/>
  </r>
  <r>
    <s v="OD3664"/>
    <x v="18"/>
    <x v="3"/>
    <x v="3"/>
    <x v="23"/>
    <d v="2016-11-27T00:00:00"/>
    <x v="4"/>
    <n v="1300"/>
    <n v="0.32"/>
    <n v="182"/>
    <s v="Tamil Nadu"/>
    <x v="1"/>
    <x v="0"/>
    <m/>
  </r>
  <r>
    <s v="OD3665"/>
    <x v="48"/>
    <x v="5"/>
    <x v="8"/>
    <x v="6"/>
    <d v="2016-04-17T00:00:00"/>
    <x v="4"/>
    <n v="2141"/>
    <n v="0.21"/>
    <n v="813.58"/>
    <s v="Tamil Nadu"/>
    <x v="1"/>
    <x v="3"/>
    <m/>
  </r>
  <r>
    <s v="OD3666"/>
    <x v="32"/>
    <x v="3"/>
    <x v="5"/>
    <x v="22"/>
    <d v="2018-06-12T00:00:00"/>
    <x v="4"/>
    <n v="1749"/>
    <n v="0.11"/>
    <n v="472.23"/>
    <s v="Tamil Nadu"/>
    <x v="3"/>
    <x v="1"/>
    <m/>
  </r>
  <r>
    <s v="OD3667"/>
    <x v="5"/>
    <x v="1"/>
    <x v="14"/>
    <x v="2"/>
    <d v="2017-11-20T00:00:00"/>
    <x v="4"/>
    <n v="949"/>
    <n v="0.26"/>
    <n v="398.58"/>
    <s v="Tamil Nadu"/>
    <x v="0"/>
    <x v="0"/>
    <m/>
  </r>
  <r>
    <s v="OD3668"/>
    <x v="48"/>
    <x v="0"/>
    <x v="0"/>
    <x v="10"/>
    <d v="2018-07-15T00:00:00"/>
    <x v="4"/>
    <n v="773"/>
    <n v="0.34"/>
    <n v="185.52"/>
    <s v="Tamil Nadu"/>
    <x v="3"/>
    <x v="7"/>
    <m/>
  </r>
  <r>
    <s v="OD3669"/>
    <x v="22"/>
    <x v="2"/>
    <x v="4"/>
    <x v="11"/>
    <d v="2016-07-09T00:00:00"/>
    <x v="4"/>
    <n v="1947"/>
    <n v="0.31"/>
    <n v="778.8"/>
    <s v="Tamil Nadu"/>
    <x v="1"/>
    <x v="7"/>
    <m/>
  </r>
  <r>
    <s v="OD3670"/>
    <x v="32"/>
    <x v="2"/>
    <x v="15"/>
    <x v="3"/>
    <d v="2018-03-13T00:00:00"/>
    <x v="4"/>
    <n v="651"/>
    <n v="0.28999999999999998"/>
    <n v="253.89"/>
    <s v="Tamil Nadu"/>
    <x v="3"/>
    <x v="10"/>
    <m/>
  </r>
  <r>
    <s v="OD3671"/>
    <x v="28"/>
    <x v="1"/>
    <x v="14"/>
    <x v="7"/>
    <d v="2015-05-07T00:00:00"/>
    <x v="4"/>
    <n v="815"/>
    <n v="0.23"/>
    <n v="293.39999999999998"/>
    <s v="Tamil Nadu"/>
    <x v="2"/>
    <x v="5"/>
    <m/>
  </r>
  <r>
    <s v="OD3672"/>
    <x v="23"/>
    <x v="0"/>
    <x v="12"/>
    <x v="23"/>
    <d v="2016-03-14T00:00:00"/>
    <x v="4"/>
    <n v="612"/>
    <n v="0.14000000000000001"/>
    <n v="55.08"/>
    <s v="Tamil Nadu"/>
    <x v="1"/>
    <x v="10"/>
    <m/>
  </r>
  <r>
    <s v="OD3673"/>
    <x v="19"/>
    <x v="0"/>
    <x v="12"/>
    <x v="6"/>
    <d v="2018-06-24T00:00:00"/>
    <x v="4"/>
    <n v="793"/>
    <n v="0.2"/>
    <n v="285.48"/>
    <s v="Tamil Nadu"/>
    <x v="3"/>
    <x v="1"/>
    <m/>
  </r>
  <r>
    <s v="OD3674"/>
    <x v="31"/>
    <x v="5"/>
    <x v="8"/>
    <x v="16"/>
    <d v="2018-09-29T00:00:00"/>
    <x v="4"/>
    <n v="664"/>
    <n v="0.17"/>
    <n v="219.12"/>
    <s v="Tamil Nadu"/>
    <x v="3"/>
    <x v="8"/>
    <m/>
  </r>
  <r>
    <s v="OD3675"/>
    <x v="15"/>
    <x v="4"/>
    <x v="22"/>
    <x v="4"/>
    <d v="2016-09-26T00:00:00"/>
    <x v="4"/>
    <n v="1216"/>
    <n v="0.31"/>
    <n v="182.4"/>
    <s v="Tamil Nadu"/>
    <x v="1"/>
    <x v="8"/>
    <m/>
  </r>
  <r>
    <s v="OD3676"/>
    <x v="47"/>
    <x v="0"/>
    <x v="0"/>
    <x v="12"/>
    <d v="2017-06-16T00:00:00"/>
    <x v="4"/>
    <n v="1288"/>
    <n v="0.31"/>
    <n v="90.16"/>
    <s v="Tamil Nadu"/>
    <x v="0"/>
    <x v="1"/>
    <m/>
  </r>
  <r>
    <s v="OD3677"/>
    <x v="8"/>
    <x v="1"/>
    <x v="14"/>
    <x v="18"/>
    <d v="2017-06-05T00:00:00"/>
    <x v="4"/>
    <n v="1180"/>
    <n v="0.27"/>
    <n v="377.6"/>
    <s v="Tamil Nadu"/>
    <x v="0"/>
    <x v="1"/>
    <m/>
  </r>
  <r>
    <s v="OD3678"/>
    <x v="37"/>
    <x v="6"/>
    <x v="19"/>
    <x v="21"/>
    <d v="2016-07-09T00:00:00"/>
    <x v="4"/>
    <n v="1565"/>
    <n v="0.3"/>
    <n v="203.45"/>
    <s v="Tamil Nadu"/>
    <x v="1"/>
    <x v="7"/>
    <m/>
  </r>
  <r>
    <s v="OD3679"/>
    <x v="13"/>
    <x v="2"/>
    <x v="15"/>
    <x v="9"/>
    <d v="2018-10-28T00:00:00"/>
    <x v="4"/>
    <n v="1701"/>
    <n v="0.25"/>
    <n v="714.42"/>
    <s v="Tamil Nadu"/>
    <x v="3"/>
    <x v="2"/>
    <m/>
  </r>
  <r>
    <s v="OD3680"/>
    <x v="14"/>
    <x v="2"/>
    <x v="4"/>
    <x v="0"/>
    <d v="2017-05-07T00:00:00"/>
    <x v="4"/>
    <n v="1357"/>
    <n v="0.35"/>
    <n v="108.56"/>
    <s v="Tamil Nadu"/>
    <x v="0"/>
    <x v="5"/>
    <m/>
  </r>
  <r>
    <s v="OD3681"/>
    <x v="45"/>
    <x v="1"/>
    <x v="14"/>
    <x v="2"/>
    <d v="2018-03-07T00:00:00"/>
    <x v="4"/>
    <n v="1611"/>
    <n v="0.31"/>
    <n v="338.31"/>
    <s v="Tamil Nadu"/>
    <x v="3"/>
    <x v="10"/>
    <m/>
  </r>
  <r>
    <s v="OD3682"/>
    <x v="21"/>
    <x v="5"/>
    <x v="8"/>
    <x v="9"/>
    <d v="2017-03-03T00:00:00"/>
    <x v="4"/>
    <n v="508"/>
    <n v="0.16"/>
    <n v="147.32"/>
    <s v="Tamil Nadu"/>
    <x v="0"/>
    <x v="10"/>
    <m/>
  </r>
  <r>
    <s v="OD3683"/>
    <x v="11"/>
    <x v="3"/>
    <x v="5"/>
    <x v="10"/>
    <d v="2015-08-26T00:00:00"/>
    <x v="4"/>
    <n v="1480"/>
    <n v="0.16"/>
    <n v="133.19999999999999"/>
    <s v="Tamil Nadu"/>
    <x v="2"/>
    <x v="6"/>
    <m/>
  </r>
  <r>
    <s v="OD3684"/>
    <x v="26"/>
    <x v="4"/>
    <x v="7"/>
    <x v="1"/>
    <d v="2017-05-26T00:00:00"/>
    <x v="4"/>
    <n v="587"/>
    <n v="0.24"/>
    <n v="129.13999999999999"/>
    <s v="Tamil Nadu"/>
    <x v="0"/>
    <x v="5"/>
    <m/>
  </r>
  <r>
    <s v="OD3685"/>
    <x v="20"/>
    <x v="4"/>
    <x v="22"/>
    <x v="4"/>
    <d v="2015-05-24T00:00:00"/>
    <x v="4"/>
    <n v="1505"/>
    <n v="0.26"/>
    <n v="617.04999999999995"/>
    <s v="Tamil Nadu"/>
    <x v="2"/>
    <x v="5"/>
    <m/>
  </r>
  <r>
    <s v="OD3686"/>
    <x v="16"/>
    <x v="0"/>
    <x v="0"/>
    <x v="10"/>
    <d v="2018-08-19T00:00:00"/>
    <x v="4"/>
    <n v="903"/>
    <n v="0.24"/>
    <n v="144.47999999999999"/>
    <s v="Tamil Nadu"/>
    <x v="3"/>
    <x v="6"/>
    <m/>
  </r>
  <r>
    <s v="OD3687"/>
    <x v="6"/>
    <x v="3"/>
    <x v="18"/>
    <x v="15"/>
    <d v="2016-11-22T00:00:00"/>
    <x v="4"/>
    <n v="587"/>
    <n v="0.18"/>
    <n v="111.53"/>
    <s v="Tamil Nadu"/>
    <x v="1"/>
    <x v="0"/>
    <m/>
  </r>
  <r>
    <s v="OD3688"/>
    <x v="22"/>
    <x v="4"/>
    <x v="22"/>
    <x v="22"/>
    <d v="2018-10-06T00:00:00"/>
    <x v="4"/>
    <n v="1461"/>
    <n v="0.28999999999999998"/>
    <n v="116.88"/>
    <s v="Tamil Nadu"/>
    <x v="3"/>
    <x v="2"/>
    <m/>
  </r>
  <r>
    <s v="OD3689"/>
    <x v="27"/>
    <x v="2"/>
    <x v="2"/>
    <x v="6"/>
    <d v="2018-12-21T00:00:00"/>
    <x v="4"/>
    <n v="614"/>
    <n v="0.34"/>
    <n v="165.78"/>
    <s v="Tamil Nadu"/>
    <x v="3"/>
    <x v="4"/>
    <m/>
  </r>
  <r>
    <s v="OD3690"/>
    <x v="20"/>
    <x v="5"/>
    <x v="10"/>
    <x v="12"/>
    <d v="2017-06-12T00:00:00"/>
    <x v="4"/>
    <n v="815"/>
    <n v="0.28999999999999998"/>
    <n v="130.4"/>
    <s v="Tamil Nadu"/>
    <x v="0"/>
    <x v="1"/>
    <m/>
  </r>
  <r>
    <s v="OD3691"/>
    <x v="11"/>
    <x v="0"/>
    <x v="0"/>
    <x v="12"/>
    <d v="2015-11-01T00:00:00"/>
    <x v="4"/>
    <n v="798"/>
    <n v="0.17"/>
    <n v="311.22000000000003"/>
    <s v="Tamil Nadu"/>
    <x v="2"/>
    <x v="0"/>
    <m/>
  </r>
  <r>
    <s v="OD3692"/>
    <x v="26"/>
    <x v="2"/>
    <x v="4"/>
    <x v="22"/>
    <d v="2017-06-23T00:00:00"/>
    <x v="4"/>
    <n v="2408"/>
    <n v="0.16"/>
    <n v="192.64"/>
    <s v="Tamil Nadu"/>
    <x v="0"/>
    <x v="1"/>
    <m/>
  </r>
  <r>
    <s v="OD3693"/>
    <x v="49"/>
    <x v="1"/>
    <x v="14"/>
    <x v="3"/>
    <d v="2015-09-15T00:00:00"/>
    <x v="4"/>
    <n v="1941"/>
    <n v="0.21"/>
    <n v="834.63"/>
    <s v="Tamil Nadu"/>
    <x v="2"/>
    <x v="8"/>
    <m/>
  </r>
  <r>
    <s v="OD3694"/>
    <x v="10"/>
    <x v="4"/>
    <x v="6"/>
    <x v="11"/>
    <d v="2016-11-08T00:00:00"/>
    <x v="4"/>
    <n v="912"/>
    <n v="0.23"/>
    <n v="91.2"/>
    <s v="Tamil Nadu"/>
    <x v="1"/>
    <x v="0"/>
    <m/>
  </r>
  <r>
    <s v="OD3695"/>
    <x v="10"/>
    <x v="4"/>
    <x v="22"/>
    <x v="2"/>
    <d v="2016-11-20T00:00:00"/>
    <x v="4"/>
    <n v="1818"/>
    <n v="0.12"/>
    <n v="509.04"/>
    <s v="Tamil Nadu"/>
    <x v="1"/>
    <x v="0"/>
    <m/>
  </r>
  <r>
    <s v="OD3696"/>
    <x v="32"/>
    <x v="0"/>
    <x v="20"/>
    <x v="0"/>
    <d v="2016-05-08T00:00:00"/>
    <x v="4"/>
    <n v="2161"/>
    <n v="0.33"/>
    <n v="626.69000000000005"/>
    <s v="Tamil Nadu"/>
    <x v="1"/>
    <x v="5"/>
    <m/>
  </r>
  <r>
    <s v="OD3697"/>
    <x v="31"/>
    <x v="6"/>
    <x v="11"/>
    <x v="2"/>
    <d v="2018-12-11T00:00:00"/>
    <x v="4"/>
    <n v="500"/>
    <n v="0.28999999999999998"/>
    <n v="45"/>
    <s v="Tamil Nadu"/>
    <x v="3"/>
    <x v="4"/>
    <m/>
  </r>
  <r>
    <s v="OD3698"/>
    <x v="15"/>
    <x v="4"/>
    <x v="7"/>
    <x v="19"/>
    <d v="2015-08-30T00:00:00"/>
    <x v="4"/>
    <n v="2131"/>
    <n v="0.28000000000000003"/>
    <n v="106.55"/>
    <s v="Tamil Nadu"/>
    <x v="2"/>
    <x v="6"/>
    <m/>
  </r>
  <r>
    <s v="OD3699"/>
    <x v="25"/>
    <x v="2"/>
    <x v="15"/>
    <x v="15"/>
    <d v="2018-09-17T00:00:00"/>
    <x v="4"/>
    <n v="1341"/>
    <n v="0.16"/>
    <n v="321.83999999999997"/>
    <s v="Tamil Nadu"/>
    <x v="3"/>
    <x v="8"/>
    <m/>
  </r>
  <r>
    <s v="OD3700"/>
    <x v="36"/>
    <x v="0"/>
    <x v="20"/>
    <x v="12"/>
    <d v="2016-04-09T00:00:00"/>
    <x v="4"/>
    <n v="2367"/>
    <n v="0.13"/>
    <n v="497.07"/>
    <s v="Tamil Nadu"/>
    <x v="1"/>
    <x v="3"/>
    <m/>
  </r>
  <r>
    <s v="OD3701"/>
    <x v="22"/>
    <x v="0"/>
    <x v="20"/>
    <x v="4"/>
    <d v="2018-06-26T00:00:00"/>
    <x v="4"/>
    <n v="1712"/>
    <n v="0.21"/>
    <n v="222.56"/>
    <s v="Tamil Nadu"/>
    <x v="3"/>
    <x v="1"/>
    <m/>
  </r>
  <r>
    <s v="OD3702"/>
    <x v="10"/>
    <x v="4"/>
    <x v="6"/>
    <x v="17"/>
    <d v="2016-05-28T00:00:00"/>
    <x v="4"/>
    <n v="849"/>
    <n v="0.2"/>
    <n v="101.88"/>
    <s v="Tamil Nadu"/>
    <x v="1"/>
    <x v="5"/>
    <m/>
  </r>
  <r>
    <s v="OD3703"/>
    <x v="14"/>
    <x v="5"/>
    <x v="10"/>
    <x v="11"/>
    <d v="2015-11-03T00:00:00"/>
    <x v="4"/>
    <n v="588"/>
    <n v="0.11"/>
    <n v="141.12"/>
    <s v="Tamil Nadu"/>
    <x v="2"/>
    <x v="0"/>
    <m/>
  </r>
  <r>
    <s v="OD3704"/>
    <x v="30"/>
    <x v="4"/>
    <x v="6"/>
    <x v="16"/>
    <d v="2018-02-13T00:00:00"/>
    <x v="4"/>
    <n v="1634"/>
    <n v="0.17"/>
    <n v="147.06"/>
    <s v="Tamil Nadu"/>
    <x v="3"/>
    <x v="11"/>
    <m/>
  </r>
  <r>
    <s v="OD3705"/>
    <x v="48"/>
    <x v="4"/>
    <x v="6"/>
    <x v="18"/>
    <d v="2017-09-01T00:00:00"/>
    <x v="4"/>
    <n v="2433"/>
    <n v="0.24"/>
    <n v="1046.19"/>
    <s v="Tamil Nadu"/>
    <x v="0"/>
    <x v="8"/>
    <m/>
  </r>
  <r>
    <s v="OD3706"/>
    <x v="48"/>
    <x v="2"/>
    <x v="4"/>
    <x v="9"/>
    <d v="2016-05-08T00:00:00"/>
    <x v="4"/>
    <n v="1770"/>
    <n v="0.17"/>
    <n v="708"/>
    <s v="Tamil Nadu"/>
    <x v="1"/>
    <x v="5"/>
    <m/>
  </r>
  <r>
    <s v="OD3707"/>
    <x v="24"/>
    <x v="6"/>
    <x v="9"/>
    <x v="5"/>
    <d v="2017-05-22T00:00:00"/>
    <x v="4"/>
    <n v="2084"/>
    <n v="0.11"/>
    <n v="416.8"/>
    <s v="Tamil Nadu"/>
    <x v="0"/>
    <x v="5"/>
    <m/>
  </r>
  <r>
    <s v="OD3708"/>
    <x v="36"/>
    <x v="1"/>
    <x v="14"/>
    <x v="9"/>
    <d v="2018-07-21T00:00:00"/>
    <x v="4"/>
    <n v="1904"/>
    <n v="0.11"/>
    <n v="247.52"/>
    <s v="Tamil Nadu"/>
    <x v="3"/>
    <x v="7"/>
    <m/>
  </r>
  <r>
    <s v="OD3709"/>
    <x v="26"/>
    <x v="4"/>
    <x v="7"/>
    <x v="12"/>
    <d v="2015-06-04T00:00:00"/>
    <x v="4"/>
    <n v="2122"/>
    <n v="0.19"/>
    <n v="827.58"/>
    <s v="Tamil Nadu"/>
    <x v="2"/>
    <x v="1"/>
    <m/>
  </r>
  <r>
    <s v="OD3710"/>
    <x v="29"/>
    <x v="5"/>
    <x v="17"/>
    <x v="17"/>
    <d v="2016-07-09T00:00:00"/>
    <x v="4"/>
    <n v="1322"/>
    <n v="0.25"/>
    <n v="568.46"/>
    <s v="Tamil Nadu"/>
    <x v="1"/>
    <x v="7"/>
    <m/>
  </r>
  <r>
    <s v="OD3711"/>
    <x v="12"/>
    <x v="6"/>
    <x v="9"/>
    <x v="21"/>
    <d v="2015-06-16T00:00:00"/>
    <x v="4"/>
    <n v="2126"/>
    <n v="0.33"/>
    <n v="786.62"/>
    <s v="Tamil Nadu"/>
    <x v="2"/>
    <x v="1"/>
    <m/>
  </r>
  <r>
    <s v="OD3712"/>
    <x v="1"/>
    <x v="0"/>
    <x v="20"/>
    <x v="10"/>
    <d v="2017-04-01T00:00:00"/>
    <x v="4"/>
    <n v="2386"/>
    <n v="0.28999999999999998"/>
    <n v="1073.7"/>
    <s v="Tamil Nadu"/>
    <x v="0"/>
    <x v="3"/>
    <m/>
  </r>
  <r>
    <s v="OD3713"/>
    <x v="8"/>
    <x v="6"/>
    <x v="11"/>
    <x v="1"/>
    <d v="2015-09-22T00:00:00"/>
    <x v="4"/>
    <n v="1109"/>
    <n v="0.34"/>
    <n v="354.88"/>
    <s v="Tamil Nadu"/>
    <x v="2"/>
    <x v="8"/>
    <m/>
  </r>
  <r>
    <s v="OD3714"/>
    <x v="41"/>
    <x v="1"/>
    <x v="1"/>
    <x v="7"/>
    <d v="2015-11-30T00:00:00"/>
    <x v="4"/>
    <n v="1749"/>
    <n v="0.15"/>
    <n v="244.86"/>
    <s v="Tamil Nadu"/>
    <x v="2"/>
    <x v="0"/>
    <m/>
  </r>
  <r>
    <s v="OD3715"/>
    <x v="31"/>
    <x v="0"/>
    <x v="20"/>
    <x v="10"/>
    <d v="2017-01-15T00:00:00"/>
    <x v="4"/>
    <n v="701"/>
    <n v="0.16"/>
    <n v="154.22"/>
    <s v="Tamil Nadu"/>
    <x v="0"/>
    <x v="9"/>
    <m/>
  </r>
  <r>
    <s v="OD3716"/>
    <x v="0"/>
    <x v="4"/>
    <x v="7"/>
    <x v="18"/>
    <d v="2016-07-09T00:00:00"/>
    <x v="4"/>
    <n v="1782"/>
    <n v="0.28999999999999998"/>
    <n v="392.04"/>
    <s v="Tamil Nadu"/>
    <x v="1"/>
    <x v="7"/>
    <m/>
  </r>
  <r>
    <s v="OD3717"/>
    <x v="18"/>
    <x v="4"/>
    <x v="6"/>
    <x v="20"/>
    <d v="2017-02-15T00:00:00"/>
    <x v="4"/>
    <n v="523"/>
    <n v="0.15"/>
    <n v="203.97"/>
    <s v="Tamil Nadu"/>
    <x v="0"/>
    <x v="11"/>
    <m/>
  </r>
  <r>
    <s v="OD3718"/>
    <x v="33"/>
    <x v="4"/>
    <x v="22"/>
    <x v="4"/>
    <d v="2017-12-09T00:00:00"/>
    <x v="4"/>
    <n v="1800"/>
    <n v="0.25"/>
    <n v="108"/>
    <s v="Tamil Nadu"/>
    <x v="0"/>
    <x v="4"/>
    <m/>
  </r>
  <r>
    <s v="OD3719"/>
    <x v="32"/>
    <x v="2"/>
    <x v="4"/>
    <x v="15"/>
    <d v="2016-03-14T00:00:00"/>
    <x v="4"/>
    <n v="1974"/>
    <n v="0.22"/>
    <n v="789.6"/>
    <s v="Tamil Nadu"/>
    <x v="1"/>
    <x v="10"/>
    <m/>
  </r>
  <r>
    <s v="OD3720"/>
    <x v="34"/>
    <x v="1"/>
    <x v="1"/>
    <x v="16"/>
    <d v="2017-06-23T00:00:00"/>
    <x v="4"/>
    <n v="2376"/>
    <n v="0.24"/>
    <n v="475.2"/>
    <s v="Tamil Nadu"/>
    <x v="0"/>
    <x v="1"/>
    <m/>
  </r>
  <r>
    <s v="OD3721"/>
    <x v="45"/>
    <x v="6"/>
    <x v="11"/>
    <x v="1"/>
    <d v="2016-09-12T00:00:00"/>
    <x v="4"/>
    <n v="1291"/>
    <n v="0.23"/>
    <n v="271.11"/>
    <s v="Tamil Nadu"/>
    <x v="1"/>
    <x v="8"/>
    <m/>
  </r>
  <r>
    <s v="OD3722"/>
    <x v="28"/>
    <x v="2"/>
    <x v="4"/>
    <x v="12"/>
    <d v="2016-02-25T00:00:00"/>
    <x v="4"/>
    <n v="1900"/>
    <n v="0.26"/>
    <n v="855"/>
    <s v="Tamil Nadu"/>
    <x v="1"/>
    <x v="11"/>
    <m/>
  </r>
  <r>
    <s v="OD3723"/>
    <x v="30"/>
    <x v="2"/>
    <x v="2"/>
    <x v="19"/>
    <d v="2018-10-02T00:00:00"/>
    <x v="4"/>
    <n v="601"/>
    <n v="0.15"/>
    <n v="258.43"/>
    <s v="Tamil Nadu"/>
    <x v="3"/>
    <x v="2"/>
    <m/>
  </r>
  <r>
    <s v="OD3724"/>
    <x v="31"/>
    <x v="1"/>
    <x v="14"/>
    <x v="19"/>
    <d v="2015-07-11T00:00:00"/>
    <x v="4"/>
    <n v="1580"/>
    <n v="0.14000000000000001"/>
    <n v="189.6"/>
    <s v="Tamil Nadu"/>
    <x v="2"/>
    <x v="7"/>
    <m/>
  </r>
  <r>
    <s v="OD3725"/>
    <x v="19"/>
    <x v="6"/>
    <x v="19"/>
    <x v="7"/>
    <d v="2016-06-29T00:00:00"/>
    <x v="4"/>
    <n v="671"/>
    <n v="0.3"/>
    <n v="46.97"/>
    <s v="Tamil Nadu"/>
    <x v="1"/>
    <x v="1"/>
    <m/>
  </r>
  <r>
    <s v="OD3726"/>
    <x v="3"/>
    <x v="1"/>
    <x v="14"/>
    <x v="22"/>
    <d v="2017-09-05T00:00:00"/>
    <x v="4"/>
    <n v="1556"/>
    <n v="0.15"/>
    <n v="389"/>
    <s v="Tamil Nadu"/>
    <x v="0"/>
    <x v="8"/>
    <m/>
  </r>
  <r>
    <s v="OD3727"/>
    <x v="47"/>
    <x v="0"/>
    <x v="20"/>
    <x v="23"/>
    <d v="2016-11-01T00:00:00"/>
    <x v="4"/>
    <n v="1220"/>
    <n v="0.28999999999999998"/>
    <n v="500.2"/>
    <s v="Tamil Nadu"/>
    <x v="1"/>
    <x v="0"/>
    <m/>
  </r>
  <r>
    <s v="OD3728"/>
    <x v="49"/>
    <x v="0"/>
    <x v="12"/>
    <x v="4"/>
    <d v="2016-03-29T00:00:00"/>
    <x v="4"/>
    <n v="1397"/>
    <n v="0.18"/>
    <n v="544.83000000000004"/>
    <s v="Tamil Nadu"/>
    <x v="1"/>
    <x v="10"/>
    <m/>
  </r>
  <r>
    <s v="OD3729"/>
    <x v="18"/>
    <x v="5"/>
    <x v="17"/>
    <x v="18"/>
    <d v="2018-06-12T00:00:00"/>
    <x v="4"/>
    <n v="1343"/>
    <n v="0.28000000000000003"/>
    <n v="523.77"/>
    <s v="Tamil Nadu"/>
    <x v="3"/>
    <x v="1"/>
    <m/>
  </r>
  <r>
    <s v="OD3730"/>
    <x v="5"/>
    <x v="4"/>
    <x v="6"/>
    <x v="14"/>
    <d v="2018-01-19T00:00:00"/>
    <x v="4"/>
    <n v="1015"/>
    <n v="0.18"/>
    <n v="294.35000000000002"/>
    <s v="Tamil Nadu"/>
    <x v="3"/>
    <x v="9"/>
    <m/>
  </r>
  <r>
    <s v="OD3731"/>
    <x v="18"/>
    <x v="2"/>
    <x v="4"/>
    <x v="19"/>
    <d v="2018-07-09T00:00:00"/>
    <x v="4"/>
    <n v="584"/>
    <n v="0.33"/>
    <n v="256.95999999999998"/>
    <s v="Tamil Nadu"/>
    <x v="3"/>
    <x v="7"/>
    <m/>
  </r>
  <r>
    <s v="OD3732"/>
    <x v="35"/>
    <x v="1"/>
    <x v="1"/>
    <x v="17"/>
    <d v="2017-05-16T00:00:00"/>
    <x v="4"/>
    <n v="1650"/>
    <n v="0.25"/>
    <n v="676.5"/>
    <s v="Tamil Nadu"/>
    <x v="0"/>
    <x v="5"/>
    <m/>
  </r>
  <r>
    <s v="OD3733"/>
    <x v="1"/>
    <x v="4"/>
    <x v="6"/>
    <x v="22"/>
    <d v="2017-04-19T00:00:00"/>
    <x v="4"/>
    <n v="1289"/>
    <n v="0.35"/>
    <n v="270.69"/>
    <s v="Tamil Nadu"/>
    <x v="0"/>
    <x v="3"/>
    <m/>
  </r>
  <r>
    <s v="OD3734"/>
    <x v="20"/>
    <x v="6"/>
    <x v="9"/>
    <x v="10"/>
    <d v="2016-09-17T00:00:00"/>
    <x v="4"/>
    <n v="1618"/>
    <n v="0.18"/>
    <n v="113.26"/>
    <s v="Tamil Nadu"/>
    <x v="1"/>
    <x v="8"/>
    <m/>
  </r>
  <r>
    <s v="OD3735"/>
    <x v="46"/>
    <x v="2"/>
    <x v="21"/>
    <x v="14"/>
    <d v="2018-09-20T00:00:00"/>
    <x v="4"/>
    <n v="1504"/>
    <n v="0.34"/>
    <n v="180.48"/>
    <s v="Tamil Nadu"/>
    <x v="3"/>
    <x v="8"/>
    <m/>
  </r>
  <r>
    <s v="OD3736"/>
    <x v="46"/>
    <x v="1"/>
    <x v="14"/>
    <x v="4"/>
    <d v="2016-05-17T00:00:00"/>
    <x v="4"/>
    <n v="2376"/>
    <n v="0.2"/>
    <n v="261.36"/>
    <s v="Tamil Nadu"/>
    <x v="1"/>
    <x v="5"/>
    <m/>
  </r>
  <r>
    <s v="OD3737"/>
    <x v="35"/>
    <x v="2"/>
    <x v="2"/>
    <x v="7"/>
    <d v="2017-09-04T00:00:00"/>
    <x v="4"/>
    <n v="939"/>
    <n v="0.27"/>
    <n v="122.07"/>
    <s v="Tamil Nadu"/>
    <x v="0"/>
    <x v="8"/>
    <m/>
  </r>
  <r>
    <s v="OD3738"/>
    <x v="3"/>
    <x v="1"/>
    <x v="14"/>
    <x v="13"/>
    <d v="2018-08-06T00:00:00"/>
    <x v="4"/>
    <n v="1089"/>
    <n v="0.28999999999999998"/>
    <n v="196.02"/>
    <s v="Tamil Nadu"/>
    <x v="3"/>
    <x v="6"/>
    <m/>
  </r>
  <r>
    <s v="OD3739"/>
    <x v="14"/>
    <x v="6"/>
    <x v="13"/>
    <x v="7"/>
    <d v="2017-05-19T00:00:00"/>
    <x v="4"/>
    <n v="1832"/>
    <n v="0.27"/>
    <n v="751.12"/>
    <s v="Tamil Nadu"/>
    <x v="0"/>
    <x v="5"/>
    <m/>
  </r>
  <r>
    <s v="OD3740"/>
    <x v="36"/>
    <x v="6"/>
    <x v="19"/>
    <x v="22"/>
    <d v="2017-09-20T00:00:00"/>
    <x v="4"/>
    <n v="1105"/>
    <n v="0.25"/>
    <n v="453.05"/>
    <s v="Tamil Nadu"/>
    <x v="0"/>
    <x v="8"/>
    <m/>
  </r>
  <r>
    <s v="OD3741"/>
    <x v="44"/>
    <x v="6"/>
    <x v="9"/>
    <x v="22"/>
    <d v="2016-11-08T00:00:00"/>
    <x v="4"/>
    <n v="917"/>
    <n v="0.33"/>
    <n v="45.85"/>
    <s v="Tamil Nadu"/>
    <x v="1"/>
    <x v="0"/>
    <m/>
  </r>
  <r>
    <s v="OD3742"/>
    <x v="46"/>
    <x v="0"/>
    <x v="12"/>
    <x v="6"/>
    <d v="2015-03-30T00:00:00"/>
    <x v="4"/>
    <n v="735"/>
    <n v="0.28000000000000003"/>
    <n v="271.95"/>
    <s v="Tamil Nadu"/>
    <x v="2"/>
    <x v="10"/>
    <m/>
  </r>
  <r>
    <s v="OD3743"/>
    <x v="46"/>
    <x v="2"/>
    <x v="2"/>
    <x v="21"/>
    <d v="2018-03-25T00:00:00"/>
    <x v="4"/>
    <n v="2175"/>
    <n v="0.23"/>
    <n v="326.25"/>
    <s v="Tamil Nadu"/>
    <x v="3"/>
    <x v="10"/>
    <m/>
  </r>
  <r>
    <s v="OD3744"/>
    <x v="39"/>
    <x v="2"/>
    <x v="2"/>
    <x v="8"/>
    <d v="2015-08-30T00:00:00"/>
    <x v="4"/>
    <n v="2444"/>
    <n v="0.28999999999999998"/>
    <n v="219.96"/>
    <s v="Tamil Nadu"/>
    <x v="2"/>
    <x v="6"/>
    <m/>
  </r>
  <r>
    <s v="OD3745"/>
    <x v="0"/>
    <x v="3"/>
    <x v="18"/>
    <x v="18"/>
    <d v="2018-12-11T00:00:00"/>
    <x v="4"/>
    <n v="876"/>
    <n v="0.21"/>
    <n v="61.32"/>
    <s v="Tamil Nadu"/>
    <x v="3"/>
    <x v="4"/>
    <m/>
  </r>
  <r>
    <s v="OD3746"/>
    <x v="17"/>
    <x v="1"/>
    <x v="1"/>
    <x v="18"/>
    <d v="2015-06-16T00:00:00"/>
    <x v="4"/>
    <n v="2083"/>
    <n v="0.15"/>
    <n v="437.43"/>
    <s v="Tamil Nadu"/>
    <x v="2"/>
    <x v="1"/>
    <m/>
  </r>
  <r>
    <s v="OD3747"/>
    <x v="38"/>
    <x v="3"/>
    <x v="16"/>
    <x v="2"/>
    <d v="2018-10-12T00:00:00"/>
    <x v="4"/>
    <n v="1200"/>
    <n v="0.18"/>
    <n v="540"/>
    <s v="Tamil Nadu"/>
    <x v="3"/>
    <x v="2"/>
    <m/>
  </r>
  <r>
    <s v="OD3748"/>
    <x v="31"/>
    <x v="1"/>
    <x v="1"/>
    <x v="15"/>
    <d v="2016-05-28T00:00:00"/>
    <x v="4"/>
    <n v="526"/>
    <n v="0.28999999999999998"/>
    <n v="168.32"/>
    <s v="Tamil Nadu"/>
    <x v="1"/>
    <x v="5"/>
    <m/>
  </r>
  <r>
    <s v="OD3749"/>
    <x v="15"/>
    <x v="5"/>
    <x v="17"/>
    <x v="14"/>
    <d v="2017-06-23T00:00:00"/>
    <x v="4"/>
    <n v="1137"/>
    <n v="0.1"/>
    <n v="341.1"/>
    <s v="Tamil Nadu"/>
    <x v="0"/>
    <x v="1"/>
    <m/>
  </r>
  <r>
    <s v="OD3750"/>
    <x v="7"/>
    <x v="3"/>
    <x v="16"/>
    <x v="8"/>
    <d v="2018-07-09T00:00:00"/>
    <x v="4"/>
    <n v="1410"/>
    <n v="0.16"/>
    <n v="70.5"/>
    <s v="Tamil Nadu"/>
    <x v="3"/>
    <x v="7"/>
    <m/>
  </r>
  <r>
    <s v="OD3751"/>
    <x v="11"/>
    <x v="5"/>
    <x v="17"/>
    <x v="21"/>
    <d v="2017-11-14T00:00:00"/>
    <x v="4"/>
    <n v="877"/>
    <n v="0.12"/>
    <n v="149.09"/>
    <s v="Tamil Nadu"/>
    <x v="0"/>
    <x v="0"/>
    <m/>
  </r>
  <r>
    <s v="OD3752"/>
    <x v="18"/>
    <x v="5"/>
    <x v="8"/>
    <x v="12"/>
    <d v="2018-05-12T00:00:00"/>
    <x v="4"/>
    <n v="2031"/>
    <n v="0.28000000000000003"/>
    <n v="345.27"/>
    <s v="Tamil Nadu"/>
    <x v="3"/>
    <x v="5"/>
    <m/>
  </r>
  <r>
    <s v="OD3753"/>
    <x v="37"/>
    <x v="5"/>
    <x v="10"/>
    <x v="17"/>
    <d v="2016-09-12T00:00:00"/>
    <x v="4"/>
    <n v="952"/>
    <n v="0.26"/>
    <n v="218.96"/>
    <s v="Tamil Nadu"/>
    <x v="1"/>
    <x v="8"/>
    <m/>
  </r>
  <r>
    <s v="OD3754"/>
    <x v="18"/>
    <x v="1"/>
    <x v="1"/>
    <x v="8"/>
    <d v="2017-11-19T00:00:00"/>
    <x v="4"/>
    <n v="1584"/>
    <n v="0.3"/>
    <n v="269.27999999999997"/>
    <s v="Tamil Nadu"/>
    <x v="0"/>
    <x v="0"/>
    <m/>
  </r>
  <r>
    <s v="OD3755"/>
    <x v="32"/>
    <x v="1"/>
    <x v="1"/>
    <x v="3"/>
    <d v="2018-09-29T00:00:00"/>
    <x v="4"/>
    <n v="1694"/>
    <n v="0.25"/>
    <n v="575.96"/>
    <s v="Tamil Nadu"/>
    <x v="3"/>
    <x v="8"/>
    <m/>
  </r>
  <r>
    <s v="OD3756"/>
    <x v="32"/>
    <x v="4"/>
    <x v="22"/>
    <x v="9"/>
    <d v="2018-09-19T00:00:00"/>
    <x v="4"/>
    <n v="1171"/>
    <n v="0.21"/>
    <n v="210.78"/>
    <s v="Tamil Nadu"/>
    <x v="3"/>
    <x v="8"/>
    <m/>
  </r>
  <r>
    <s v="OD3757"/>
    <x v="45"/>
    <x v="0"/>
    <x v="20"/>
    <x v="13"/>
    <d v="2015-03-24T00:00:00"/>
    <x v="4"/>
    <n v="2053"/>
    <n v="0.17"/>
    <n v="143.71"/>
    <s v="Tamil Nadu"/>
    <x v="2"/>
    <x v="10"/>
    <m/>
  </r>
  <r>
    <s v="OD3758"/>
    <x v="4"/>
    <x v="0"/>
    <x v="20"/>
    <x v="1"/>
    <d v="2016-05-28T00:00:00"/>
    <x v="4"/>
    <n v="1768"/>
    <n v="0.14000000000000001"/>
    <n v="159.12"/>
    <s v="Tamil Nadu"/>
    <x v="1"/>
    <x v="5"/>
    <m/>
  </r>
  <r>
    <s v="OD3759"/>
    <x v="46"/>
    <x v="6"/>
    <x v="13"/>
    <x v="6"/>
    <d v="2016-06-12T00:00:00"/>
    <x v="4"/>
    <n v="1113"/>
    <n v="0.21"/>
    <n v="200.34"/>
    <s v="Tamil Nadu"/>
    <x v="1"/>
    <x v="1"/>
    <m/>
  </r>
  <r>
    <s v="OD3760"/>
    <x v="36"/>
    <x v="3"/>
    <x v="18"/>
    <x v="13"/>
    <d v="2017-06-23T00:00:00"/>
    <x v="4"/>
    <n v="881"/>
    <n v="0.32"/>
    <n v="237.87"/>
    <s v="Tamil Nadu"/>
    <x v="0"/>
    <x v="1"/>
    <m/>
  </r>
  <r>
    <s v="OD3761"/>
    <x v="11"/>
    <x v="6"/>
    <x v="11"/>
    <x v="5"/>
    <d v="2017-05-19T00:00:00"/>
    <x v="4"/>
    <n v="708"/>
    <n v="0.34"/>
    <n v="254.88"/>
    <s v="Tamil Nadu"/>
    <x v="0"/>
    <x v="5"/>
    <m/>
  </r>
  <r>
    <s v="OD3762"/>
    <x v="49"/>
    <x v="4"/>
    <x v="6"/>
    <x v="11"/>
    <d v="2016-09-17T00:00:00"/>
    <x v="4"/>
    <n v="2234"/>
    <n v="0.11"/>
    <n v="714.88"/>
    <s v="Tamil Nadu"/>
    <x v="1"/>
    <x v="8"/>
    <m/>
  </r>
  <r>
    <s v="OD3763"/>
    <x v="12"/>
    <x v="0"/>
    <x v="12"/>
    <x v="20"/>
    <d v="2017-06-26T00:00:00"/>
    <x v="4"/>
    <n v="1763"/>
    <n v="0.18"/>
    <n v="264.45"/>
    <s v="Tamil Nadu"/>
    <x v="0"/>
    <x v="1"/>
    <m/>
  </r>
  <r>
    <s v="OD3764"/>
    <x v="32"/>
    <x v="0"/>
    <x v="12"/>
    <x v="20"/>
    <d v="2018-12-21T00:00:00"/>
    <x v="4"/>
    <n v="2036"/>
    <n v="0.16"/>
    <n v="834.76"/>
    <s v="Tamil Nadu"/>
    <x v="3"/>
    <x v="4"/>
    <m/>
  </r>
  <r>
    <s v="OD3765"/>
    <x v="23"/>
    <x v="6"/>
    <x v="19"/>
    <x v="16"/>
    <d v="2017-04-19T00:00:00"/>
    <x v="4"/>
    <n v="2457"/>
    <n v="0.27"/>
    <n v="466.83"/>
    <s v="Tamil Nadu"/>
    <x v="0"/>
    <x v="3"/>
    <m/>
  </r>
  <r>
    <s v="OD3766"/>
    <x v="46"/>
    <x v="4"/>
    <x v="7"/>
    <x v="22"/>
    <d v="2018-07-09T00:00:00"/>
    <x v="4"/>
    <n v="2031"/>
    <n v="0.25"/>
    <n v="264.02999999999997"/>
    <s v="Tamil Nadu"/>
    <x v="3"/>
    <x v="7"/>
    <m/>
  </r>
  <r>
    <s v="OD3767"/>
    <x v="12"/>
    <x v="2"/>
    <x v="2"/>
    <x v="6"/>
    <d v="2018-11-30T00:00:00"/>
    <x v="4"/>
    <n v="1998"/>
    <n v="0.25"/>
    <n v="319.68"/>
    <s v="Tamil Nadu"/>
    <x v="3"/>
    <x v="0"/>
    <m/>
  </r>
  <r>
    <s v="OD3768"/>
    <x v="11"/>
    <x v="0"/>
    <x v="0"/>
    <x v="8"/>
    <d v="2018-12-18T00:00:00"/>
    <x v="4"/>
    <n v="602"/>
    <n v="0.22"/>
    <n v="252.84"/>
    <s v="Tamil Nadu"/>
    <x v="3"/>
    <x v="4"/>
    <m/>
  </r>
  <r>
    <s v="OD3769"/>
    <x v="19"/>
    <x v="6"/>
    <x v="19"/>
    <x v="6"/>
    <d v="2016-07-09T00:00:00"/>
    <x v="4"/>
    <n v="2301"/>
    <n v="0.31"/>
    <n v="667.29"/>
    <s v="Tamil Nadu"/>
    <x v="1"/>
    <x v="7"/>
    <m/>
  </r>
  <r>
    <s v="OD3770"/>
    <x v="12"/>
    <x v="3"/>
    <x v="5"/>
    <x v="12"/>
    <d v="2017-05-22T00:00:00"/>
    <x v="4"/>
    <n v="856"/>
    <n v="0.33"/>
    <n v="299.60000000000002"/>
    <s v="Tamil Nadu"/>
    <x v="0"/>
    <x v="5"/>
    <m/>
  </r>
  <r>
    <s v="OD3771"/>
    <x v="24"/>
    <x v="0"/>
    <x v="20"/>
    <x v="2"/>
    <d v="2017-12-14T00:00:00"/>
    <x v="4"/>
    <n v="2298"/>
    <n v="0.18"/>
    <n v="528.54"/>
    <s v="Tamil Nadu"/>
    <x v="0"/>
    <x v="4"/>
    <m/>
  </r>
  <r>
    <s v="OD3772"/>
    <x v="47"/>
    <x v="0"/>
    <x v="12"/>
    <x v="15"/>
    <d v="2015-12-21T00:00:00"/>
    <x v="4"/>
    <n v="1134"/>
    <n v="0.2"/>
    <n v="498.96"/>
    <s v="Tamil Nadu"/>
    <x v="2"/>
    <x v="4"/>
    <m/>
  </r>
  <r>
    <s v="OD3773"/>
    <x v="4"/>
    <x v="5"/>
    <x v="17"/>
    <x v="14"/>
    <d v="2018-11-17T00:00:00"/>
    <x v="4"/>
    <n v="1771"/>
    <n v="0.28000000000000003"/>
    <n v="531.29999999999995"/>
    <s v="Tamil Nadu"/>
    <x v="3"/>
    <x v="0"/>
    <m/>
  </r>
  <r>
    <s v="OD3774"/>
    <x v="23"/>
    <x v="6"/>
    <x v="13"/>
    <x v="12"/>
    <d v="2018-03-23T00:00:00"/>
    <x v="4"/>
    <n v="1561"/>
    <n v="0.18"/>
    <n v="156.1"/>
    <s v="Tamil Nadu"/>
    <x v="3"/>
    <x v="10"/>
    <m/>
  </r>
  <r>
    <s v="OD3775"/>
    <x v="21"/>
    <x v="2"/>
    <x v="2"/>
    <x v="22"/>
    <d v="2015-06-08T00:00:00"/>
    <x v="4"/>
    <n v="1593"/>
    <n v="0.11"/>
    <n v="334.53"/>
    <s v="Tamil Nadu"/>
    <x v="2"/>
    <x v="1"/>
    <m/>
  </r>
  <r>
    <s v="OD3776"/>
    <x v="3"/>
    <x v="6"/>
    <x v="9"/>
    <x v="21"/>
    <d v="2015-12-26T00:00:00"/>
    <x v="4"/>
    <n v="570"/>
    <n v="0.34"/>
    <n v="62.7"/>
    <s v="Tamil Nadu"/>
    <x v="2"/>
    <x v="4"/>
    <m/>
  </r>
  <r>
    <s v="OD3777"/>
    <x v="49"/>
    <x v="5"/>
    <x v="17"/>
    <x v="13"/>
    <d v="2016-09-14T00:00:00"/>
    <x v="4"/>
    <n v="1354"/>
    <n v="0.34"/>
    <n v="189.56"/>
    <s v="Tamil Nadu"/>
    <x v="1"/>
    <x v="8"/>
    <m/>
  </r>
  <r>
    <s v="OD3778"/>
    <x v="25"/>
    <x v="3"/>
    <x v="3"/>
    <x v="21"/>
    <d v="2018-11-07T00:00:00"/>
    <x v="4"/>
    <n v="1601"/>
    <n v="0.35"/>
    <n v="640.4"/>
    <s v="Tamil Nadu"/>
    <x v="3"/>
    <x v="0"/>
    <m/>
  </r>
  <r>
    <s v="OD3779"/>
    <x v="9"/>
    <x v="5"/>
    <x v="17"/>
    <x v="2"/>
    <d v="2018-12-11T00:00:00"/>
    <x v="4"/>
    <n v="1799"/>
    <n v="0.26"/>
    <n v="161.91"/>
    <s v="Tamil Nadu"/>
    <x v="3"/>
    <x v="4"/>
    <m/>
  </r>
  <r>
    <s v="OD3780"/>
    <x v="1"/>
    <x v="6"/>
    <x v="11"/>
    <x v="14"/>
    <d v="2017-03-03T00:00:00"/>
    <x v="4"/>
    <n v="660"/>
    <n v="0.24"/>
    <n v="184.8"/>
    <s v="Tamil Nadu"/>
    <x v="0"/>
    <x v="10"/>
    <m/>
  </r>
  <r>
    <s v="OD3781"/>
    <x v="21"/>
    <x v="3"/>
    <x v="16"/>
    <x v="7"/>
    <d v="2017-10-27T00:00:00"/>
    <x v="4"/>
    <n v="748"/>
    <n v="0.16"/>
    <n v="291.72000000000003"/>
    <s v="Tamil Nadu"/>
    <x v="0"/>
    <x v="2"/>
    <m/>
  </r>
  <r>
    <s v="OD3782"/>
    <x v="7"/>
    <x v="3"/>
    <x v="16"/>
    <x v="14"/>
    <d v="2015-11-02T00:00:00"/>
    <x v="4"/>
    <n v="1404"/>
    <n v="0.31"/>
    <n v="336.96"/>
    <s v="Tamil Nadu"/>
    <x v="2"/>
    <x v="0"/>
    <m/>
  </r>
  <r>
    <s v="OD3783"/>
    <x v="31"/>
    <x v="5"/>
    <x v="10"/>
    <x v="21"/>
    <d v="2016-09-17T00:00:00"/>
    <x v="4"/>
    <n v="907"/>
    <n v="0.23"/>
    <n v="299.31"/>
    <s v="Tamil Nadu"/>
    <x v="1"/>
    <x v="8"/>
    <m/>
  </r>
  <r>
    <s v="OD3784"/>
    <x v="41"/>
    <x v="0"/>
    <x v="0"/>
    <x v="20"/>
    <d v="2016-11-13T00:00:00"/>
    <x v="4"/>
    <n v="667"/>
    <n v="0.33"/>
    <n v="173.42"/>
    <s v="Tamil Nadu"/>
    <x v="1"/>
    <x v="0"/>
    <m/>
  </r>
  <r>
    <s v="OD3785"/>
    <x v="20"/>
    <x v="1"/>
    <x v="14"/>
    <x v="7"/>
    <d v="2016-12-06T00:00:00"/>
    <x v="4"/>
    <n v="806"/>
    <n v="0.12"/>
    <n v="88.66"/>
    <s v="Tamil Nadu"/>
    <x v="1"/>
    <x v="4"/>
    <m/>
  </r>
  <r>
    <s v="OD3786"/>
    <x v="38"/>
    <x v="0"/>
    <x v="0"/>
    <x v="22"/>
    <d v="2016-11-30T00:00:00"/>
    <x v="4"/>
    <n v="576"/>
    <n v="0.16"/>
    <n v="230.4"/>
    <s v="Tamil Nadu"/>
    <x v="1"/>
    <x v="0"/>
    <m/>
  </r>
  <r>
    <s v="OD3787"/>
    <x v="23"/>
    <x v="4"/>
    <x v="6"/>
    <x v="23"/>
    <d v="2016-05-28T00:00:00"/>
    <x v="4"/>
    <n v="1353"/>
    <n v="0.26"/>
    <n v="595.32000000000005"/>
    <s v="Tamil Nadu"/>
    <x v="1"/>
    <x v="5"/>
    <m/>
  </r>
  <r>
    <s v="OD3788"/>
    <x v="33"/>
    <x v="2"/>
    <x v="21"/>
    <x v="23"/>
    <d v="2016-07-09T00:00:00"/>
    <x v="4"/>
    <n v="1775"/>
    <n v="0.11"/>
    <n v="514.75"/>
    <s v="Tamil Nadu"/>
    <x v="1"/>
    <x v="7"/>
    <m/>
  </r>
  <r>
    <s v="OD3789"/>
    <x v="39"/>
    <x v="2"/>
    <x v="4"/>
    <x v="0"/>
    <d v="2018-06-30T00:00:00"/>
    <x v="4"/>
    <n v="2480"/>
    <n v="0.18"/>
    <n v="818.4"/>
    <s v="Tamil Nadu"/>
    <x v="3"/>
    <x v="1"/>
    <m/>
  </r>
  <r>
    <s v="OD3790"/>
    <x v="33"/>
    <x v="4"/>
    <x v="22"/>
    <x v="17"/>
    <d v="2017-06-23T00:00:00"/>
    <x v="4"/>
    <n v="1930"/>
    <n v="0.17"/>
    <n v="559.70000000000005"/>
    <s v="Tamil Nadu"/>
    <x v="0"/>
    <x v="1"/>
    <m/>
  </r>
  <r>
    <s v="OD3791"/>
    <x v="36"/>
    <x v="3"/>
    <x v="3"/>
    <x v="9"/>
    <d v="2018-04-23T00:00:00"/>
    <x v="4"/>
    <n v="1288"/>
    <n v="0.22"/>
    <n v="386.4"/>
    <s v="Tamil Nadu"/>
    <x v="3"/>
    <x v="3"/>
    <m/>
  </r>
  <r>
    <s v="OD3792"/>
    <x v="47"/>
    <x v="2"/>
    <x v="2"/>
    <x v="7"/>
    <d v="2017-04-01T00:00:00"/>
    <x v="4"/>
    <n v="686"/>
    <n v="0.33"/>
    <n v="171.5"/>
    <s v="Tamil Nadu"/>
    <x v="0"/>
    <x v="3"/>
    <m/>
  </r>
  <r>
    <s v="OD3793"/>
    <x v="49"/>
    <x v="2"/>
    <x v="2"/>
    <x v="14"/>
    <d v="2017-08-06T00:00:00"/>
    <x v="4"/>
    <n v="2301"/>
    <n v="0.19"/>
    <n v="437.19"/>
    <s v="Tamil Nadu"/>
    <x v="0"/>
    <x v="6"/>
    <m/>
  </r>
  <r>
    <s v="OD3794"/>
    <x v="19"/>
    <x v="4"/>
    <x v="22"/>
    <x v="10"/>
    <d v="2018-11-24T00:00:00"/>
    <x v="4"/>
    <n v="799"/>
    <n v="0.24"/>
    <n v="247.69"/>
    <s v="Tamil Nadu"/>
    <x v="3"/>
    <x v="0"/>
    <m/>
  </r>
  <r>
    <s v="OD3795"/>
    <x v="26"/>
    <x v="3"/>
    <x v="18"/>
    <x v="21"/>
    <d v="2017-04-22T00:00:00"/>
    <x v="4"/>
    <n v="1173"/>
    <n v="0.12"/>
    <n v="164.22"/>
    <s v="Tamil Nadu"/>
    <x v="0"/>
    <x v="3"/>
    <m/>
  </r>
  <r>
    <s v="OD3796"/>
    <x v="36"/>
    <x v="5"/>
    <x v="17"/>
    <x v="4"/>
    <d v="2016-07-09T00:00:00"/>
    <x v="4"/>
    <n v="2469"/>
    <n v="0.25"/>
    <n v="962.91"/>
    <s v="Tamil Nadu"/>
    <x v="1"/>
    <x v="7"/>
    <m/>
  </r>
  <r>
    <s v="OD3797"/>
    <x v="4"/>
    <x v="0"/>
    <x v="12"/>
    <x v="15"/>
    <d v="2018-11-06T00:00:00"/>
    <x v="4"/>
    <n v="719"/>
    <n v="0.17"/>
    <n v="294.79000000000002"/>
    <s v="Tamil Nadu"/>
    <x v="3"/>
    <x v="0"/>
    <m/>
  </r>
  <r>
    <s v="OD3798"/>
    <x v="26"/>
    <x v="6"/>
    <x v="13"/>
    <x v="13"/>
    <d v="2018-04-01T00:00:00"/>
    <x v="4"/>
    <n v="2153"/>
    <n v="0.35"/>
    <n v="452.13"/>
    <s v="Tamil Nadu"/>
    <x v="3"/>
    <x v="3"/>
    <m/>
  </r>
  <r>
    <s v="OD3799"/>
    <x v="11"/>
    <x v="3"/>
    <x v="16"/>
    <x v="6"/>
    <d v="2017-01-15T00:00:00"/>
    <x v="4"/>
    <n v="919"/>
    <n v="0.2"/>
    <n v="385.98"/>
    <s v="Tamil Nadu"/>
    <x v="0"/>
    <x v="9"/>
    <m/>
  </r>
  <r>
    <s v="OD3800"/>
    <x v="21"/>
    <x v="4"/>
    <x v="7"/>
    <x v="20"/>
    <d v="2018-09-20T00:00:00"/>
    <x v="4"/>
    <n v="1394"/>
    <n v="0.35"/>
    <n v="627.29999999999995"/>
    <s v="Tamil Nadu"/>
    <x v="3"/>
    <x v="8"/>
    <m/>
  </r>
  <r>
    <s v="OD3801"/>
    <x v="2"/>
    <x v="0"/>
    <x v="0"/>
    <x v="2"/>
    <d v="2018-08-07T00:00:00"/>
    <x v="4"/>
    <n v="2464"/>
    <n v="0.3"/>
    <n v="221.76"/>
    <s v="Tamil Nadu"/>
    <x v="3"/>
    <x v="6"/>
    <m/>
  </r>
  <r>
    <s v="OD3802"/>
    <x v="48"/>
    <x v="5"/>
    <x v="8"/>
    <x v="3"/>
    <d v="2016-05-17T00:00:00"/>
    <x v="4"/>
    <n v="2174"/>
    <n v="0.31"/>
    <n v="826.12"/>
    <s v="Tamil Nadu"/>
    <x v="1"/>
    <x v="5"/>
    <m/>
  </r>
  <r>
    <s v="OD3803"/>
    <x v="23"/>
    <x v="2"/>
    <x v="21"/>
    <x v="15"/>
    <d v="2018-12-18T00:00:00"/>
    <x v="4"/>
    <n v="1958"/>
    <n v="0.15"/>
    <n v="489.5"/>
    <s v="Tamil Nadu"/>
    <x v="3"/>
    <x v="4"/>
    <m/>
  </r>
  <r>
    <s v="OD3804"/>
    <x v="23"/>
    <x v="2"/>
    <x v="21"/>
    <x v="23"/>
    <d v="2017-09-25T00:00:00"/>
    <x v="4"/>
    <n v="2103"/>
    <n v="0.18"/>
    <n v="946.35"/>
    <s v="Tamil Nadu"/>
    <x v="0"/>
    <x v="8"/>
    <m/>
  </r>
  <r>
    <s v="OD3805"/>
    <x v="14"/>
    <x v="4"/>
    <x v="6"/>
    <x v="14"/>
    <d v="2015-12-14T00:00:00"/>
    <x v="4"/>
    <n v="1050"/>
    <n v="0.25"/>
    <n v="252"/>
    <s v="Tamil Nadu"/>
    <x v="2"/>
    <x v="4"/>
    <m/>
  </r>
  <r>
    <s v="OD3806"/>
    <x v="39"/>
    <x v="2"/>
    <x v="4"/>
    <x v="11"/>
    <d v="2017-04-01T00:00:00"/>
    <x v="4"/>
    <n v="836"/>
    <n v="0.32"/>
    <n v="108.68"/>
    <s v="Tamil Nadu"/>
    <x v="0"/>
    <x v="3"/>
    <m/>
  </r>
  <r>
    <s v="OD3807"/>
    <x v="4"/>
    <x v="2"/>
    <x v="2"/>
    <x v="3"/>
    <d v="2017-11-10T00:00:00"/>
    <x v="4"/>
    <n v="1960"/>
    <n v="0.33"/>
    <n v="764.4"/>
    <s v="Tamil Nadu"/>
    <x v="0"/>
    <x v="0"/>
    <m/>
  </r>
  <r>
    <s v="OD3808"/>
    <x v="24"/>
    <x v="0"/>
    <x v="0"/>
    <x v="21"/>
    <d v="2015-06-30T00:00:00"/>
    <x v="4"/>
    <n v="2484"/>
    <n v="0.17"/>
    <n v="819.72"/>
    <s v="Tamil Nadu"/>
    <x v="2"/>
    <x v="1"/>
    <m/>
  </r>
  <r>
    <s v="OD3809"/>
    <x v="9"/>
    <x v="5"/>
    <x v="8"/>
    <x v="2"/>
    <d v="2015-01-28T00:00:00"/>
    <x v="4"/>
    <n v="636"/>
    <n v="0.34"/>
    <n v="216.24"/>
    <s v="Tamil Nadu"/>
    <x v="2"/>
    <x v="9"/>
    <m/>
  </r>
  <r>
    <s v="OD3810"/>
    <x v="31"/>
    <x v="6"/>
    <x v="19"/>
    <x v="18"/>
    <d v="2018-05-18T00:00:00"/>
    <x v="4"/>
    <n v="1823"/>
    <n v="0.26"/>
    <n v="492.21"/>
    <s v="Tamil Nadu"/>
    <x v="3"/>
    <x v="5"/>
    <m/>
  </r>
  <r>
    <s v="OD3811"/>
    <x v="9"/>
    <x v="5"/>
    <x v="17"/>
    <x v="8"/>
    <d v="2018-12-11T00:00:00"/>
    <x v="4"/>
    <n v="2227"/>
    <n v="0.35"/>
    <n v="178.16"/>
    <s v="Tamil Nadu"/>
    <x v="3"/>
    <x v="4"/>
    <m/>
  </r>
  <r>
    <s v="OD3812"/>
    <x v="13"/>
    <x v="0"/>
    <x v="12"/>
    <x v="14"/>
    <d v="2015-09-22T00:00:00"/>
    <x v="4"/>
    <n v="2136"/>
    <n v="0.32"/>
    <n v="469.92"/>
    <s v="Tamil Nadu"/>
    <x v="2"/>
    <x v="8"/>
    <m/>
  </r>
  <r>
    <s v="OD3813"/>
    <x v="39"/>
    <x v="2"/>
    <x v="4"/>
    <x v="12"/>
    <d v="2017-05-09T00:00:00"/>
    <x v="4"/>
    <n v="1390"/>
    <n v="0.26"/>
    <n v="208.5"/>
    <s v="Tamil Nadu"/>
    <x v="0"/>
    <x v="5"/>
    <m/>
  </r>
  <r>
    <s v="OD3814"/>
    <x v="34"/>
    <x v="1"/>
    <x v="1"/>
    <x v="14"/>
    <d v="2018-07-25T00:00:00"/>
    <x v="4"/>
    <n v="1776"/>
    <n v="0.11"/>
    <n v="621.6"/>
    <s v="Tamil Nadu"/>
    <x v="3"/>
    <x v="7"/>
    <m/>
  </r>
  <r>
    <s v="OD3815"/>
    <x v="31"/>
    <x v="1"/>
    <x v="1"/>
    <x v="14"/>
    <d v="2018-05-14T00:00:00"/>
    <x v="4"/>
    <n v="513"/>
    <n v="0.33"/>
    <n v="97.47"/>
    <s v="Tamil Nadu"/>
    <x v="3"/>
    <x v="5"/>
    <m/>
  </r>
  <r>
    <s v="OD3816"/>
    <x v="0"/>
    <x v="3"/>
    <x v="3"/>
    <x v="23"/>
    <d v="2018-07-12T00:00:00"/>
    <x v="4"/>
    <n v="1486"/>
    <n v="0.11"/>
    <n v="653.84"/>
    <s v="Tamil Nadu"/>
    <x v="3"/>
    <x v="7"/>
    <m/>
  </r>
  <r>
    <s v="OD3817"/>
    <x v="37"/>
    <x v="2"/>
    <x v="2"/>
    <x v="20"/>
    <d v="2016-03-28T00:00:00"/>
    <x v="4"/>
    <n v="2428"/>
    <n v="0.35"/>
    <n v="631.28"/>
    <s v="Tamil Nadu"/>
    <x v="1"/>
    <x v="10"/>
    <m/>
  </r>
  <r>
    <s v="OD3818"/>
    <x v="15"/>
    <x v="2"/>
    <x v="21"/>
    <x v="6"/>
    <d v="2015-11-18T00:00:00"/>
    <x v="4"/>
    <n v="1319"/>
    <n v="0.23"/>
    <n v="171.47"/>
    <s v="Tamil Nadu"/>
    <x v="2"/>
    <x v="0"/>
    <m/>
  </r>
  <r>
    <s v="OD3819"/>
    <x v="44"/>
    <x v="3"/>
    <x v="18"/>
    <x v="12"/>
    <d v="2018-12-18T00:00:00"/>
    <x v="4"/>
    <n v="1716"/>
    <n v="0.26"/>
    <n v="652.08000000000004"/>
    <s v="Tamil Nadu"/>
    <x v="3"/>
    <x v="4"/>
    <m/>
  </r>
  <r>
    <s v="OD3820"/>
    <x v="38"/>
    <x v="0"/>
    <x v="20"/>
    <x v="10"/>
    <d v="2017-11-12T00:00:00"/>
    <x v="4"/>
    <n v="906"/>
    <n v="0.24"/>
    <n v="371.46"/>
    <s v="Tamil Nadu"/>
    <x v="0"/>
    <x v="0"/>
    <m/>
  </r>
  <r>
    <s v="OD3821"/>
    <x v="11"/>
    <x v="6"/>
    <x v="9"/>
    <x v="18"/>
    <d v="2015-06-21T00:00:00"/>
    <x v="4"/>
    <n v="741"/>
    <n v="0.13"/>
    <n v="74.099999999999994"/>
    <s v="Tamil Nadu"/>
    <x v="2"/>
    <x v="1"/>
    <m/>
  </r>
  <r>
    <s v="OD3822"/>
    <x v="33"/>
    <x v="5"/>
    <x v="10"/>
    <x v="16"/>
    <d v="2016-03-01T00:00:00"/>
    <x v="4"/>
    <n v="876"/>
    <n v="0.21"/>
    <n v="175.2"/>
    <s v="Tamil Nadu"/>
    <x v="1"/>
    <x v="10"/>
    <m/>
  </r>
  <r>
    <s v="OD3823"/>
    <x v="32"/>
    <x v="1"/>
    <x v="1"/>
    <x v="23"/>
    <d v="2015-12-26T00:00:00"/>
    <x v="4"/>
    <n v="2253"/>
    <n v="0.13"/>
    <n v="743.49"/>
    <s v="Tamil Nadu"/>
    <x v="2"/>
    <x v="4"/>
    <m/>
  </r>
  <r>
    <s v="OD3824"/>
    <x v="14"/>
    <x v="6"/>
    <x v="13"/>
    <x v="18"/>
    <d v="2015-12-26T00:00:00"/>
    <x v="4"/>
    <n v="1957"/>
    <n v="0.11"/>
    <n v="117.42"/>
    <s v="Tamil Nadu"/>
    <x v="2"/>
    <x v="4"/>
    <m/>
  </r>
  <r>
    <s v="OD3825"/>
    <x v="39"/>
    <x v="5"/>
    <x v="10"/>
    <x v="20"/>
    <d v="2016-05-03T00:00:00"/>
    <x v="4"/>
    <n v="1720"/>
    <n v="0.24"/>
    <n v="326.8"/>
    <s v="Tamil Nadu"/>
    <x v="1"/>
    <x v="5"/>
    <m/>
  </r>
  <r>
    <s v="OD3826"/>
    <x v="18"/>
    <x v="6"/>
    <x v="13"/>
    <x v="8"/>
    <d v="2015-08-19T00:00:00"/>
    <x v="4"/>
    <n v="639"/>
    <n v="0.24"/>
    <n v="89.46"/>
    <s v="Tamil Nadu"/>
    <x v="2"/>
    <x v="6"/>
    <m/>
  </r>
  <r>
    <s v="OD3827"/>
    <x v="3"/>
    <x v="2"/>
    <x v="4"/>
    <x v="4"/>
    <d v="2018-06-20T00:00:00"/>
    <x v="4"/>
    <n v="2375"/>
    <n v="0.31"/>
    <n v="380"/>
    <s v="Tamil Nadu"/>
    <x v="3"/>
    <x v="1"/>
    <m/>
  </r>
  <r>
    <s v="OD3828"/>
    <x v="36"/>
    <x v="4"/>
    <x v="7"/>
    <x v="22"/>
    <d v="2017-07-22T00:00:00"/>
    <x v="4"/>
    <n v="1405"/>
    <n v="0.22"/>
    <n v="365.3"/>
    <s v="Tamil Nadu"/>
    <x v="0"/>
    <x v="7"/>
    <m/>
  </r>
  <r>
    <s v="OD3829"/>
    <x v="21"/>
    <x v="2"/>
    <x v="21"/>
    <x v="9"/>
    <d v="2015-07-14T00:00:00"/>
    <x v="4"/>
    <n v="833"/>
    <n v="0.34"/>
    <n v="324.87"/>
    <s v="Tamil Nadu"/>
    <x v="2"/>
    <x v="7"/>
    <m/>
  </r>
  <r>
    <s v="OD3830"/>
    <x v="48"/>
    <x v="3"/>
    <x v="3"/>
    <x v="5"/>
    <d v="2016-05-03T00:00:00"/>
    <x v="4"/>
    <n v="1265"/>
    <n v="0.33"/>
    <n v="366.85"/>
    <s v="Tamil Nadu"/>
    <x v="1"/>
    <x v="5"/>
    <m/>
  </r>
  <r>
    <s v="OD3831"/>
    <x v="27"/>
    <x v="3"/>
    <x v="5"/>
    <x v="22"/>
    <d v="2017-09-14T00:00:00"/>
    <x v="4"/>
    <n v="1031"/>
    <n v="0.32"/>
    <n v="175.27"/>
    <s v="Tamil Nadu"/>
    <x v="0"/>
    <x v="8"/>
    <m/>
  </r>
  <r>
    <s v="OD3832"/>
    <x v="29"/>
    <x v="0"/>
    <x v="20"/>
    <x v="0"/>
    <d v="2015-06-08T00:00:00"/>
    <x v="4"/>
    <n v="2375"/>
    <n v="0.23"/>
    <n v="498.75"/>
    <s v="Tamil Nadu"/>
    <x v="2"/>
    <x v="1"/>
    <m/>
  </r>
  <r>
    <s v="OD3833"/>
    <x v="45"/>
    <x v="4"/>
    <x v="6"/>
    <x v="21"/>
    <d v="2015-07-18T00:00:00"/>
    <x v="4"/>
    <n v="1741"/>
    <n v="0.17"/>
    <n v="295.97000000000003"/>
    <s v="Tamil Nadu"/>
    <x v="2"/>
    <x v="7"/>
    <m/>
  </r>
  <r>
    <s v="OD3834"/>
    <x v="16"/>
    <x v="6"/>
    <x v="9"/>
    <x v="18"/>
    <d v="2018-12-03T00:00:00"/>
    <x v="4"/>
    <n v="796"/>
    <n v="0.18"/>
    <n v="294.52"/>
    <s v="Tamil Nadu"/>
    <x v="3"/>
    <x v="4"/>
    <m/>
  </r>
  <r>
    <s v="OD3835"/>
    <x v="2"/>
    <x v="1"/>
    <x v="14"/>
    <x v="10"/>
    <d v="2015-09-01T00:00:00"/>
    <x v="4"/>
    <n v="2041"/>
    <n v="0.12"/>
    <n v="326.56"/>
    <s v="Tamil Nadu"/>
    <x v="2"/>
    <x v="8"/>
    <m/>
  </r>
  <r>
    <s v="OD3836"/>
    <x v="21"/>
    <x v="4"/>
    <x v="22"/>
    <x v="18"/>
    <d v="2015-11-03T00:00:00"/>
    <x v="4"/>
    <n v="2101"/>
    <n v="0.17"/>
    <n v="399.19"/>
    <s v="Tamil Nadu"/>
    <x v="2"/>
    <x v="0"/>
    <m/>
  </r>
  <r>
    <s v="OD3837"/>
    <x v="35"/>
    <x v="0"/>
    <x v="0"/>
    <x v="17"/>
    <d v="2015-11-03T00:00:00"/>
    <x v="4"/>
    <n v="688"/>
    <n v="0.27"/>
    <n v="123.84"/>
    <s v="Tamil Nadu"/>
    <x v="2"/>
    <x v="0"/>
    <m/>
  </r>
  <r>
    <s v="OD3838"/>
    <x v="37"/>
    <x v="1"/>
    <x v="1"/>
    <x v="20"/>
    <d v="2017-10-27T00:00:00"/>
    <x v="4"/>
    <n v="2162"/>
    <n v="0.22"/>
    <n v="475.64"/>
    <s v="Tamil Nadu"/>
    <x v="0"/>
    <x v="2"/>
    <m/>
  </r>
  <r>
    <s v="OD3839"/>
    <x v="31"/>
    <x v="3"/>
    <x v="16"/>
    <x v="8"/>
    <d v="2017-03-08T00:00:00"/>
    <x v="4"/>
    <n v="963"/>
    <n v="0.17"/>
    <n v="327.42"/>
    <s v="Tamil Nadu"/>
    <x v="0"/>
    <x v="10"/>
    <m/>
  </r>
  <r>
    <s v="OD3840"/>
    <x v="47"/>
    <x v="2"/>
    <x v="4"/>
    <x v="7"/>
    <d v="2017-04-30T00:00:00"/>
    <x v="4"/>
    <n v="1558"/>
    <n v="0.27"/>
    <n v="358.34"/>
    <s v="Tamil Nadu"/>
    <x v="0"/>
    <x v="3"/>
    <m/>
  </r>
  <r>
    <s v="OD3841"/>
    <x v="8"/>
    <x v="1"/>
    <x v="1"/>
    <x v="3"/>
    <d v="2017-12-14T00:00:00"/>
    <x v="4"/>
    <n v="2080"/>
    <n v="0.28000000000000003"/>
    <n v="852.8"/>
    <s v="Tamil Nadu"/>
    <x v="0"/>
    <x v="4"/>
    <m/>
  </r>
  <r>
    <s v="OD3842"/>
    <x v="24"/>
    <x v="5"/>
    <x v="10"/>
    <x v="6"/>
    <d v="2017-04-04T00:00:00"/>
    <x v="4"/>
    <n v="902"/>
    <n v="0.31"/>
    <n v="135.30000000000001"/>
    <s v="Tamil Nadu"/>
    <x v="0"/>
    <x v="3"/>
    <m/>
  </r>
  <r>
    <s v="OD3843"/>
    <x v="15"/>
    <x v="1"/>
    <x v="14"/>
    <x v="5"/>
    <d v="2018-11-14T00:00:00"/>
    <x v="4"/>
    <n v="551"/>
    <n v="0.14000000000000001"/>
    <n v="82.65"/>
    <s v="Tamil Nadu"/>
    <x v="3"/>
    <x v="0"/>
    <m/>
  </r>
  <r>
    <s v="OD3844"/>
    <x v="27"/>
    <x v="6"/>
    <x v="9"/>
    <x v="6"/>
    <d v="2016-11-19T00:00:00"/>
    <x v="4"/>
    <n v="533"/>
    <n v="0.19"/>
    <n v="154.57"/>
    <s v="Tamil Nadu"/>
    <x v="1"/>
    <x v="0"/>
    <m/>
  </r>
  <r>
    <s v="OD3845"/>
    <x v="39"/>
    <x v="3"/>
    <x v="5"/>
    <x v="23"/>
    <d v="2017-04-19T00:00:00"/>
    <x v="4"/>
    <n v="1320"/>
    <n v="0.33"/>
    <n v="541.20000000000005"/>
    <s v="Tamil Nadu"/>
    <x v="0"/>
    <x v="3"/>
    <m/>
  </r>
  <r>
    <s v="OD3846"/>
    <x v="3"/>
    <x v="0"/>
    <x v="20"/>
    <x v="12"/>
    <d v="2017-12-22T00:00:00"/>
    <x v="4"/>
    <n v="2324"/>
    <n v="0.14000000000000001"/>
    <n v="999.32"/>
    <s v="Tamil Nadu"/>
    <x v="0"/>
    <x v="4"/>
    <m/>
  </r>
  <r>
    <s v="OD3847"/>
    <x v="40"/>
    <x v="1"/>
    <x v="14"/>
    <x v="22"/>
    <d v="2016-05-28T00:00:00"/>
    <x v="4"/>
    <n v="894"/>
    <n v="0.28000000000000003"/>
    <n v="330.78"/>
    <s v="Tamil Nadu"/>
    <x v="1"/>
    <x v="5"/>
    <m/>
  </r>
  <r>
    <s v="OD3848"/>
    <x v="29"/>
    <x v="6"/>
    <x v="9"/>
    <x v="3"/>
    <d v="2016-06-22T00:00:00"/>
    <x v="4"/>
    <n v="2027"/>
    <n v="0.34"/>
    <n v="445.94"/>
    <s v="Tamil Nadu"/>
    <x v="1"/>
    <x v="1"/>
    <m/>
  </r>
  <r>
    <s v="OD3849"/>
    <x v="33"/>
    <x v="0"/>
    <x v="20"/>
    <x v="20"/>
    <d v="2016-06-16T00:00:00"/>
    <x v="4"/>
    <n v="1159"/>
    <n v="0.28999999999999998"/>
    <n v="208.62"/>
    <s v="Tamil Nadu"/>
    <x v="1"/>
    <x v="1"/>
    <m/>
  </r>
  <r>
    <s v="OD3850"/>
    <x v="17"/>
    <x v="5"/>
    <x v="8"/>
    <x v="14"/>
    <d v="2016-11-28T00:00:00"/>
    <x v="4"/>
    <n v="1988"/>
    <n v="0.3"/>
    <n v="675.92"/>
    <s v="Tamil Nadu"/>
    <x v="1"/>
    <x v="0"/>
    <m/>
  </r>
  <r>
    <s v="OD3851"/>
    <x v="20"/>
    <x v="3"/>
    <x v="3"/>
    <x v="14"/>
    <d v="2017-03-08T00:00:00"/>
    <x v="4"/>
    <n v="1616"/>
    <n v="0.33"/>
    <n v="581.76"/>
    <s v="Tamil Nadu"/>
    <x v="0"/>
    <x v="10"/>
    <m/>
  </r>
  <r>
    <s v="OD3852"/>
    <x v="30"/>
    <x v="5"/>
    <x v="8"/>
    <x v="12"/>
    <d v="2018-05-12T00:00:00"/>
    <x v="4"/>
    <n v="1494"/>
    <n v="0.14000000000000001"/>
    <n v="134.46"/>
    <s v="Tamil Nadu"/>
    <x v="3"/>
    <x v="5"/>
    <m/>
  </r>
  <r>
    <s v="OD3853"/>
    <x v="39"/>
    <x v="3"/>
    <x v="5"/>
    <x v="11"/>
    <d v="2018-05-14T00:00:00"/>
    <x v="4"/>
    <n v="2337"/>
    <n v="0.22"/>
    <n v="560.88"/>
    <s v="Tamil Nadu"/>
    <x v="3"/>
    <x v="5"/>
    <m/>
  </r>
  <r>
    <s v="OD3854"/>
    <x v="37"/>
    <x v="2"/>
    <x v="21"/>
    <x v="20"/>
    <d v="2017-12-30T00:00:00"/>
    <x v="4"/>
    <n v="2377"/>
    <n v="0.34"/>
    <n v="641.79"/>
    <s v="Tamil Nadu"/>
    <x v="0"/>
    <x v="4"/>
    <m/>
  </r>
  <r>
    <s v="OD3855"/>
    <x v="45"/>
    <x v="1"/>
    <x v="1"/>
    <x v="19"/>
    <d v="2015-11-29T00:00:00"/>
    <x v="4"/>
    <n v="2439"/>
    <n v="0.22"/>
    <n v="975.6"/>
    <s v="Tamil Nadu"/>
    <x v="2"/>
    <x v="0"/>
    <m/>
  </r>
  <r>
    <s v="OD3856"/>
    <x v="48"/>
    <x v="0"/>
    <x v="12"/>
    <x v="12"/>
    <d v="2018-04-30T00:00:00"/>
    <x v="4"/>
    <n v="836"/>
    <n v="0.28999999999999998"/>
    <n v="250.8"/>
    <s v="Tamil Nadu"/>
    <x v="3"/>
    <x v="3"/>
    <m/>
  </r>
  <r>
    <s v="OD3857"/>
    <x v="16"/>
    <x v="5"/>
    <x v="17"/>
    <x v="17"/>
    <d v="2018-07-14T00:00:00"/>
    <x v="4"/>
    <n v="1839"/>
    <n v="0.24"/>
    <n v="239.07"/>
    <s v="Tamil Nadu"/>
    <x v="3"/>
    <x v="7"/>
    <m/>
  </r>
  <r>
    <s v="OD3858"/>
    <x v="21"/>
    <x v="2"/>
    <x v="4"/>
    <x v="11"/>
    <d v="2017-05-23T00:00:00"/>
    <x v="4"/>
    <n v="1099"/>
    <n v="0.31"/>
    <n v="208.81"/>
    <s v="Tamil Nadu"/>
    <x v="0"/>
    <x v="5"/>
    <m/>
  </r>
  <r>
    <s v="OD3859"/>
    <x v="27"/>
    <x v="1"/>
    <x v="1"/>
    <x v="17"/>
    <d v="2016-05-03T00:00:00"/>
    <x v="4"/>
    <n v="1113"/>
    <n v="0.24"/>
    <n v="333.9"/>
    <s v="Tamil Nadu"/>
    <x v="1"/>
    <x v="5"/>
    <m/>
  </r>
  <r>
    <s v="OD3860"/>
    <x v="5"/>
    <x v="2"/>
    <x v="2"/>
    <x v="15"/>
    <d v="2015-11-17T00:00:00"/>
    <x v="4"/>
    <n v="823"/>
    <n v="0.28999999999999998"/>
    <n v="98.76"/>
    <s v="Tamil Nadu"/>
    <x v="2"/>
    <x v="0"/>
    <m/>
  </r>
  <r>
    <s v="OD3861"/>
    <x v="47"/>
    <x v="2"/>
    <x v="4"/>
    <x v="22"/>
    <d v="2015-09-05T00:00:00"/>
    <x v="4"/>
    <n v="1608"/>
    <n v="0.27"/>
    <n v="369.84"/>
    <s v="Tamil Nadu"/>
    <x v="2"/>
    <x v="8"/>
    <m/>
  </r>
  <r>
    <s v="OD3862"/>
    <x v="49"/>
    <x v="5"/>
    <x v="10"/>
    <x v="8"/>
    <d v="2018-02-03T00:00:00"/>
    <x v="4"/>
    <n v="1689"/>
    <n v="0.35"/>
    <n v="202.68"/>
    <s v="Tamil Nadu"/>
    <x v="3"/>
    <x v="11"/>
    <m/>
  </r>
  <r>
    <s v="OD3863"/>
    <x v="31"/>
    <x v="3"/>
    <x v="18"/>
    <x v="1"/>
    <d v="2017-09-25T00:00:00"/>
    <x v="4"/>
    <n v="2031"/>
    <n v="0.2"/>
    <n v="385.89"/>
    <s v="Tamil Nadu"/>
    <x v="0"/>
    <x v="8"/>
    <m/>
  </r>
  <r>
    <s v="OD3864"/>
    <x v="19"/>
    <x v="3"/>
    <x v="5"/>
    <x v="8"/>
    <d v="2018-04-11T00:00:00"/>
    <x v="4"/>
    <n v="774"/>
    <n v="0.13"/>
    <n v="317.33999999999997"/>
    <s v="Tamil Nadu"/>
    <x v="3"/>
    <x v="3"/>
    <m/>
  </r>
  <r>
    <s v="OD3865"/>
    <x v="45"/>
    <x v="6"/>
    <x v="9"/>
    <x v="21"/>
    <d v="2015-10-11T00:00:00"/>
    <x v="4"/>
    <n v="747"/>
    <n v="0.33"/>
    <n v="52.29"/>
    <s v="Tamil Nadu"/>
    <x v="2"/>
    <x v="2"/>
    <m/>
  </r>
  <r>
    <s v="OD3866"/>
    <x v="11"/>
    <x v="4"/>
    <x v="6"/>
    <x v="6"/>
    <d v="2018-10-30T00:00:00"/>
    <x v="4"/>
    <n v="1489"/>
    <n v="0.22"/>
    <n v="134.01"/>
    <s v="Tamil Nadu"/>
    <x v="3"/>
    <x v="2"/>
    <m/>
  </r>
  <r>
    <s v="OD3867"/>
    <x v="26"/>
    <x v="4"/>
    <x v="22"/>
    <x v="6"/>
    <d v="2017-12-30T00:00:00"/>
    <x v="4"/>
    <n v="1331"/>
    <n v="0.1"/>
    <n v="399.3"/>
    <s v="Tamil Nadu"/>
    <x v="0"/>
    <x v="4"/>
    <m/>
  </r>
  <r>
    <s v="OD3868"/>
    <x v="3"/>
    <x v="6"/>
    <x v="9"/>
    <x v="10"/>
    <d v="2018-07-18T00:00:00"/>
    <x v="4"/>
    <n v="799"/>
    <n v="0.25"/>
    <n v="119.85"/>
    <s v="Tamil Nadu"/>
    <x v="3"/>
    <x v="7"/>
    <m/>
  </r>
  <r>
    <s v="OD3869"/>
    <x v="28"/>
    <x v="5"/>
    <x v="17"/>
    <x v="0"/>
    <d v="2017-04-07T00:00:00"/>
    <x v="4"/>
    <n v="1361"/>
    <n v="0.34"/>
    <n v="340.25"/>
    <s v="Tamil Nadu"/>
    <x v="0"/>
    <x v="3"/>
    <m/>
  </r>
  <r>
    <s v="OD3870"/>
    <x v="19"/>
    <x v="0"/>
    <x v="20"/>
    <x v="14"/>
    <d v="2016-02-14T00:00:00"/>
    <x v="4"/>
    <n v="504"/>
    <n v="0.35"/>
    <n v="55.44"/>
    <s v="Tamil Nadu"/>
    <x v="1"/>
    <x v="11"/>
    <m/>
  </r>
  <r>
    <s v="OD3871"/>
    <x v="9"/>
    <x v="5"/>
    <x v="10"/>
    <x v="10"/>
    <d v="2017-09-05T00:00:00"/>
    <x v="4"/>
    <n v="707"/>
    <n v="0.28000000000000003"/>
    <n v="289.87"/>
    <s v="Tamil Nadu"/>
    <x v="0"/>
    <x v="8"/>
    <m/>
  </r>
  <r>
    <s v="OD3872"/>
    <x v="43"/>
    <x v="4"/>
    <x v="6"/>
    <x v="15"/>
    <d v="2017-09-22T00:00:00"/>
    <x v="4"/>
    <n v="2007"/>
    <n v="0.31"/>
    <n v="863.01"/>
    <s v="Tamil Nadu"/>
    <x v="0"/>
    <x v="8"/>
    <m/>
  </r>
  <r>
    <s v="OD3873"/>
    <x v="18"/>
    <x v="6"/>
    <x v="19"/>
    <x v="7"/>
    <d v="2015-01-05T00:00:00"/>
    <x v="4"/>
    <n v="878"/>
    <n v="0.35"/>
    <n v="149.26"/>
    <s v="Tamil Nadu"/>
    <x v="2"/>
    <x v="9"/>
    <m/>
  </r>
  <r>
    <s v="OD3874"/>
    <x v="36"/>
    <x v="5"/>
    <x v="8"/>
    <x v="11"/>
    <d v="2017-12-04T00:00:00"/>
    <x v="4"/>
    <n v="1034"/>
    <n v="0.28999999999999998"/>
    <n v="237.82"/>
    <s v="Tamil Nadu"/>
    <x v="0"/>
    <x v="4"/>
    <m/>
  </r>
  <r>
    <s v="OD3875"/>
    <x v="10"/>
    <x v="4"/>
    <x v="6"/>
    <x v="15"/>
    <d v="2015-11-17T00:00:00"/>
    <x v="4"/>
    <n v="1482"/>
    <n v="0.21"/>
    <n v="666.9"/>
    <s v="Tamil Nadu"/>
    <x v="2"/>
    <x v="0"/>
    <m/>
  </r>
  <r>
    <s v="OD3876"/>
    <x v="7"/>
    <x v="6"/>
    <x v="9"/>
    <x v="14"/>
    <d v="2015-06-16T00:00:00"/>
    <x v="4"/>
    <n v="2346"/>
    <n v="0.12"/>
    <n v="563.04"/>
    <s v="Tamil Nadu"/>
    <x v="2"/>
    <x v="1"/>
    <m/>
  </r>
  <r>
    <s v="OD3877"/>
    <x v="16"/>
    <x v="2"/>
    <x v="4"/>
    <x v="18"/>
    <d v="2018-12-17T00:00:00"/>
    <x v="4"/>
    <n v="832"/>
    <n v="0.28000000000000003"/>
    <n v="41.6"/>
    <s v="Tamil Nadu"/>
    <x v="3"/>
    <x v="4"/>
    <m/>
  </r>
  <r>
    <s v="OD3878"/>
    <x v="27"/>
    <x v="0"/>
    <x v="20"/>
    <x v="20"/>
    <d v="2017-02-15T00:00:00"/>
    <x v="4"/>
    <n v="2471"/>
    <n v="0.24"/>
    <n v="271.81"/>
    <s v="Tamil Nadu"/>
    <x v="0"/>
    <x v="11"/>
    <m/>
  </r>
  <r>
    <s v="OD3879"/>
    <x v="15"/>
    <x v="0"/>
    <x v="12"/>
    <x v="16"/>
    <d v="2017-05-31T00:00:00"/>
    <x v="4"/>
    <n v="2112"/>
    <n v="0.27"/>
    <n v="950.4"/>
    <s v="Tamil Nadu"/>
    <x v="0"/>
    <x v="5"/>
    <m/>
  </r>
  <r>
    <s v="OD3880"/>
    <x v="9"/>
    <x v="2"/>
    <x v="15"/>
    <x v="14"/>
    <d v="2017-01-15T00:00:00"/>
    <x v="4"/>
    <n v="1706"/>
    <n v="0.22"/>
    <n v="528.86"/>
    <s v="Tamil Nadu"/>
    <x v="0"/>
    <x v="9"/>
    <m/>
  </r>
  <r>
    <s v="OD3881"/>
    <x v="3"/>
    <x v="3"/>
    <x v="3"/>
    <x v="19"/>
    <d v="2018-12-24T00:00:00"/>
    <x v="4"/>
    <n v="2174"/>
    <n v="0.24"/>
    <n v="391.32"/>
    <s v="Tamil Nadu"/>
    <x v="3"/>
    <x v="4"/>
    <m/>
  </r>
  <r>
    <s v="OD3882"/>
    <x v="4"/>
    <x v="2"/>
    <x v="21"/>
    <x v="17"/>
    <d v="2018-04-14T00:00:00"/>
    <x v="4"/>
    <n v="2282"/>
    <n v="0.1"/>
    <n v="296.66000000000003"/>
    <s v="Tamil Nadu"/>
    <x v="3"/>
    <x v="3"/>
    <m/>
  </r>
  <r>
    <s v="OD3883"/>
    <x v="23"/>
    <x v="4"/>
    <x v="6"/>
    <x v="3"/>
    <d v="2018-10-09T00:00:00"/>
    <x v="4"/>
    <n v="996"/>
    <n v="0.23"/>
    <n v="249"/>
    <s v="Tamil Nadu"/>
    <x v="3"/>
    <x v="2"/>
    <m/>
  </r>
  <r>
    <s v="OD3884"/>
    <x v="46"/>
    <x v="5"/>
    <x v="10"/>
    <x v="9"/>
    <d v="2017-12-02T00:00:00"/>
    <x v="4"/>
    <n v="2187"/>
    <n v="0.28999999999999998"/>
    <n v="196.83"/>
    <s v="Tamil Nadu"/>
    <x v="0"/>
    <x v="4"/>
    <m/>
  </r>
  <r>
    <s v="OD3885"/>
    <x v="8"/>
    <x v="2"/>
    <x v="4"/>
    <x v="17"/>
    <d v="2017-12-02T00:00:00"/>
    <x v="4"/>
    <n v="1262"/>
    <n v="0.14000000000000001"/>
    <n v="492.18"/>
    <s v="Tamil Nadu"/>
    <x v="0"/>
    <x v="4"/>
    <m/>
  </r>
  <r>
    <s v="OD3886"/>
    <x v="4"/>
    <x v="1"/>
    <x v="14"/>
    <x v="21"/>
    <d v="2015-06-29T00:00:00"/>
    <x v="4"/>
    <n v="870"/>
    <n v="0.31"/>
    <n v="95.7"/>
    <s v="Tamil Nadu"/>
    <x v="2"/>
    <x v="1"/>
    <m/>
  </r>
  <r>
    <s v="OD3887"/>
    <x v="0"/>
    <x v="5"/>
    <x v="8"/>
    <x v="16"/>
    <d v="2018-06-12T00:00:00"/>
    <x v="4"/>
    <n v="1588"/>
    <n v="0.23"/>
    <n v="285.83999999999997"/>
    <s v="Tamil Nadu"/>
    <x v="3"/>
    <x v="1"/>
    <m/>
  </r>
  <r>
    <s v="OD3888"/>
    <x v="7"/>
    <x v="6"/>
    <x v="13"/>
    <x v="11"/>
    <d v="2018-09-20T00:00:00"/>
    <x v="4"/>
    <n v="618"/>
    <n v="0.35"/>
    <n v="265.74"/>
    <s v="Tamil Nadu"/>
    <x v="3"/>
    <x v="8"/>
    <m/>
  </r>
  <r>
    <s v="OD3889"/>
    <x v="1"/>
    <x v="5"/>
    <x v="17"/>
    <x v="22"/>
    <d v="2017-05-15T00:00:00"/>
    <x v="4"/>
    <n v="672"/>
    <n v="0.21"/>
    <n v="275.52"/>
    <s v="Tamil Nadu"/>
    <x v="0"/>
    <x v="5"/>
    <m/>
  </r>
  <r>
    <s v="OD3890"/>
    <x v="33"/>
    <x v="5"/>
    <x v="8"/>
    <x v="21"/>
    <d v="2018-12-24T00:00:00"/>
    <x v="4"/>
    <n v="2229"/>
    <n v="0.26"/>
    <n v="445.8"/>
    <s v="Tamil Nadu"/>
    <x v="3"/>
    <x v="4"/>
    <m/>
  </r>
  <r>
    <s v="OD3891"/>
    <x v="41"/>
    <x v="4"/>
    <x v="6"/>
    <x v="23"/>
    <d v="2015-05-03T00:00:00"/>
    <x v="4"/>
    <n v="994"/>
    <n v="0.18"/>
    <n v="347.9"/>
    <s v="Tamil Nadu"/>
    <x v="2"/>
    <x v="5"/>
    <m/>
  </r>
  <r>
    <s v="OD3892"/>
    <x v="40"/>
    <x v="2"/>
    <x v="21"/>
    <x v="22"/>
    <d v="2015-05-03T00:00:00"/>
    <x v="4"/>
    <n v="558"/>
    <n v="0.11"/>
    <n v="172.98"/>
    <s v="Tamil Nadu"/>
    <x v="2"/>
    <x v="5"/>
    <m/>
  </r>
  <r>
    <s v="OD3893"/>
    <x v="15"/>
    <x v="2"/>
    <x v="4"/>
    <x v="9"/>
    <d v="2015-10-11T00:00:00"/>
    <x v="4"/>
    <n v="1736"/>
    <n v="0.26"/>
    <n v="590.24"/>
    <s v="Tamil Nadu"/>
    <x v="2"/>
    <x v="2"/>
    <m/>
  </r>
  <r>
    <s v="OD3894"/>
    <x v="8"/>
    <x v="3"/>
    <x v="16"/>
    <x v="22"/>
    <d v="2018-09-07T00:00:00"/>
    <x v="4"/>
    <n v="797"/>
    <n v="0.14000000000000001"/>
    <n v="191.28"/>
    <s v="Tamil Nadu"/>
    <x v="3"/>
    <x v="8"/>
    <m/>
  </r>
  <r>
    <s v="OD3895"/>
    <x v="10"/>
    <x v="5"/>
    <x v="17"/>
    <x v="15"/>
    <d v="2015-12-09T00:00:00"/>
    <x v="4"/>
    <n v="865"/>
    <n v="0.3"/>
    <n v="138.4"/>
    <s v="Tamil Nadu"/>
    <x v="2"/>
    <x v="4"/>
    <m/>
  </r>
  <r>
    <s v="OD3896"/>
    <x v="30"/>
    <x v="3"/>
    <x v="18"/>
    <x v="10"/>
    <d v="2018-12-18T00:00:00"/>
    <x v="4"/>
    <n v="1415"/>
    <n v="0.11"/>
    <n v="283"/>
    <s v="Tamil Nadu"/>
    <x v="3"/>
    <x v="4"/>
    <m/>
  </r>
  <r>
    <s v="OD3897"/>
    <x v="10"/>
    <x v="5"/>
    <x v="8"/>
    <x v="23"/>
    <d v="2016-03-28T00:00:00"/>
    <x v="4"/>
    <n v="1803"/>
    <n v="0.19"/>
    <n v="613.02"/>
    <s v="Tamil Nadu"/>
    <x v="1"/>
    <x v="10"/>
    <m/>
  </r>
  <r>
    <s v="OD3898"/>
    <x v="14"/>
    <x v="4"/>
    <x v="7"/>
    <x v="11"/>
    <d v="2018-09-07T00:00:00"/>
    <x v="4"/>
    <n v="1809"/>
    <n v="0.12"/>
    <n v="687.42"/>
    <s v="Tamil Nadu"/>
    <x v="3"/>
    <x v="8"/>
    <m/>
  </r>
  <r>
    <s v="OD3899"/>
    <x v="28"/>
    <x v="4"/>
    <x v="6"/>
    <x v="9"/>
    <d v="2015-12-26T00:00:00"/>
    <x v="4"/>
    <n v="2484"/>
    <n v="0.27"/>
    <n v="943.92"/>
    <s v="Tamil Nadu"/>
    <x v="2"/>
    <x v="4"/>
    <m/>
  </r>
  <r>
    <s v="OD3900"/>
    <x v="47"/>
    <x v="2"/>
    <x v="4"/>
    <x v="10"/>
    <d v="2018-11-06T00:00:00"/>
    <x v="4"/>
    <n v="2431"/>
    <n v="0.33"/>
    <n v="704.99"/>
    <s v="Tamil Nadu"/>
    <x v="3"/>
    <x v="0"/>
    <m/>
  </r>
  <r>
    <s v="OD3901"/>
    <x v="17"/>
    <x v="5"/>
    <x v="8"/>
    <x v="8"/>
    <d v="2017-09-25T00:00:00"/>
    <x v="4"/>
    <n v="737"/>
    <n v="0.13"/>
    <n v="316.91000000000003"/>
    <s v="Tamil Nadu"/>
    <x v="0"/>
    <x v="8"/>
    <m/>
  </r>
  <r>
    <s v="OD3902"/>
    <x v="34"/>
    <x v="3"/>
    <x v="18"/>
    <x v="3"/>
    <d v="2016-11-20T00:00:00"/>
    <x v="4"/>
    <n v="703"/>
    <n v="0.13"/>
    <n v="161.69"/>
    <s v="Tamil Nadu"/>
    <x v="1"/>
    <x v="0"/>
    <m/>
  </r>
  <r>
    <s v="OD3903"/>
    <x v="10"/>
    <x v="6"/>
    <x v="19"/>
    <x v="12"/>
    <d v="2017-04-07T00:00:00"/>
    <x v="4"/>
    <n v="2282"/>
    <n v="0.27"/>
    <n v="958.44"/>
    <s v="Tamil Nadu"/>
    <x v="0"/>
    <x v="3"/>
    <m/>
  </r>
  <r>
    <s v="OD3904"/>
    <x v="31"/>
    <x v="1"/>
    <x v="1"/>
    <x v="18"/>
    <d v="2018-06-01T00:00:00"/>
    <x v="4"/>
    <n v="972"/>
    <n v="0.33"/>
    <n v="408.24"/>
    <s v="Tamil Nadu"/>
    <x v="3"/>
    <x v="1"/>
    <m/>
  </r>
  <r>
    <s v="OD3905"/>
    <x v="6"/>
    <x v="0"/>
    <x v="20"/>
    <x v="8"/>
    <d v="2016-07-05T00:00:00"/>
    <x v="4"/>
    <n v="1495"/>
    <n v="0.14000000000000001"/>
    <n v="508.3"/>
    <s v="Tamil Nadu"/>
    <x v="1"/>
    <x v="7"/>
    <m/>
  </r>
  <r>
    <s v="OD3906"/>
    <x v="22"/>
    <x v="6"/>
    <x v="13"/>
    <x v="1"/>
    <d v="2016-05-03T00:00:00"/>
    <x v="4"/>
    <n v="529"/>
    <n v="0.23"/>
    <n v="100.51"/>
    <s v="Tamil Nadu"/>
    <x v="1"/>
    <x v="5"/>
    <m/>
  </r>
  <r>
    <s v="OD3907"/>
    <x v="40"/>
    <x v="6"/>
    <x v="9"/>
    <x v="22"/>
    <d v="2018-10-21T00:00:00"/>
    <x v="4"/>
    <n v="1198"/>
    <n v="0.14000000000000001"/>
    <n v="275.54000000000002"/>
    <s v="Tamil Nadu"/>
    <x v="3"/>
    <x v="2"/>
    <m/>
  </r>
  <r>
    <s v="OD3908"/>
    <x v="41"/>
    <x v="0"/>
    <x v="0"/>
    <x v="19"/>
    <d v="2015-11-03T00:00:00"/>
    <x v="4"/>
    <n v="1431"/>
    <n v="0.28999999999999998"/>
    <n v="372.06"/>
    <s v="Tamil Nadu"/>
    <x v="2"/>
    <x v="0"/>
    <m/>
  </r>
  <r>
    <s v="OD3909"/>
    <x v="5"/>
    <x v="4"/>
    <x v="6"/>
    <x v="3"/>
    <d v="2017-12-03T00:00:00"/>
    <x v="4"/>
    <n v="747"/>
    <n v="0.15"/>
    <n v="74.7"/>
    <s v="Tamil Nadu"/>
    <x v="0"/>
    <x v="4"/>
    <m/>
  </r>
  <r>
    <s v="OD3910"/>
    <x v="36"/>
    <x v="5"/>
    <x v="8"/>
    <x v="4"/>
    <d v="2018-04-10T00:00:00"/>
    <x v="4"/>
    <n v="2481"/>
    <n v="0.11"/>
    <n v="669.87"/>
    <s v="Tamil Nadu"/>
    <x v="3"/>
    <x v="3"/>
    <m/>
  </r>
  <r>
    <s v="OD3911"/>
    <x v="31"/>
    <x v="5"/>
    <x v="17"/>
    <x v="10"/>
    <d v="2017-01-22T00:00:00"/>
    <x v="4"/>
    <n v="624"/>
    <n v="0.31"/>
    <n v="56.16"/>
    <s v="Tamil Nadu"/>
    <x v="0"/>
    <x v="9"/>
    <m/>
  </r>
  <r>
    <s v="OD3912"/>
    <x v="8"/>
    <x v="3"/>
    <x v="3"/>
    <x v="4"/>
    <d v="2017-05-19T00:00:00"/>
    <x v="4"/>
    <n v="2444"/>
    <n v="0.31"/>
    <n v="855.4"/>
    <s v="Tamil Nadu"/>
    <x v="0"/>
    <x v="5"/>
    <m/>
  </r>
  <r>
    <s v="OD3913"/>
    <x v="47"/>
    <x v="4"/>
    <x v="6"/>
    <x v="18"/>
    <d v="2015-05-30T00:00:00"/>
    <x v="4"/>
    <n v="704"/>
    <n v="0.22"/>
    <n v="246.4"/>
    <s v="Tamil Nadu"/>
    <x v="2"/>
    <x v="5"/>
    <m/>
  </r>
  <r>
    <s v="OD3914"/>
    <x v="30"/>
    <x v="4"/>
    <x v="22"/>
    <x v="20"/>
    <d v="2015-06-21T00:00:00"/>
    <x v="4"/>
    <n v="2011"/>
    <n v="0.23"/>
    <n v="884.84"/>
    <s v="Tamil Nadu"/>
    <x v="2"/>
    <x v="1"/>
    <m/>
  </r>
  <r>
    <s v="OD3915"/>
    <x v="35"/>
    <x v="1"/>
    <x v="14"/>
    <x v="1"/>
    <d v="2018-12-01T00:00:00"/>
    <x v="4"/>
    <n v="774"/>
    <n v="0.3"/>
    <n v="216.72"/>
    <s v="Tamil Nadu"/>
    <x v="3"/>
    <x v="4"/>
    <m/>
  </r>
  <r>
    <s v="OD3916"/>
    <x v="20"/>
    <x v="6"/>
    <x v="9"/>
    <x v="15"/>
    <d v="2016-06-12T00:00:00"/>
    <x v="4"/>
    <n v="1235"/>
    <n v="0.28000000000000003"/>
    <n v="86.45"/>
    <s v="Tamil Nadu"/>
    <x v="1"/>
    <x v="1"/>
    <m/>
  </r>
  <r>
    <s v="OD3917"/>
    <x v="14"/>
    <x v="2"/>
    <x v="2"/>
    <x v="13"/>
    <d v="2018-10-30T00:00:00"/>
    <x v="4"/>
    <n v="2267"/>
    <n v="0.17"/>
    <n v="476.07"/>
    <s v="Tamil Nadu"/>
    <x v="3"/>
    <x v="2"/>
    <m/>
  </r>
  <r>
    <s v="OD3918"/>
    <x v="43"/>
    <x v="6"/>
    <x v="9"/>
    <x v="10"/>
    <d v="2015-12-26T00:00:00"/>
    <x v="4"/>
    <n v="1039"/>
    <n v="0.17"/>
    <n v="467.55"/>
    <s v="Tamil Nadu"/>
    <x v="2"/>
    <x v="4"/>
    <m/>
  </r>
  <r>
    <s v="OD3919"/>
    <x v="13"/>
    <x v="6"/>
    <x v="19"/>
    <x v="16"/>
    <d v="2017-04-05T00:00:00"/>
    <x v="4"/>
    <n v="695"/>
    <n v="0.31"/>
    <n v="180.7"/>
    <s v="Tamil Nadu"/>
    <x v="0"/>
    <x v="3"/>
    <m/>
  </r>
  <r>
    <s v="OD3920"/>
    <x v="20"/>
    <x v="3"/>
    <x v="3"/>
    <x v="0"/>
    <d v="2017-05-30T00:00:00"/>
    <x v="4"/>
    <n v="1403"/>
    <n v="0.19"/>
    <n v="224.48"/>
    <s v="Tamil Nadu"/>
    <x v="0"/>
    <x v="5"/>
    <m/>
  </r>
  <r>
    <s v="OD3921"/>
    <x v="2"/>
    <x v="5"/>
    <x v="17"/>
    <x v="10"/>
    <d v="2018-09-09T00:00:00"/>
    <x v="4"/>
    <n v="2344"/>
    <n v="0.25"/>
    <n v="773.52"/>
    <s v="Tamil Nadu"/>
    <x v="3"/>
    <x v="8"/>
    <m/>
  </r>
  <r>
    <s v="OD3922"/>
    <x v="43"/>
    <x v="0"/>
    <x v="20"/>
    <x v="20"/>
    <d v="2018-07-14T00:00:00"/>
    <x v="4"/>
    <n v="2212"/>
    <n v="0.22"/>
    <n v="265.44"/>
    <s v="Tamil Nadu"/>
    <x v="3"/>
    <x v="7"/>
    <m/>
  </r>
  <r>
    <s v="OD3923"/>
    <x v="46"/>
    <x v="3"/>
    <x v="16"/>
    <x v="23"/>
    <d v="2017-05-09T00:00:00"/>
    <x v="4"/>
    <n v="629"/>
    <n v="0.34"/>
    <n v="31.45"/>
    <s v="Tamil Nadu"/>
    <x v="0"/>
    <x v="5"/>
    <m/>
  </r>
  <r>
    <s v="OD3924"/>
    <x v="35"/>
    <x v="6"/>
    <x v="19"/>
    <x v="14"/>
    <d v="2018-12-03T00:00:00"/>
    <x v="4"/>
    <n v="1820"/>
    <n v="0.11"/>
    <n v="819"/>
    <s v="Tamil Nadu"/>
    <x v="3"/>
    <x v="4"/>
    <m/>
  </r>
  <r>
    <s v="OD3925"/>
    <x v="46"/>
    <x v="3"/>
    <x v="5"/>
    <x v="17"/>
    <d v="2017-03-29T00:00:00"/>
    <x v="4"/>
    <n v="1682"/>
    <n v="0.32"/>
    <n v="302.76"/>
    <s v="Tamil Nadu"/>
    <x v="0"/>
    <x v="10"/>
    <m/>
  </r>
  <r>
    <s v="OD3926"/>
    <x v="12"/>
    <x v="0"/>
    <x v="0"/>
    <x v="5"/>
    <d v="2017-06-21T00:00:00"/>
    <x v="4"/>
    <n v="1640"/>
    <n v="0.24"/>
    <n v="557.6"/>
    <s v="Tamil Nadu"/>
    <x v="0"/>
    <x v="1"/>
    <m/>
  </r>
  <r>
    <s v="OD3927"/>
    <x v="6"/>
    <x v="5"/>
    <x v="10"/>
    <x v="8"/>
    <d v="2017-09-04T00:00:00"/>
    <x v="4"/>
    <n v="1480"/>
    <n v="0.24"/>
    <n v="355.2"/>
    <s v="Tamil Nadu"/>
    <x v="0"/>
    <x v="8"/>
    <m/>
  </r>
  <r>
    <s v="OD3928"/>
    <x v="2"/>
    <x v="4"/>
    <x v="22"/>
    <x v="7"/>
    <d v="2015-07-11T00:00:00"/>
    <x v="4"/>
    <n v="1653"/>
    <n v="0.24"/>
    <n v="380.19"/>
    <s v="Tamil Nadu"/>
    <x v="2"/>
    <x v="7"/>
    <m/>
  </r>
  <r>
    <s v="OD3929"/>
    <x v="24"/>
    <x v="5"/>
    <x v="8"/>
    <x v="2"/>
    <d v="2015-05-23T00:00:00"/>
    <x v="4"/>
    <n v="1811"/>
    <n v="0.28999999999999998"/>
    <n v="814.95"/>
    <s v="Tamil Nadu"/>
    <x v="2"/>
    <x v="5"/>
    <m/>
  </r>
  <r>
    <s v="OD3930"/>
    <x v="34"/>
    <x v="3"/>
    <x v="18"/>
    <x v="8"/>
    <d v="2017-09-17T00:00:00"/>
    <x v="4"/>
    <n v="1720"/>
    <n v="0.34"/>
    <n v="653.6"/>
    <s v="Tamil Nadu"/>
    <x v="0"/>
    <x v="8"/>
    <m/>
  </r>
  <r>
    <s v="OD3931"/>
    <x v="43"/>
    <x v="0"/>
    <x v="0"/>
    <x v="18"/>
    <d v="2017-12-10T00:00:00"/>
    <x v="4"/>
    <n v="1359"/>
    <n v="0.17"/>
    <n v="326.16000000000003"/>
    <s v="Tamil Nadu"/>
    <x v="0"/>
    <x v="4"/>
    <m/>
  </r>
  <r>
    <s v="OD3932"/>
    <x v="26"/>
    <x v="5"/>
    <x v="10"/>
    <x v="1"/>
    <d v="2018-09-07T00:00:00"/>
    <x v="4"/>
    <n v="804"/>
    <n v="0.25"/>
    <n v="40.200000000000003"/>
    <s v="Tamil Nadu"/>
    <x v="3"/>
    <x v="8"/>
    <m/>
  </r>
  <r>
    <s v="OD3933"/>
    <x v="5"/>
    <x v="4"/>
    <x v="22"/>
    <x v="5"/>
    <d v="2018-10-26T00:00:00"/>
    <x v="4"/>
    <n v="1984"/>
    <n v="0.34"/>
    <n v="674.56"/>
    <s v="Tamil Nadu"/>
    <x v="3"/>
    <x v="2"/>
    <m/>
  </r>
  <r>
    <s v="OD3934"/>
    <x v="10"/>
    <x v="4"/>
    <x v="22"/>
    <x v="15"/>
    <d v="2018-12-18T00:00:00"/>
    <x v="4"/>
    <n v="532"/>
    <n v="0.14000000000000001"/>
    <n v="143.63999999999999"/>
    <s v="Tamil Nadu"/>
    <x v="3"/>
    <x v="4"/>
    <m/>
  </r>
  <r>
    <s v="OD3935"/>
    <x v="35"/>
    <x v="6"/>
    <x v="19"/>
    <x v="2"/>
    <d v="2018-07-14T00:00:00"/>
    <x v="4"/>
    <n v="2208"/>
    <n v="0.2"/>
    <n v="684.48"/>
    <s v="Tamil Nadu"/>
    <x v="3"/>
    <x v="7"/>
    <m/>
  </r>
  <r>
    <s v="OD3936"/>
    <x v="42"/>
    <x v="6"/>
    <x v="13"/>
    <x v="9"/>
    <d v="2015-10-06T00:00:00"/>
    <x v="4"/>
    <n v="1049"/>
    <n v="0.12"/>
    <n v="94.41"/>
    <s v="Tamil Nadu"/>
    <x v="2"/>
    <x v="2"/>
    <m/>
  </r>
  <r>
    <s v="OD3937"/>
    <x v="14"/>
    <x v="0"/>
    <x v="20"/>
    <x v="3"/>
    <d v="2017-06-21T00:00:00"/>
    <x v="4"/>
    <n v="753"/>
    <n v="0.25"/>
    <n v="128.01"/>
    <s v="Tamil Nadu"/>
    <x v="0"/>
    <x v="1"/>
    <m/>
  </r>
  <r>
    <s v="OD3938"/>
    <x v="2"/>
    <x v="3"/>
    <x v="3"/>
    <x v="18"/>
    <d v="2018-10-09T00:00:00"/>
    <x v="4"/>
    <n v="1963"/>
    <n v="0.2"/>
    <n v="569.27"/>
    <s v="Tamil Nadu"/>
    <x v="3"/>
    <x v="2"/>
    <m/>
  </r>
  <r>
    <s v="OD3939"/>
    <x v="34"/>
    <x v="2"/>
    <x v="4"/>
    <x v="7"/>
    <d v="2018-08-21T00:00:00"/>
    <x v="4"/>
    <n v="1645"/>
    <n v="0.2"/>
    <n v="493.5"/>
    <s v="Tamil Nadu"/>
    <x v="3"/>
    <x v="6"/>
    <m/>
  </r>
  <r>
    <s v="OD3940"/>
    <x v="5"/>
    <x v="1"/>
    <x v="14"/>
    <x v="20"/>
    <d v="2018-03-07T00:00:00"/>
    <x v="4"/>
    <n v="2058"/>
    <n v="0.19"/>
    <n v="905.52"/>
    <s v="Tamil Nadu"/>
    <x v="3"/>
    <x v="10"/>
    <m/>
  </r>
  <r>
    <s v="OD3941"/>
    <x v="34"/>
    <x v="4"/>
    <x v="6"/>
    <x v="7"/>
    <d v="2017-11-12T00:00:00"/>
    <x v="4"/>
    <n v="1828"/>
    <n v="0.17"/>
    <n v="511.84"/>
    <s v="Tamil Nadu"/>
    <x v="0"/>
    <x v="0"/>
    <m/>
  </r>
  <r>
    <s v="OD3942"/>
    <x v="38"/>
    <x v="4"/>
    <x v="7"/>
    <x v="17"/>
    <d v="2018-06-20T00:00:00"/>
    <x v="4"/>
    <n v="1193"/>
    <n v="0.31"/>
    <n v="345.97"/>
    <s v="Tamil Nadu"/>
    <x v="3"/>
    <x v="1"/>
    <m/>
  </r>
  <r>
    <s v="OD3943"/>
    <x v="27"/>
    <x v="1"/>
    <x v="14"/>
    <x v="20"/>
    <d v="2016-11-10T00:00:00"/>
    <x v="4"/>
    <n v="2033"/>
    <n v="0.15"/>
    <n v="182.97"/>
    <s v="Tamil Nadu"/>
    <x v="1"/>
    <x v="0"/>
    <m/>
  </r>
  <r>
    <s v="OD3944"/>
    <x v="7"/>
    <x v="3"/>
    <x v="3"/>
    <x v="15"/>
    <d v="2015-11-05T00:00:00"/>
    <x v="4"/>
    <n v="1779"/>
    <n v="0.25"/>
    <n v="355.8"/>
    <s v="Tamil Nadu"/>
    <x v="2"/>
    <x v="0"/>
    <m/>
  </r>
  <r>
    <s v="OD3945"/>
    <x v="40"/>
    <x v="0"/>
    <x v="0"/>
    <x v="13"/>
    <d v="2016-05-03T00:00:00"/>
    <x v="4"/>
    <n v="2399"/>
    <n v="0.13"/>
    <n v="479.8"/>
    <s v="Tamil Nadu"/>
    <x v="1"/>
    <x v="5"/>
    <m/>
  </r>
  <r>
    <s v="OD3946"/>
    <x v="26"/>
    <x v="0"/>
    <x v="0"/>
    <x v="18"/>
    <d v="2017-02-28T00:00:00"/>
    <x v="4"/>
    <n v="1547"/>
    <n v="0.32"/>
    <n v="247.52"/>
    <s v="Tamil Nadu"/>
    <x v="0"/>
    <x v="11"/>
    <m/>
  </r>
  <r>
    <s v="OD3947"/>
    <x v="27"/>
    <x v="4"/>
    <x v="7"/>
    <x v="4"/>
    <d v="2017-05-07T00:00:00"/>
    <x v="4"/>
    <n v="2130"/>
    <n v="0.2"/>
    <n v="255.6"/>
    <s v="Tamil Nadu"/>
    <x v="0"/>
    <x v="5"/>
    <m/>
  </r>
  <r>
    <s v="OD3948"/>
    <x v="5"/>
    <x v="3"/>
    <x v="16"/>
    <x v="13"/>
    <d v="2017-03-29T00:00:00"/>
    <x v="4"/>
    <n v="981"/>
    <n v="0.11"/>
    <n v="441.45"/>
    <s v="Tamil Nadu"/>
    <x v="0"/>
    <x v="10"/>
    <m/>
  </r>
  <r>
    <s v="OD3949"/>
    <x v="48"/>
    <x v="4"/>
    <x v="7"/>
    <x v="17"/>
    <d v="2015-06-30T00:00:00"/>
    <x v="4"/>
    <n v="2091"/>
    <n v="0.19"/>
    <n v="418.2"/>
    <s v="Tamil Nadu"/>
    <x v="2"/>
    <x v="1"/>
    <m/>
  </r>
  <r>
    <s v="OD3950"/>
    <x v="47"/>
    <x v="4"/>
    <x v="22"/>
    <x v="13"/>
    <d v="2015-12-30T00:00:00"/>
    <x v="4"/>
    <n v="1031"/>
    <n v="0.17"/>
    <n v="309.3"/>
    <s v="Tamil Nadu"/>
    <x v="2"/>
    <x v="4"/>
    <m/>
  </r>
  <r>
    <s v="OD3951"/>
    <x v="48"/>
    <x v="2"/>
    <x v="2"/>
    <x v="16"/>
    <d v="2018-08-21T00:00:00"/>
    <x v="4"/>
    <n v="1405"/>
    <n v="0.21"/>
    <n v="210.75"/>
    <s v="Tamil Nadu"/>
    <x v="3"/>
    <x v="6"/>
    <m/>
  </r>
  <r>
    <s v="OD3952"/>
    <x v="36"/>
    <x v="0"/>
    <x v="20"/>
    <x v="23"/>
    <d v="2016-11-30T00:00:00"/>
    <x v="4"/>
    <n v="1340"/>
    <n v="0.18"/>
    <n v="589.6"/>
    <s v="Tamil Nadu"/>
    <x v="1"/>
    <x v="0"/>
    <m/>
  </r>
  <r>
    <s v="OD3953"/>
    <x v="36"/>
    <x v="0"/>
    <x v="0"/>
    <x v="4"/>
    <d v="2015-01-13T00:00:00"/>
    <x v="4"/>
    <n v="1767"/>
    <n v="0.33"/>
    <n v="406.41"/>
    <s v="Tamil Nadu"/>
    <x v="2"/>
    <x v="9"/>
    <m/>
  </r>
  <r>
    <s v="OD3954"/>
    <x v="48"/>
    <x v="2"/>
    <x v="4"/>
    <x v="17"/>
    <d v="2018-07-14T00:00:00"/>
    <x v="4"/>
    <n v="1576"/>
    <n v="0.34"/>
    <n v="520.08000000000004"/>
    <s v="Tamil Nadu"/>
    <x v="3"/>
    <x v="7"/>
    <m/>
  </r>
  <r>
    <s v="OD3955"/>
    <x v="42"/>
    <x v="6"/>
    <x v="9"/>
    <x v="10"/>
    <d v="2016-08-16T00:00:00"/>
    <x v="4"/>
    <n v="1508"/>
    <n v="0.33"/>
    <n v="361.92"/>
    <s v="Tamil Nadu"/>
    <x v="1"/>
    <x v="6"/>
    <m/>
  </r>
  <r>
    <s v="OD3956"/>
    <x v="46"/>
    <x v="1"/>
    <x v="14"/>
    <x v="2"/>
    <d v="2016-09-14T00:00:00"/>
    <x v="4"/>
    <n v="902"/>
    <n v="0.27"/>
    <n v="252.56"/>
    <s v="Tamil Nadu"/>
    <x v="1"/>
    <x v="8"/>
    <m/>
  </r>
  <r>
    <s v="OD3957"/>
    <x v="9"/>
    <x v="5"/>
    <x v="17"/>
    <x v="2"/>
    <d v="2016-09-26T00:00:00"/>
    <x v="4"/>
    <n v="1251"/>
    <n v="0.15"/>
    <n v="112.59"/>
    <s v="Tamil Nadu"/>
    <x v="1"/>
    <x v="8"/>
    <m/>
  </r>
  <r>
    <s v="OD3958"/>
    <x v="1"/>
    <x v="5"/>
    <x v="8"/>
    <x v="6"/>
    <d v="2016-02-14T00:00:00"/>
    <x v="4"/>
    <n v="1330"/>
    <n v="0.11"/>
    <n v="385.7"/>
    <s v="Tamil Nadu"/>
    <x v="1"/>
    <x v="11"/>
    <m/>
  </r>
  <r>
    <s v="OD3959"/>
    <x v="47"/>
    <x v="0"/>
    <x v="0"/>
    <x v="22"/>
    <d v="2016-08-07T00:00:00"/>
    <x v="4"/>
    <n v="858"/>
    <n v="0.27"/>
    <n v="291.72000000000003"/>
    <s v="Tamil Nadu"/>
    <x v="1"/>
    <x v="6"/>
    <m/>
  </r>
  <r>
    <s v="OD3960"/>
    <x v="33"/>
    <x v="2"/>
    <x v="4"/>
    <x v="14"/>
    <d v="2016-11-08T00:00:00"/>
    <x v="4"/>
    <n v="1713"/>
    <n v="0.35"/>
    <n v="102.78"/>
    <s v="Tamil Nadu"/>
    <x v="1"/>
    <x v="0"/>
    <m/>
  </r>
  <r>
    <s v="OD3961"/>
    <x v="48"/>
    <x v="5"/>
    <x v="10"/>
    <x v="18"/>
    <d v="2016-04-17T00:00:00"/>
    <x v="4"/>
    <n v="1284"/>
    <n v="0.11"/>
    <n v="487.92"/>
    <s v="Tamil Nadu"/>
    <x v="1"/>
    <x v="3"/>
    <m/>
  </r>
  <r>
    <s v="OD3962"/>
    <x v="24"/>
    <x v="3"/>
    <x v="18"/>
    <x v="7"/>
    <d v="2018-12-25T00:00:00"/>
    <x v="4"/>
    <n v="702"/>
    <n v="0.28999999999999998"/>
    <n v="210.6"/>
    <s v="Tamil Nadu"/>
    <x v="3"/>
    <x v="4"/>
    <m/>
  </r>
  <r>
    <s v="OD3963"/>
    <x v="8"/>
    <x v="0"/>
    <x v="0"/>
    <x v="23"/>
    <d v="2018-12-25T00:00:00"/>
    <x v="4"/>
    <n v="932"/>
    <n v="0.12"/>
    <n v="214.36"/>
    <s v="Tamil Nadu"/>
    <x v="3"/>
    <x v="4"/>
    <m/>
  </r>
  <r>
    <s v="OD3964"/>
    <x v="1"/>
    <x v="6"/>
    <x v="13"/>
    <x v="23"/>
    <d v="2018-05-04T00:00:00"/>
    <x v="4"/>
    <n v="1606"/>
    <n v="0.22"/>
    <n v="385.44"/>
    <s v="Tamil Nadu"/>
    <x v="3"/>
    <x v="5"/>
    <m/>
  </r>
  <r>
    <s v="OD3965"/>
    <x v="11"/>
    <x v="4"/>
    <x v="6"/>
    <x v="4"/>
    <d v="2017-05-23T00:00:00"/>
    <x v="4"/>
    <n v="533"/>
    <n v="0.28999999999999998"/>
    <n v="122.59"/>
    <s v="Tamil Nadu"/>
    <x v="0"/>
    <x v="5"/>
    <m/>
  </r>
  <r>
    <s v="OD3966"/>
    <x v="19"/>
    <x v="0"/>
    <x v="12"/>
    <x v="8"/>
    <d v="2016-09-13T00:00:00"/>
    <x v="4"/>
    <n v="1893"/>
    <n v="0.16"/>
    <n v="227.16"/>
    <s v="Tamil Nadu"/>
    <x v="1"/>
    <x v="8"/>
    <m/>
  </r>
  <r>
    <s v="OD3967"/>
    <x v="0"/>
    <x v="6"/>
    <x v="11"/>
    <x v="6"/>
    <d v="2015-11-18T00:00:00"/>
    <x v="4"/>
    <n v="1849"/>
    <n v="0.16"/>
    <n v="517.72"/>
    <s v="Tamil Nadu"/>
    <x v="2"/>
    <x v="0"/>
    <m/>
  </r>
  <r>
    <s v="OD3968"/>
    <x v="29"/>
    <x v="3"/>
    <x v="16"/>
    <x v="15"/>
    <d v="2016-02-14T00:00:00"/>
    <x v="4"/>
    <n v="1957"/>
    <n v="0.12"/>
    <n v="821.94"/>
    <s v="Tamil Nadu"/>
    <x v="1"/>
    <x v="11"/>
    <m/>
  </r>
  <r>
    <s v="OD3969"/>
    <x v="10"/>
    <x v="6"/>
    <x v="9"/>
    <x v="11"/>
    <d v="2016-02-14T00:00:00"/>
    <x v="4"/>
    <n v="1944"/>
    <n v="0.23"/>
    <n v="563.76"/>
    <s v="Tamil Nadu"/>
    <x v="1"/>
    <x v="11"/>
    <m/>
  </r>
  <r>
    <s v="OD3970"/>
    <x v="35"/>
    <x v="5"/>
    <x v="8"/>
    <x v="1"/>
    <d v="2017-11-25T00:00:00"/>
    <x v="4"/>
    <n v="1898"/>
    <n v="0.17"/>
    <n v="170.82"/>
    <s v="Tamil Nadu"/>
    <x v="0"/>
    <x v="0"/>
    <m/>
  </r>
  <r>
    <s v="OD3971"/>
    <x v="5"/>
    <x v="3"/>
    <x v="16"/>
    <x v="10"/>
    <d v="2017-09-05T00:00:00"/>
    <x v="4"/>
    <n v="2122"/>
    <n v="0.28000000000000003"/>
    <n v="679.04"/>
    <s v="Tamil Nadu"/>
    <x v="0"/>
    <x v="8"/>
    <m/>
  </r>
  <r>
    <s v="OD3972"/>
    <x v="45"/>
    <x v="4"/>
    <x v="7"/>
    <x v="21"/>
    <d v="2015-01-13T00:00:00"/>
    <x v="4"/>
    <n v="1073"/>
    <n v="0.33"/>
    <n v="128.76"/>
    <s v="Tamil Nadu"/>
    <x v="2"/>
    <x v="9"/>
    <m/>
  </r>
  <r>
    <s v="OD3973"/>
    <x v="6"/>
    <x v="6"/>
    <x v="11"/>
    <x v="22"/>
    <d v="2016-11-22T00:00:00"/>
    <x v="4"/>
    <n v="1539"/>
    <n v="0.18"/>
    <n v="200.07"/>
    <s v="Tamil Nadu"/>
    <x v="1"/>
    <x v="0"/>
    <m/>
  </r>
  <r>
    <s v="OD3974"/>
    <x v="33"/>
    <x v="0"/>
    <x v="20"/>
    <x v="21"/>
    <d v="2015-06-21T00:00:00"/>
    <x v="4"/>
    <n v="1331"/>
    <n v="0.19"/>
    <n v="598.95000000000005"/>
    <s v="Tamil Nadu"/>
    <x v="2"/>
    <x v="1"/>
    <m/>
  </r>
  <r>
    <s v="OD3975"/>
    <x v="21"/>
    <x v="0"/>
    <x v="12"/>
    <x v="15"/>
    <d v="2018-09-21T00:00:00"/>
    <x v="4"/>
    <n v="1986"/>
    <n v="0.2"/>
    <n v="675.24"/>
    <s v="Tamil Nadu"/>
    <x v="3"/>
    <x v="8"/>
    <m/>
  </r>
  <r>
    <s v="OD3976"/>
    <x v="3"/>
    <x v="6"/>
    <x v="19"/>
    <x v="9"/>
    <d v="2015-11-05T00:00:00"/>
    <x v="4"/>
    <n v="1833"/>
    <n v="0.32"/>
    <n v="403.26"/>
    <s v="Tamil Nadu"/>
    <x v="2"/>
    <x v="0"/>
    <m/>
  </r>
  <r>
    <s v="OD3977"/>
    <x v="14"/>
    <x v="4"/>
    <x v="6"/>
    <x v="14"/>
    <d v="2017-12-23T00:00:00"/>
    <x v="4"/>
    <n v="2172"/>
    <n v="0.25"/>
    <n v="282.36"/>
    <s v="Tamil Nadu"/>
    <x v="0"/>
    <x v="4"/>
    <m/>
  </r>
  <r>
    <s v="OD3978"/>
    <x v="14"/>
    <x v="5"/>
    <x v="17"/>
    <x v="4"/>
    <d v="2018-02-03T00:00:00"/>
    <x v="4"/>
    <n v="1327"/>
    <n v="0.2"/>
    <n v="199.05"/>
    <s v="Tamil Nadu"/>
    <x v="3"/>
    <x v="11"/>
    <m/>
  </r>
  <r>
    <s v="OD3979"/>
    <x v="44"/>
    <x v="5"/>
    <x v="10"/>
    <x v="18"/>
    <d v="2018-12-18T00:00:00"/>
    <x v="4"/>
    <n v="2301"/>
    <n v="0.34"/>
    <n v="989.43"/>
    <s v="Tamil Nadu"/>
    <x v="3"/>
    <x v="4"/>
    <m/>
  </r>
  <r>
    <s v="OD3980"/>
    <x v="28"/>
    <x v="4"/>
    <x v="22"/>
    <x v="13"/>
    <d v="2018-08-18T00:00:00"/>
    <x v="4"/>
    <n v="2116"/>
    <n v="0.19"/>
    <n v="359.72"/>
    <s v="Tamil Nadu"/>
    <x v="3"/>
    <x v="6"/>
    <m/>
  </r>
  <r>
    <s v="OD3981"/>
    <x v="13"/>
    <x v="4"/>
    <x v="22"/>
    <x v="17"/>
    <d v="2015-11-02T00:00:00"/>
    <x v="4"/>
    <n v="887"/>
    <n v="0.35"/>
    <n v="177.4"/>
    <s v="Tamil Nadu"/>
    <x v="2"/>
    <x v="0"/>
    <m/>
  </r>
  <r>
    <s v="OD3982"/>
    <x v="30"/>
    <x v="6"/>
    <x v="11"/>
    <x v="15"/>
    <d v="2016-12-11T00:00:00"/>
    <x v="4"/>
    <n v="1020"/>
    <n v="0.21"/>
    <n v="428.4"/>
    <s v="Tamil Nadu"/>
    <x v="1"/>
    <x v="4"/>
    <m/>
  </r>
  <r>
    <s v="OD3983"/>
    <x v="33"/>
    <x v="1"/>
    <x v="1"/>
    <x v="10"/>
    <d v="2015-10-25T00:00:00"/>
    <x v="4"/>
    <n v="1131"/>
    <n v="0.22"/>
    <n v="429.78"/>
    <s v="Tamil Nadu"/>
    <x v="2"/>
    <x v="2"/>
    <m/>
  </r>
  <r>
    <s v="OD3984"/>
    <x v="38"/>
    <x v="0"/>
    <x v="20"/>
    <x v="13"/>
    <d v="2018-12-04T00:00:00"/>
    <x v="4"/>
    <n v="2465"/>
    <n v="0.26"/>
    <n v="369.75"/>
    <s v="Tamil Nadu"/>
    <x v="3"/>
    <x v="4"/>
    <m/>
  </r>
  <r>
    <s v="OD3985"/>
    <x v="26"/>
    <x v="5"/>
    <x v="10"/>
    <x v="9"/>
    <d v="2018-10-26T00:00:00"/>
    <x v="4"/>
    <n v="745"/>
    <n v="0.26"/>
    <n v="327.8"/>
    <s v="Tamil Nadu"/>
    <x v="3"/>
    <x v="2"/>
    <m/>
  </r>
  <r>
    <s v="OD3986"/>
    <x v="45"/>
    <x v="0"/>
    <x v="20"/>
    <x v="4"/>
    <d v="2016-11-30T00:00:00"/>
    <x v="4"/>
    <n v="1588"/>
    <n v="0.3"/>
    <n v="254.08"/>
    <s v="Tamil Nadu"/>
    <x v="1"/>
    <x v="0"/>
    <m/>
  </r>
  <r>
    <s v="OD3987"/>
    <x v="43"/>
    <x v="5"/>
    <x v="10"/>
    <x v="9"/>
    <d v="2018-01-09T00:00:00"/>
    <x v="4"/>
    <n v="1204"/>
    <n v="0.12"/>
    <n v="337.12"/>
    <s v="Tamil Nadu"/>
    <x v="3"/>
    <x v="9"/>
    <m/>
  </r>
  <r>
    <s v="OD3988"/>
    <x v="7"/>
    <x v="0"/>
    <x v="12"/>
    <x v="13"/>
    <d v="2015-11-18T00:00:00"/>
    <x v="4"/>
    <n v="1546"/>
    <n v="0.34"/>
    <n v="278.27999999999997"/>
    <s v="Tamil Nadu"/>
    <x v="2"/>
    <x v="0"/>
    <m/>
  </r>
  <r>
    <s v="OD3989"/>
    <x v="48"/>
    <x v="5"/>
    <x v="10"/>
    <x v="16"/>
    <d v="2018-11-03T00:00:00"/>
    <x v="4"/>
    <n v="1232"/>
    <n v="0.28000000000000003"/>
    <n v="184.8"/>
    <s v="Tamil Nadu"/>
    <x v="3"/>
    <x v="0"/>
    <m/>
  </r>
  <r>
    <s v="OD3990"/>
    <x v="34"/>
    <x v="6"/>
    <x v="13"/>
    <x v="22"/>
    <d v="2015-12-17T00:00:00"/>
    <x v="4"/>
    <n v="1058"/>
    <n v="0.19"/>
    <n v="105.8"/>
    <s v="Tamil Nadu"/>
    <x v="2"/>
    <x v="4"/>
    <m/>
  </r>
  <r>
    <s v="OD3991"/>
    <x v="14"/>
    <x v="5"/>
    <x v="10"/>
    <x v="18"/>
    <d v="2018-03-02T00:00:00"/>
    <x v="4"/>
    <n v="2311"/>
    <n v="0.24"/>
    <n v="623.97"/>
    <s v="Tamil Nadu"/>
    <x v="3"/>
    <x v="10"/>
    <m/>
  </r>
  <r>
    <s v="OD3992"/>
    <x v="45"/>
    <x v="4"/>
    <x v="6"/>
    <x v="8"/>
    <d v="2018-02-24T00:00:00"/>
    <x v="4"/>
    <n v="605"/>
    <n v="0.21"/>
    <n v="139.15"/>
    <s v="Tamil Nadu"/>
    <x v="3"/>
    <x v="11"/>
    <m/>
  </r>
  <r>
    <s v="OD3993"/>
    <x v="24"/>
    <x v="4"/>
    <x v="7"/>
    <x v="16"/>
    <d v="2017-12-03T00:00:00"/>
    <x v="4"/>
    <n v="997"/>
    <n v="0.27"/>
    <n v="329.01"/>
    <s v="Tamil Nadu"/>
    <x v="0"/>
    <x v="4"/>
    <m/>
  </r>
  <r>
    <s v="OD3994"/>
    <x v="26"/>
    <x v="2"/>
    <x v="21"/>
    <x v="1"/>
    <d v="2018-12-02T00:00:00"/>
    <x v="4"/>
    <n v="1257"/>
    <n v="0.22"/>
    <n v="389.67"/>
    <s v="Tamil Nadu"/>
    <x v="3"/>
    <x v="4"/>
    <m/>
  </r>
  <r>
    <s v="OD3995"/>
    <x v="27"/>
    <x v="3"/>
    <x v="3"/>
    <x v="4"/>
    <d v="2018-05-14T00:00:00"/>
    <x v="4"/>
    <n v="1882"/>
    <n v="0.28999999999999998"/>
    <n v="809.26"/>
    <s v="Tamil Nadu"/>
    <x v="3"/>
    <x v="5"/>
    <m/>
  </r>
  <r>
    <s v="OD3996"/>
    <x v="26"/>
    <x v="5"/>
    <x v="10"/>
    <x v="5"/>
    <d v="2018-04-16T00:00:00"/>
    <x v="4"/>
    <n v="1138"/>
    <n v="0.2"/>
    <n v="284.5"/>
    <s v="Tamil Nadu"/>
    <x v="3"/>
    <x v="3"/>
    <m/>
  </r>
  <r>
    <s v="OD3997"/>
    <x v="35"/>
    <x v="0"/>
    <x v="12"/>
    <x v="11"/>
    <d v="2018-03-30T00:00:00"/>
    <x v="4"/>
    <n v="1339"/>
    <n v="0.28000000000000003"/>
    <n v="482.04"/>
    <s v="Tamil Nadu"/>
    <x v="3"/>
    <x v="10"/>
    <m/>
  </r>
  <r>
    <s v="OD3998"/>
    <x v="39"/>
    <x v="5"/>
    <x v="10"/>
    <x v="6"/>
    <d v="2017-09-05T00:00:00"/>
    <x v="4"/>
    <n v="2056"/>
    <n v="0.12"/>
    <n v="801.84"/>
    <s v="Tamil Nadu"/>
    <x v="0"/>
    <x v="8"/>
    <m/>
  </r>
  <r>
    <s v="OD3999"/>
    <x v="39"/>
    <x v="0"/>
    <x v="0"/>
    <x v="8"/>
    <d v="2017-09-05T00:00:00"/>
    <x v="4"/>
    <n v="2435"/>
    <n v="0.24"/>
    <n v="511.35"/>
    <s v="Tamil Nadu"/>
    <x v="0"/>
    <x v="8"/>
    <m/>
  </r>
  <r>
    <s v="OD4000"/>
    <x v="2"/>
    <x v="5"/>
    <x v="8"/>
    <x v="7"/>
    <d v="2018-11-19T00:00:00"/>
    <x v="4"/>
    <n v="1245"/>
    <n v="0.25"/>
    <n v="485.55"/>
    <s v="Tamil Nadu"/>
    <x v="3"/>
    <x v="0"/>
    <m/>
  </r>
  <r>
    <s v="OD4001"/>
    <x v="11"/>
    <x v="1"/>
    <x v="1"/>
    <x v="21"/>
    <d v="2015-09-12T00:00:00"/>
    <x v="4"/>
    <n v="727"/>
    <n v="0.14000000000000001"/>
    <n v="36.35"/>
    <s v="Tamil Nadu"/>
    <x v="2"/>
    <x v="8"/>
    <m/>
  </r>
  <r>
    <s v="OD4002"/>
    <x v="27"/>
    <x v="0"/>
    <x v="0"/>
    <x v="14"/>
    <d v="2018-12-09T00:00:00"/>
    <x v="4"/>
    <n v="2082"/>
    <n v="0.22"/>
    <n v="541.32000000000005"/>
    <s v="Tamil Nadu"/>
    <x v="3"/>
    <x v="4"/>
    <m/>
  </r>
  <r>
    <s v="OD4003"/>
    <x v="23"/>
    <x v="4"/>
    <x v="6"/>
    <x v="0"/>
    <d v="2018-12-01T00:00:00"/>
    <x v="4"/>
    <n v="1212"/>
    <n v="0.28999999999999998"/>
    <n v="133.32"/>
    <s v="Tamil Nadu"/>
    <x v="3"/>
    <x v="4"/>
    <m/>
  </r>
  <r>
    <s v="OD4004"/>
    <x v="46"/>
    <x v="5"/>
    <x v="17"/>
    <x v="1"/>
    <d v="2017-04-03T00:00:00"/>
    <x v="4"/>
    <n v="2143"/>
    <n v="0.12"/>
    <n v="728.62"/>
    <s v="Tamil Nadu"/>
    <x v="0"/>
    <x v="3"/>
    <m/>
  </r>
  <r>
    <s v="OD4005"/>
    <x v="20"/>
    <x v="6"/>
    <x v="9"/>
    <x v="17"/>
    <d v="2018-09-21T00:00:00"/>
    <x v="1"/>
    <n v="2200"/>
    <n v="0.34"/>
    <n v="660"/>
    <s v="Tamil Nadu"/>
    <x v="3"/>
    <x v="8"/>
    <m/>
  </r>
  <r>
    <s v="OD4006"/>
    <x v="27"/>
    <x v="6"/>
    <x v="13"/>
    <x v="22"/>
    <d v="2016-12-10T00:00:00"/>
    <x v="1"/>
    <n v="1175"/>
    <n v="0.19"/>
    <n v="223.25"/>
    <s v="Tamil Nadu"/>
    <x v="1"/>
    <x v="4"/>
    <m/>
  </r>
  <r>
    <s v="OD4007"/>
    <x v="26"/>
    <x v="1"/>
    <x v="14"/>
    <x v="13"/>
    <d v="2018-09-10T00:00:00"/>
    <x v="1"/>
    <n v="2475"/>
    <n v="0.14000000000000001"/>
    <n v="198"/>
    <s v="Tamil Nadu"/>
    <x v="3"/>
    <x v="8"/>
    <m/>
  </r>
  <r>
    <s v="OD4008"/>
    <x v="45"/>
    <x v="2"/>
    <x v="21"/>
    <x v="16"/>
    <d v="2017-02-16T00:00:00"/>
    <x v="1"/>
    <n v="1815"/>
    <n v="0.15"/>
    <n v="254.1"/>
    <s v="Tamil Nadu"/>
    <x v="0"/>
    <x v="11"/>
    <m/>
  </r>
  <r>
    <s v="OD4009"/>
    <x v="13"/>
    <x v="1"/>
    <x v="14"/>
    <x v="8"/>
    <d v="2017-07-19T00:00:00"/>
    <x v="1"/>
    <n v="1794"/>
    <n v="0.32"/>
    <n v="358.8"/>
    <s v="Tamil Nadu"/>
    <x v="0"/>
    <x v="7"/>
    <m/>
  </r>
  <r>
    <s v="OD4010"/>
    <x v="44"/>
    <x v="2"/>
    <x v="15"/>
    <x v="3"/>
    <d v="2017-09-11T00:00:00"/>
    <x v="1"/>
    <n v="1484"/>
    <n v="0.21"/>
    <n v="445.2"/>
    <s v="Tamil Nadu"/>
    <x v="0"/>
    <x v="8"/>
    <m/>
  </r>
  <r>
    <s v="OD4011"/>
    <x v="26"/>
    <x v="3"/>
    <x v="18"/>
    <x v="1"/>
    <d v="2017-12-27T00:00:00"/>
    <x v="1"/>
    <n v="1825"/>
    <n v="0.18"/>
    <n v="273.75"/>
    <s v="Tamil Nadu"/>
    <x v="0"/>
    <x v="4"/>
    <m/>
  </r>
  <r>
    <s v="OD4012"/>
    <x v="11"/>
    <x v="0"/>
    <x v="12"/>
    <x v="4"/>
    <d v="2018-05-04T00:00:00"/>
    <x v="1"/>
    <n v="1576"/>
    <n v="0.19"/>
    <n v="267.92"/>
    <s v="Tamil Nadu"/>
    <x v="3"/>
    <x v="5"/>
    <m/>
  </r>
  <r>
    <s v="OD4013"/>
    <x v="11"/>
    <x v="5"/>
    <x v="8"/>
    <x v="0"/>
    <d v="2017-04-12T00:00:00"/>
    <x v="1"/>
    <n v="1254"/>
    <n v="0.12"/>
    <n v="163.02000000000001"/>
    <s v="Tamil Nadu"/>
    <x v="0"/>
    <x v="3"/>
    <m/>
  </r>
  <r>
    <s v="OD4014"/>
    <x v="9"/>
    <x v="2"/>
    <x v="2"/>
    <x v="22"/>
    <d v="2017-07-25T00:00:00"/>
    <x v="1"/>
    <n v="649"/>
    <n v="0.34"/>
    <n v="64.900000000000006"/>
    <s v="Tamil Nadu"/>
    <x v="0"/>
    <x v="7"/>
    <m/>
  </r>
  <r>
    <s v="OD4015"/>
    <x v="6"/>
    <x v="5"/>
    <x v="10"/>
    <x v="7"/>
    <d v="2018-05-04T00:00:00"/>
    <x v="1"/>
    <n v="1203"/>
    <n v="0.28999999999999998"/>
    <n v="541.35"/>
    <s v="Tamil Nadu"/>
    <x v="3"/>
    <x v="5"/>
    <m/>
  </r>
  <r>
    <s v="OD4016"/>
    <x v="44"/>
    <x v="2"/>
    <x v="4"/>
    <x v="5"/>
    <d v="2018-11-17T00:00:00"/>
    <x v="1"/>
    <n v="1493"/>
    <n v="0.28999999999999998"/>
    <n v="522.54999999999995"/>
    <s v="Tamil Nadu"/>
    <x v="3"/>
    <x v="0"/>
    <m/>
  </r>
  <r>
    <s v="OD4017"/>
    <x v="9"/>
    <x v="5"/>
    <x v="17"/>
    <x v="0"/>
    <d v="2015-06-02T00:00:00"/>
    <x v="1"/>
    <n v="1065"/>
    <n v="0.18"/>
    <n v="170.4"/>
    <s v="Tamil Nadu"/>
    <x v="2"/>
    <x v="1"/>
    <m/>
  </r>
  <r>
    <s v="OD4018"/>
    <x v="35"/>
    <x v="0"/>
    <x v="12"/>
    <x v="8"/>
    <d v="2016-01-09T00:00:00"/>
    <x v="1"/>
    <n v="584"/>
    <n v="0.35"/>
    <n v="169.36"/>
    <s v="Tamil Nadu"/>
    <x v="1"/>
    <x v="9"/>
    <m/>
  </r>
  <r>
    <s v="OD4019"/>
    <x v="49"/>
    <x v="6"/>
    <x v="11"/>
    <x v="15"/>
    <d v="2016-06-11T00:00:00"/>
    <x v="1"/>
    <n v="1594"/>
    <n v="0.16"/>
    <n v="350.68"/>
    <s v="Tamil Nadu"/>
    <x v="1"/>
    <x v="1"/>
    <m/>
  </r>
  <r>
    <s v="OD4020"/>
    <x v="20"/>
    <x v="4"/>
    <x v="22"/>
    <x v="8"/>
    <d v="2017-07-02T00:00:00"/>
    <x v="1"/>
    <n v="2355"/>
    <n v="0.12"/>
    <n v="682.95"/>
    <s v="Tamil Nadu"/>
    <x v="0"/>
    <x v="7"/>
    <m/>
  </r>
  <r>
    <s v="OD4021"/>
    <x v="15"/>
    <x v="2"/>
    <x v="21"/>
    <x v="23"/>
    <d v="2018-11-02T00:00:00"/>
    <x v="1"/>
    <n v="1327"/>
    <n v="0.33"/>
    <n v="305.20999999999998"/>
    <s v="Tamil Nadu"/>
    <x v="3"/>
    <x v="0"/>
    <m/>
  </r>
  <r>
    <s v="OD4022"/>
    <x v="46"/>
    <x v="3"/>
    <x v="16"/>
    <x v="16"/>
    <d v="2015-09-02T00:00:00"/>
    <x v="1"/>
    <n v="2256"/>
    <n v="0.16"/>
    <n v="564"/>
    <s v="Tamil Nadu"/>
    <x v="2"/>
    <x v="8"/>
    <m/>
  </r>
  <r>
    <s v="OD4023"/>
    <x v="26"/>
    <x v="4"/>
    <x v="6"/>
    <x v="23"/>
    <d v="2015-09-14T00:00:00"/>
    <x v="1"/>
    <n v="787"/>
    <n v="0.32"/>
    <n v="94.44"/>
    <s v="Tamil Nadu"/>
    <x v="2"/>
    <x v="8"/>
    <m/>
  </r>
  <r>
    <s v="OD4024"/>
    <x v="31"/>
    <x v="0"/>
    <x v="20"/>
    <x v="18"/>
    <d v="2018-11-19T00:00:00"/>
    <x v="1"/>
    <n v="2116"/>
    <n v="0.16"/>
    <n v="719.44"/>
    <s v="Tamil Nadu"/>
    <x v="3"/>
    <x v="0"/>
    <m/>
  </r>
  <r>
    <s v="OD4025"/>
    <x v="9"/>
    <x v="0"/>
    <x v="20"/>
    <x v="4"/>
    <d v="2017-07-19T00:00:00"/>
    <x v="1"/>
    <n v="2493"/>
    <n v="0.33"/>
    <n v="149.58000000000001"/>
    <s v="Tamil Nadu"/>
    <x v="0"/>
    <x v="7"/>
    <m/>
  </r>
  <r>
    <s v="OD4026"/>
    <x v="39"/>
    <x v="6"/>
    <x v="19"/>
    <x v="21"/>
    <d v="2016-09-21T00:00:00"/>
    <x v="1"/>
    <n v="924"/>
    <n v="0.21"/>
    <n v="157.08000000000001"/>
    <s v="Tamil Nadu"/>
    <x v="1"/>
    <x v="8"/>
    <m/>
  </r>
  <r>
    <s v="OD4027"/>
    <x v="47"/>
    <x v="4"/>
    <x v="22"/>
    <x v="22"/>
    <d v="2016-06-18T00:00:00"/>
    <x v="1"/>
    <n v="1346"/>
    <n v="0.23"/>
    <n v="255.74"/>
    <s v="Tamil Nadu"/>
    <x v="1"/>
    <x v="1"/>
    <m/>
  </r>
  <r>
    <s v="OD4028"/>
    <x v="12"/>
    <x v="3"/>
    <x v="16"/>
    <x v="2"/>
    <d v="2016-06-18T00:00:00"/>
    <x v="1"/>
    <n v="2352"/>
    <n v="0.32"/>
    <n v="117.6"/>
    <s v="Tamil Nadu"/>
    <x v="1"/>
    <x v="1"/>
    <m/>
  </r>
  <r>
    <s v="OD4029"/>
    <x v="36"/>
    <x v="6"/>
    <x v="11"/>
    <x v="2"/>
    <d v="2015-02-11T00:00:00"/>
    <x v="1"/>
    <n v="1337"/>
    <n v="0.13"/>
    <n v="601.65"/>
    <s v="Tamil Nadu"/>
    <x v="2"/>
    <x v="11"/>
    <m/>
  </r>
  <r>
    <s v="OD4030"/>
    <x v="6"/>
    <x v="2"/>
    <x v="21"/>
    <x v="13"/>
    <d v="2016-09-04T00:00:00"/>
    <x v="1"/>
    <n v="620"/>
    <n v="0.13"/>
    <n v="272.8"/>
    <s v="Tamil Nadu"/>
    <x v="1"/>
    <x v="8"/>
    <m/>
  </r>
  <r>
    <s v="OD4031"/>
    <x v="44"/>
    <x v="5"/>
    <x v="17"/>
    <x v="16"/>
    <d v="2016-09-21T00:00:00"/>
    <x v="1"/>
    <n v="1412"/>
    <n v="0.26"/>
    <n v="564.79999999999995"/>
    <s v="Tamil Nadu"/>
    <x v="1"/>
    <x v="8"/>
    <m/>
  </r>
  <r>
    <s v="OD4032"/>
    <x v="32"/>
    <x v="2"/>
    <x v="2"/>
    <x v="2"/>
    <d v="2017-09-05T00:00:00"/>
    <x v="1"/>
    <n v="1040"/>
    <n v="0.19"/>
    <n v="291.2"/>
    <s v="Tamil Nadu"/>
    <x v="0"/>
    <x v="8"/>
    <m/>
  </r>
  <r>
    <s v="OD4033"/>
    <x v="38"/>
    <x v="5"/>
    <x v="10"/>
    <x v="17"/>
    <d v="2017-09-18T00:00:00"/>
    <x v="1"/>
    <n v="1987"/>
    <n v="0.31"/>
    <n v="894.15"/>
    <s v="Tamil Nadu"/>
    <x v="0"/>
    <x v="8"/>
    <m/>
  </r>
  <r>
    <s v="OD4034"/>
    <x v="28"/>
    <x v="2"/>
    <x v="4"/>
    <x v="13"/>
    <d v="2018-06-04T00:00:00"/>
    <x v="1"/>
    <n v="972"/>
    <n v="0.3"/>
    <n v="174.96"/>
    <s v="Tamil Nadu"/>
    <x v="3"/>
    <x v="1"/>
    <m/>
  </r>
  <r>
    <s v="OD4035"/>
    <x v="21"/>
    <x v="1"/>
    <x v="1"/>
    <x v="18"/>
    <d v="2018-10-20T00:00:00"/>
    <x v="1"/>
    <n v="2302"/>
    <n v="0.11"/>
    <n v="322.27999999999997"/>
    <s v="Tamil Nadu"/>
    <x v="3"/>
    <x v="2"/>
    <m/>
  </r>
  <r>
    <s v="OD4036"/>
    <x v="33"/>
    <x v="1"/>
    <x v="14"/>
    <x v="14"/>
    <d v="2016-08-23T00:00:00"/>
    <x v="1"/>
    <n v="604"/>
    <n v="0.11"/>
    <n v="211.4"/>
    <s v="Tamil Nadu"/>
    <x v="1"/>
    <x v="6"/>
    <m/>
  </r>
  <r>
    <s v="OD4037"/>
    <x v="32"/>
    <x v="6"/>
    <x v="9"/>
    <x v="0"/>
    <d v="2016-09-04T00:00:00"/>
    <x v="1"/>
    <n v="1200"/>
    <n v="0.28999999999999998"/>
    <n v="180"/>
    <s v="Tamil Nadu"/>
    <x v="1"/>
    <x v="8"/>
    <m/>
  </r>
  <r>
    <s v="OD4038"/>
    <x v="29"/>
    <x v="1"/>
    <x v="1"/>
    <x v="4"/>
    <d v="2018-09-22T00:00:00"/>
    <x v="1"/>
    <n v="2017"/>
    <n v="0.14000000000000001"/>
    <n v="383.23"/>
    <s v="Tamil Nadu"/>
    <x v="3"/>
    <x v="8"/>
    <m/>
  </r>
  <r>
    <s v="OD4039"/>
    <x v="14"/>
    <x v="3"/>
    <x v="3"/>
    <x v="23"/>
    <d v="2016-05-07T00:00:00"/>
    <x v="1"/>
    <n v="852"/>
    <n v="0.33"/>
    <n v="213"/>
    <s v="Tamil Nadu"/>
    <x v="1"/>
    <x v="5"/>
    <m/>
  </r>
  <r>
    <s v="OD4040"/>
    <x v="39"/>
    <x v="0"/>
    <x v="12"/>
    <x v="12"/>
    <d v="2015-06-02T00:00:00"/>
    <x v="1"/>
    <n v="1574"/>
    <n v="0.18"/>
    <n v="440.72"/>
    <s v="Tamil Nadu"/>
    <x v="2"/>
    <x v="1"/>
    <m/>
  </r>
  <r>
    <s v="OD4041"/>
    <x v="5"/>
    <x v="3"/>
    <x v="3"/>
    <x v="11"/>
    <d v="2016-09-21T00:00:00"/>
    <x v="1"/>
    <n v="622"/>
    <n v="0.26"/>
    <n v="267.45999999999998"/>
    <s v="Tamil Nadu"/>
    <x v="1"/>
    <x v="8"/>
    <m/>
  </r>
  <r>
    <s v="OD4042"/>
    <x v="36"/>
    <x v="1"/>
    <x v="1"/>
    <x v="17"/>
    <d v="2016-06-18T00:00:00"/>
    <x v="1"/>
    <n v="1972"/>
    <n v="0.12"/>
    <n v="493"/>
    <s v="Tamil Nadu"/>
    <x v="1"/>
    <x v="1"/>
    <m/>
  </r>
  <r>
    <s v="OD4043"/>
    <x v="38"/>
    <x v="0"/>
    <x v="0"/>
    <x v="4"/>
    <d v="2017-09-19T00:00:00"/>
    <x v="1"/>
    <n v="894"/>
    <n v="0.21"/>
    <n v="348.66"/>
    <s v="Tamil Nadu"/>
    <x v="0"/>
    <x v="8"/>
    <m/>
  </r>
  <r>
    <s v="OD4044"/>
    <x v="34"/>
    <x v="0"/>
    <x v="12"/>
    <x v="4"/>
    <d v="2018-07-21T00:00:00"/>
    <x v="1"/>
    <n v="926"/>
    <n v="0.24"/>
    <n v="166.68"/>
    <s v="Tamil Nadu"/>
    <x v="3"/>
    <x v="7"/>
    <m/>
  </r>
  <r>
    <s v="OD4045"/>
    <x v="13"/>
    <x v="1"/>
    <x v="14"/>
    <x v="19"/>
    <d v="2016-08-23T00:00:00"/>
    <x v="1"/>
    <n v="1531"/>
    <n v="0.34"/>
    <n v="137.79"/>
    <s v="Tamil Nadu"/>
    <x v="1"/>
    <x v="6"/>
    <m/>
  </r>
  <r>
    <s v="OD4046"/>
    <x v="23"/>
    <x v="2"/>
    <x v="15"/>
    <x v="23"/>
    <d v="2016-08-23T00:00:00"/>
    <x v="1"/>
    <n v="1332"/>
    <n v="0.16"/>
    <n v="439.56"/>
    <s v="Tamil Nadu"/>
    <x v="1"/>
    <x v="6"/>
    <m/>
  </r>
  <r>
    <s v="OD4047"/>
    <x v="44"/>
    <x v="1"/>
    <x v="1"/>
    <x v="6"/>
    <d v="2016-01-09T00:00:00"/>
    <x v="1"/>
    <n v="2493"/>
    <n v="0.35"/>
    <n v="772.83"/>
    <s v="Tamil Nadu"/>
    <x v="1"/>
    <x v="9"/>
    <m/>
  </r>
  <r>
    <s v="OD4048"/>
    <x v="1"/>
    <x v="4"/>
    <x v="6"/>
    <x v="23"/>
    <d v="2016-12-20T00:00:00"/>
    <x v="1"/>
    <n v="678"/>
    <n v="0.28000000000000003"/>
    <n v="54.24"/>
    <s v="Tamil Nadu"/>
    <x v="1"/>
    <x v="4"/>
    <m/>
  </r>
  <r>
    <s v="OD4049"/>
    <x v="49"/>
    <x v="3"/>
    <x v="5"/>
    <x v="16"/>
    <d v="2015-11-28T00:00:00"/>
    <x v="1"/>
    <n v="644"/>
    <n v="0.14000000000000001"/>
    <n v="135.24"/>
    <s v="Tamil Nadu"/>
    <x v="2"/>
    <x v="0"/>
    <m/>
  </r>
  <r>
    <s v="OD4050"/>
    <x v="25"/>
    <x v="4"/>
    <x v="7"/>
    <x v="9"/>
    <d v="2015-01-20T00:00:00"/>
    <x v="1"/>
    <n v="2350"/>
    <n v="0.15"/>
    <n v="799"/>
    <s v="Tamil Nadu"/>
    <x v="2"/>
    <x v="9"/>
    <m/>
  </r>
  <r>
    <s v="OD4051"/>
    <x v="41"/>
    <x v="0"/>
    <x v="20"/>
    <x v="17"/>
    <d v="2017-04-16T00:00:00"/>
    <x v="1"/>
    <n v="1260"/>
    <n v="0.2"/>
    <n v="415.8"/>
    <s v="Tamil Nadu"/>
    <x v="0"/>
    <x v="3"/>
    <m/>
  </r>
  <r>
    <s v="OD4052"/>
    <x v="14"/>
    <x v="3"/>
    <x v="18"/>
    <x v="22"/>
    <d v="2018-09-22T00:00:00"/>
    <x v="1"/>
    <n v="1315"/>
    <n v="0.33"/>
    <n v="499.7"/>
    <s v="Tamil Nadu"/>
    <x v="3"/>
    <x v="8"/>
    <m/>
  </r>
  <r>
    <s v="OD4053"/>
    <x v="5"/>
    <x v="4"/>
    <x v="22"/>
    <x v="16"/>
    <d v="2017-09-04T00:00:00"/>
    <x v="1"/>
    <n v="1426"/>
    <n v="0.13"/>
    <n v="399.28"/>
    <s v="Tamil Nadu"/>
    <x v="0"/>
    <x v="8"/>
    <m/>
  </r>
  <r>
    <s v="OD4054"/>
    <x v="44"/>
    <x v="5"/>
    <x v="10"/>
    <x v="3"/>
    <d v="2017-09-29T00:00:00"/>
    <x v="1"/>
    <n v="1798"/>
    <n v="0.22"/>
    <n v="323.64"/>
    <s v="Tamil Nadu"/>
    <x v="0"/>
    <x v="8"/>
    <m/>
  </r>
  <r>
    <s v="OD4055"/>
    <x v="31"/>
    <x v="3"/>
    <x v="3"/>
    <x v="16"/>
    <d v="2016-08-13T00:00:00"/>
    <x v="1"/>
    <n v="1995"/>
    <n v="0.1"/>
    <n v="778.05"/>
    <s v="Tamil Nadu"/>
    <x v="1"/>
    <x v="6"/>
    <m/>
  </r>
  <r>
    <s v="OD4056"/>
    <x v="5"/>
    <x v="0"/>
    <x v="12"/>
    <x v="2"/>
    <d v="2018-09-02T00:00:00"/>
    <x v="1"/>
    <n v="1116"/>
    <n v="0.18"/>
    <n v="479.88"/>
    <s v="Tamil Nadu"/>
    <x v="3"/>
    <x v="8"/>
    <m/>
  </r>
  <r>
    <s v="OD4057"/>
    <x v="3"/>
    <x v="5"/>
    <x v="8"/>
    <x v="5"/>
    <d v="2016-04-21T00:00:00"/>
    <x v="1"/>
    <n v="1625"/>
    <n v="0.23"/>
    <n v="422.5"/>
    <s v="Tamil Nadu"/>
    <x v="1"/>
    <x v="3"/>
    <m/>
  </r>
  <r>
    <s v="OD4058"/>
    <x v="31"/>
    <x v="5"/>
    <x v="8"/>
    <x v="5"/>
    <d v="2016-05-09T00:00:00"/>
    <x v="1"/>
    <n v="682"/>
    <n v="0.11"/>
    <n v="88.66"/>
    <s v="Tamil Nadu"/>
    <x v="1"/>
    <x v="5"/>
    <m/>
  </r>
  <r>
    <s v="OD4059"/>
    <x v="32"/>
    <x v="5"/>
    <x v="10"/>
    <x v="3"/>
    <d v="2018-07-21T00:00:00"/>
    <x v="1"/>
    <n v="1544"/>
    <n v="0.25"/>
    <n v="663.92"/>
    <s v="Tamil Nadu"/>
    <x v="3"/>
    <x v="7"/>
    <m/>
  </r>
  <r>
    <s v="OD4060"/>
    <x v="0"/>
    <x v="4"/>
    <x v="7"/>
    <x v="12"/>
    <d v="2015-01-20T00:00:00"/>
    <x v="1"/>
    <n v="767"/>
    <n v="0.24"/>
    <n v="84.37"/>
    <s v="Tamil Nadu"/>
    <x v="2"/>
    <x v="9"/>
    <m/>
  </r>
  <r>
    <s v="OD4061"/>
    <x v="17"/>
    <x v="3"/>
    <x v="16"/>
    <x v="11"/>
    <d v="2018-01-24T00:00:00"/>
    <x v="1"/>
    <n v="703"/>
    <n v="0.3"/>
    <n v="49.21"/>
    <s v="Tamil Nadu"/>
    <x v="3"/>
    <x v="9"/>
    <m/>
  </r>
  <r>
    <s v="OD4062"/>
    <x v="45"/>
    <x v="2"/>
    <x v="4"/>
    <x v="21"/>
    <d v="2018-04-02T00:00:00"/>
    <x v="1"/>
    <n v="634"/>
    <n v="0.27"/>
    <n v="50.72"/>
    <s v="Tamil Nadu"/>
    <x v="3"/>
    <x v="3"/>
    <m/>
  </r>
  <r>
    <s v="OD4063"/>
    <x v="32"/>
    <x v="3"/>
    <x v="16"/>
    <x v="7"/>
    <d v="2016-08-23T00:00:00"/>
    <x v="1"/>
    <n v="1330"/>
    <n v="0.34"/>
    <n v="106.4"/>
    <s v="Tamil Nadu"/>
    <x v="1"/>
    <x v="6"/>
    <m/>
  </r>
  <r>
    <s v="OD4064"/>
    <x v="17"/>
    <x v="6"/>
    <x v="13"/>
    <x v="18"/>
    <d v="2017-12-25T00:00:00"/>
    <x v="1"/>
    <n v="1361"/>
    <n v="0.19"/>
    <n v="258.58999999999997"/>
    <s v="Tamil Nadu"/>
    <x v="0"/>
    <x v="4"/>
    <m/>
  </r>
  <r>
    <s v="OD4065"/>
    <x v="33"/>
    <x v="1"/>
    <x v="1"/>
    <x v="1"/>
    <d v="2015-04-02T00:00:00"/>
    <x v="1"/>
    <n v="1517"/>
    <n v="0.23"/>
    <n v="364.08"/>
    <s v="Tamil Nadu"/>
    <x v="2"/>
    <x v="3"/>
    <m/>
  </r>
  <r>
    <s v="OD4066"/>
    <x v="7"/>
    <x v="5"/>
    <x v="8"/>
    <x v="0"/>
    <d v="2016-01-09T00:00:00"/>
    <x v="1"/>
    <n v="860"/>
    <n v="0.27"/>
    <n v="189.2"/>
    <s v="Tamil Nadu"/>
    <x v="1"/>
    <x v="9"/>
    <m/>
  </r>
  <r>
    <s v="OD4067"/>
    <x v="46"/>
    <x v="2"/>
    <x v="2"/>
    <x v="4"/>
    <d v="2015-07-04T00:00:00"/>
    <x v="1"/>
    <n v="2284"/>
    <n v="0.18"/>
    <n v="114.2"/>
    <s v="Tamil Nadu"/>
    <x v="2"/>
    <x v="7"/>
    <m/>
  </r>
  <r>
    <s v="OD4068"/>
    <x v="15"/>
    <x v="0"/>
    <x v="20"/>
    <x v="3"/>
    <d v="2018-04-22T00:00:00"/>
    <x v="1"/>
    <n v="1082"/>
    <n v="0.3"/>
    <n v="313.77999999999997"/>
    <s v="Tamil Nadu"/>
    <x v="3"/>
    <x v="3"/>
    <m/>
  </r>
  <r>
    <s v="OD4069"/>
    <x v="36"/>
    <x v="5"/>
    <x v="17"/>
    <x v="19"/>
    <d v="2018-12-17T00:00:00"/>
    <x v="1"/>
    <n v="1842"/>
    <n v="0.1"/>
    <n v="331.56"/>
    <s v="Tamil Nadu"/>
    <x v="3"/>
    <x v="4"/>
    <m/>
  </r>
  <r>
    <s v="OD4070"/>
    <x v="28"/>
    <x v="6"/>
    <x v="19"/>
    <x v="13"/>
    <d v="2018-12-07T00:00:00"/>
    <x v="1"/>
    <n v="1824"/>
    <n v="0.1"/>
    <n v="91.2"/>
    <s v="Tamil Nadu"/>
    <x v="3"/>
    <x v="4"/>
    <m/>
  </r>
  <r>
    <s v="OD4071"/>
    <x v="22"/>
    <x v="4"/>
    <x v="6"/>
    <x v="14"/>
    <d v="2017-04-18T00:00:00"/>
    <x v="1"/>
    <n v="2114"/>
    <n v="0.28000000000000003"/>
    <n v="528.5"/>
    <s v="Tamil Nadu"/>
    <x v="0"/>
    <x v="3"/>
    <m/>
  </r>
  <r>
    <s v="OD4072"/>
    <x v="44"/>
    <x v="4"/>
    <x v="6"/>
    <x v="6"/>
    <d v="2018-10-20T00:00:00"/>
    <x v="1"/>
    <n v="568"/>
    <n v="0.14000000000000001"/>
    <n v="176.08"/>
    <s v="Tamil Nadu"/>
    <x v="3"/>
    <x v="2"/>
    <m/>
  </r>
  <r>
    <s v="OD4073"/>
    <x v="39"/>
    <x v="1"/>
    <x v="1"/>
    <x v="9"/>
    <d v="2017-04-08T00:00:00"/>
    <x v="1"/>
    <n v="942"/>
    <n v="0.27"/>
    <n v="405.06"/>
    <s v="Tamil Nadu"/>
    <x v="0"/>
    <x v="3"/>
    <m/>
  </r>
  <r>
    <s v="OD4074"/>
    <x v="46"/>
    <x v="4"/>
    <x v="7"/>
    <x v="8"/>
    <d v="2016-09-16T00:00:00"/>
    <x v="1"/>
    <n v="717"/>
    <n v="0.24"/>
    <n v="258.12"/>
    <s v="Tamil Nadu"/>
    <x v="1"/>
    <x v="8"/>
    <m/>
  </r>
  <r>
    <s v="OD4075"/>
    <x v="31"/>
    <x v="3"/>
    <x v="3"/>
    <x v="19"/>
    <d v="2018-10-24T00:00:00"/>
    <x v="1"/>
    <n v="569"/>
    <n v="0.1"/>
    <n v="51.21"/>
    <s v="Tamil Nadu"/>
    <x v="3"/>
    <x v="2"/>
    <m/>
  </r>
  <r>
    <s v="OD4076"/>
    <x v="18"/>
    <x v="2"/>
    <x v="2"/>
    <x v="10"/>
    <d v="2017-12-12T00:00:00"/>
    <x v="1"/>
    <n v="2441"/>
    <n v="0.11"/>
    <n v="1000.81"/>
    <s v="Tamil Nadu"/>
    <x v="0"/>
    <x v="4"/>
    <m/>
  </r>
  <r>
    <s v="OD4077"/>
    <x v="48"/>
    <x v="3"/>
    <x v="18"/>
    <x v="5"/>
    <d v="2016-12-10T00:00:00"/>
    <x v="1"/>
    <n v="1956"/>
    <n v="0.35"/>
    <n v="136.91999999999999"/>
    <s v="Tamil Nadu"/>
    <x v="1"/>
    <x v="4"/>
    <m/>
  </r>
  <r>
    <s v="OD4078"/>
    <x v="49"/>
    <x v="1"/>
    <x v="14"/>
    <x v="23"/>
    <d v="2016-09-21T00:00:00"/>
    <x v="1"/>
    <n v="2429"/>
    <n v="0.33"/>
    <n v="437.22"/>
    <s v="Tamil Nadu"/>
    <x v="1"/>
    <x v="8"/>
    <m/>
  </r>
  <r>
    <s v="OD4079"/>
    <x v="16"/>
    <x v="4"/>
    <x v="22"/>
    <x v="23"/>
    <d v="2018-06-09T00:00:00"/>
    <x v="1"/>
    <n v="2102"/>
    <n v="0.19"/>
    <n v="672.64"/>
    <s v="Tamil Nadu"/>
    <x v="3"/>
    <x v="1"/>
    <m/>
  </r>
  <r>
    <s v="OD4080"/>
    <x v="13"/>
    <x v="1"/>
    <x v="14"/>
    <x v="3"/>
    <d v="2015-12-07T00:00:00"/>
    <x v="1"/>
    <n v="540"/>
    <n v="0.17"/>
    <n v="32.4"/>
    <s v="Tamil Nadu"/>
    <x v="2"/>
    <x v="4"/>
    <m/>
  </r>
  <r>
    <s v="OD4081"/>
    <x v="42"/>
    <x v="0"/>
    <x v="20"/>
    <x v="16"/>
    <d v="2017-09-18T00:00:00"/>
    <x v="1"/>
    <n v="2063"/>
    <n v="0.2"/>
    <n v="309.45"/>
    <s v="Tamil Nadu"/>
    <x v="0"/>
    <x v="8"/>
    <m/>
  </r>
  <r>
    <s v="OD4082"/>
    <x v="39"/>
    <x v="6"/>
    <x v="13"/>
    <x v="1"/>
    <d v="2017-09-04T00:00:00"/>
    <x v="1"/>
    <n v="1540"/>
    <n v="0.11"/>
    <n v="107.8"/>
    <s v="Tamil Nadu"/>
    <x v="0"/>
    <x v="8"/>
    <m/>
  </r>
  <r>
    <s v="OD4083"/>
    <x v="11"/>
    <x v="4"/>
    <x v="6"/>
    <x v="6"/>
    <d v="2017-07-19T00:00:00"/>
    <x v="1"/>
    <n v="1050"/>
    <n v="0.18"/>
    <n v="157.5"/>
    <s v="Tamil Nadu"/>
    <x v="0"/>
    <x v="7"/>
    <m/>
  </r>
  <r>
    <s v="OD4084"/>
    <x v="49"/>
    <x v="3"/>
    <x v="3"/>
    <x v="16"/>
    <d v="2018-05-04T00:00:00"/>
    <x v="1"/>
    <n v="1411"/>
    <n v="0.18"/>
    <n v="465.63"/>
    <s v="Tamil Nadu"/>
    <x v="3"/>
    <x v="5"/>
    <m/>
  </r>
  <r>
    <s v="OD4085"/>
    <x v="5"/>
    <x v="0"/>
    <x v="20"/>
    <x v="9"/>
    <d v="2015-04-02T00:00:00"/>
    <x v="1"/>
    <n v="1776"/>
    <n v="0.32"/>
    <n v="515.04"/>
    <s v="Tamil Nadu"/>
    <x v="2"/>
    <x v="3"/>
    <m/>
  </r>
  <r>
    <s v="OD4086"/>
    <x v="33"/>
    <x v="6"/>
    <x v="9"/>
    <x v="17"/>
    <d v="2018-03-03T00:00:00"/>
    <x v="1"/>
    <n v="1495"/>
    <n v="0.23"/>
    <n v="508.3"/>
    <s v="Tamil Nadu"/>
    <x v="3"/>
    <x v="10"/>
    <m/>
  </r>
  <r>
    <s v="OD4087"/>
    <x v="34"/>
    <x v="6"/>
    <x v="13"/>
    <x v="1"/>
    <d v="2018-09-11T00:00:00"/>
    <x v="1"/>
    <n v="770"/>
    <n v="0.11"/>
    <n v="207.9"/>
    <s v="Tamil Nadu"/>
    <x v="3"/>
    <x v="8"/>
    <m/>
  </r>
  <r>
    <s v="OD4088"/>
    <x v="32"/>
    <x v="3"/>
    <x v="16"/>
    <x v="14"/>
    <d v="2018-10-20T00:00:00"/>
    <x v="1"/>
    <n v="1024"/>
    <n v="0.25"/>
    <n v="358.4"/>
    <s v="Tamil Nadu"/>
    <x v="3"/>
    <x v="2"/>
    <m/>
  </r>
  <r>
    <s v="OD4089"/>
    <x v="28"/>
    <x v="0"/>
    <x v="0"/>
    <x v="12"/>
    <d v="2017-07-14T00:00:00"/>
    <x v="1"/>
    <n v="2341"/>
    <n v="0.1"/>
    <n v="163.87"/>
    <s v="Tamil Nadu"/>
    <x v="0"/>
    <x v="7"/>
    <m/>
  </r>
  <r>
    <s v="OD4090"/>
    <x v="18"/>
    <x v="2"/>
    <x v="21"/>
    <x v="16"/>
    <d v="2018-10-16T00:00:00"/>
    <x v="1"/>
    <n v="1613"/>
    <n v="0.33"/>
    <n v="645.20000000000005"/>
    <s v="Tamil Nadu"/>
    <x v="3"/>
    <x v="2"/>
    <m/>
  </r>
  <r>
    <s v="OD4091"/>
    <x v="43"/>
    <x v="5"/>
    <x v="17"/>
    <x v="1"/>
    <d v="2015-07-04T00:00:00"/>
    <x v="1"/>
    <n v="1071"/>
    <n v="0.19"/>
    <n v="428.4"/>
    <s v="Tamil Nadu"/>
    <x v="2"/>
    <x v="7"/>
    <m/>
  </r>
  <r>
    <s v="OD4092"/>
    <x v="36"/>
    <x v="4"/>
    <x v="6"/>
    <x v="3"/>
    <d v="2017-04-12T00:00:00"/>
    <x v="1"/>
    <n v="2140"/>
    <n v="0.12"/>
    <n v="171.2"/>
    <s v="Tamil Nadu"/>
    <x v="0"/>
    <x v="3"/>
    <m/>
  </r>
  <r>
    <s v="OD4093"/>
    <x v="49"/>
    <x v="0"/>
    <x v="20"/>
    <x v="3"/>
    <d v="2017-09-04T00:00:00"/>
    <x v="1"/>
    <n v="1111"/>
    <n v="0.31"/>
    <n v="388.85"/>
    <s v="Tamil Nadu"/>
    <x v="0"/>
    <x v="8"/>
    <m/>
  </r>
  <r>
    <s v="OD4094"/>
    <x v="23"/>
    <x v="5"/>
    <x v="8"/>
    <x v="0"/>
    <d v="2016-08-23T00:00:00"/>
    <x v="1"/>
    <n v="2291"/>
    <n v="0.2"/>
    <n v="206.19"/>
    <s v="Tamil Nadu"/>
    <x v="1"/>
    <x v="6"/>
    <m/>
  </r>
  <r>
    <s v="OD4095"/>
    <x v="11"/>
    <x v="4"/>
    <x v="7"/>
    <x v="20"/>
    <d v="2016-08-23T00:00:00"/>
    <x v="1"/>
    <n v="1500"/>
    <n v="0.34"/>
    <n v="645"/>
    <s v="Tamil Nadu"/>
    <x v="1"/>
    <x v="6"/>
    <m/>
  </r>
  <r>
    <s v="OD4096"/>
    <x v="22"/>
    <x v="1"/>
    <x v="14"/>
    <x v="17"/>
    <d v="2016-09-04T00:00:00"/>
    <x v="1"/>
    <n v="2184"/>
    <n v="0.11"/>
    <n v="524.16"/>
    <s v="Tamil Nadu"/>
    <x v="1"/>
    <x v="8"/>
    <m/>
  </r>
  <r>
    <s v="OD4097"/>
    <x v="33"/>
    <x v="0"/>
    <x v="12"/>
    <x v="21"/>
    <d v="2016-01-09T00:00:00"/>
    <x v="1"/>
    <n v="1825"/>
    <n v="0.1"/>
    <n v="419.75"/>
    <s v="Tamil Nadu"/>
    <x v="1"/>
    <x v="9"/>
    <m/>
  </r>
  <r>
    <s v="OD4098"/>
    <x v="3"/>
    <x v="6"/>
    <x v="19"/>
    <x v="8"/>
    <d v="2016-06-11T00:00:00"/>
    <x v="1"/>
    <n v="1517"/>
    <n v="0.24"/>
    <n v="621.97"/>
    <s v="Tamil Nadu"/>
    <x v="1"/>
    <x v="1"/>
    <m/>
  </r>
  <r>
    <s v="OD4099"/>
    <x v="23"/>
    <x v="6"/>
    <x v="13"/>
    <x v="15"/>
    <d v="2017-07-25T00:00:00"/>
    <x v="1"/>
    <n v="577"/>
    <n v="0.31"/>
    <n v="201.95"/>
    <s v="Tamil Nadu"/>
    <x v="0"/>
    <x v="7"/>
    <m/>
  </r>
  <r>
    <s v="OD4100"/>
    <x v="14"/>
    <x v="2"/>
    <x v="15"/>
    <x v="13"/>
    <d v="2016-09-27T00:00:00"/>
    <x v="1"/>
    <n v="1944"/>
    <n v="0.27"/>
    <n v="583.20000000000005"/>
    <s v="Tamil Nadu"/>
    <x v="1"/>
    <x v="8"/>
    <m/>
  </r>
  <r>
    <s v="OD4101"/>
    <x v="42"/>
    <x v="5"/>
    <x v="17"/>
    <x v="21"/>
    <d v="2015-11-14T00:00:00"/>
    <x v="1"/>
    <n v="789"/>
    <n v="0.15"/>
    <n v="205.14"/>
    <s v="Tamil Nadu"/>
    <x v="2"/>
    <x v="0"/>
    <m/>
  </r>
  <r>
    <s v="OD4102"/>
    <x v="49"/>
    <x v="6"/>
    <x v="13"/>
    <x v="16"/>
    <d v="2018-05-04T00:00:00"/>
    <x v="1"/>
    <n v="1169"/>
    <n v="0.18"/>
    <n v="526.04999999999995"/>
    <s v="Tamil Nadu"/>
    <x v="3"/>
    <x v="5"/>
    <m/>
  </r>
  <r>
    <s v="OD4103"/>
    <x v="7"/>
    <x v="6"/>
    <x v="11"/>
    <x v="5"/>
    <d v="2018-06-20T00:00:00"/>
    <x v="1"/>
    <n v="1044"/>
    <n v="0.25"/>
    <n v="459.36"/>
    <s v="Tamil Nadu"/>
    <x v="3"/>
    <x v="1"/>
    <m/>
  </r>
  <r>
    <s v="OD4104"/>
    <x v="24"/>
    <x v="1"/>
    <x v="1"/>
    <x v="10"/>
    <d v="2015-06-27T00:00:00"/>
    <x v="1"/>
    <n v="2179"/>
    <n v="0.21"/>
    <n v="784.44"/>
    <s v="Tamil Nadu"/>
    <x v="2"/>
    <x v="1"/>
    <m/>
  </r>
  <r>
    <s v="OD4105"/>
    <x v="35"/>
    <x v="6"/>
    <x v="13"/>
    <x v="11"/>
    <d v="2018-09-25T00:00:00"/>
    <x v="1"/>
    <n v="992"/>
    <n v="0.26"/>
    <n v="317.44"/>
    <s v="Tamil Nadu"/>
    <x v="3"/>
    <x v="8"/>
    <m/>
  </r>
  <r>
    <s v="OD4106"/>
    <x v="48"/>
    <x v="5"/>
    <x v="8"/>
    <x v="18"/>
    <d v="2018-07-21T00:00:00"/>
    <x v="1"/>
    <n v="1099"/>
    <n v="0.25"/>
    <n v="230.79"/>
    <s v="Tamil Nadu"/>
    <x v="3"/>
    <x v="7"/>
    <m/>
  </r>
  <r>
    <s v="OD4107"/>
    <x v="44"/>
    <x v="2"/>
    <x v="4"/>
    <x v="6"/>
    <d v="2018-07-21T00:00:00"/>
    <x v="1"/>
    <n v="2208"/>
    <n v="0.33"/>
    <n v="287.04000000000002"/>
    <s v="Tamil Nadu"/>
    <x v="3"/>
    <x v="7"/>
    <m/>
  </r>
  <r>
    <s v="OD4108"/>
    <x v="36"/>
    <x v="0"/>
    <x v="12"/>
    <x v="1"/>
    <d v="2017-09-04T00:00:00"/>
    <x v="1"/>
    <n v="861"/>
    <n v="0.2"/>
    <n v="103.32"/>
    <s v="Tamil Nadu"/>
    <x v="0"/>
    <x v="8"/>
    <m/>
  </r>
  <r>
    <s v="OD4109"/>
    <x v="30"/>
    <x v="5"/>
    <x v="8"/>
    <x v="17"/>
    <d v="2015-11-06T00:00:00"/>
    <x v="1"/>
    <n v="2196"/>
    <n v="0.14000000000000001"/>
    <n v="834.48"/>
    <s v="Tamil Nadu"/>
    <x v="2"/>
    <x v="0"/>
    <m/>
  </r>
  <r>
    <s v="OD4110"/>
    <x v="9"/>
    <x v="1"/>
    <x v="1"/>
    <x v="9"/>
    <d v="2017-07-19T00:00:00"/>
    <x v="1"/>
    <n v="814"/>
    <n v="0.16"/>
    <n v="154.66"/>
    <s v="Tamil Nadu"/>
    <x v="0"/>
    <x v="7"/>
    <m/>
  </r>
  <r>
    <s v="OD4111"/>
    <x v="39"/>
    <x v="1"/>
    <x v="14"/>
    <x v="4"/>
    <d v="2015-01-20T00:00:00"/>
    <x v="1"/>
    <n v="1768"/>
    <n v="0.13"/>
    <n v="353.6"/>
    <s v="Tamil Nadu"/>
    <x v="2"/>
    <x v="9"/>
    <m/>
  </r>
  <r>
    <s v="OD4112"/>
    <x v="17"/>
    <x v="0"/>
    <x v="20"/>
    <x v="20"/>
    <d v="2017-11-10T00:00:00"/>
    <x v="1"/>
    <n v="2280"/>
    <n v="0.17"/>
    <n v="319.2"/>
    <s v="Tamil Nadu"/>
    <x v="0"/>
    <x v="0"/>
    <m/>
  </r>
  <r>
    <s v="OD4113"/>
    <x v="21"/>
    <x v="3"/>
    <x v="16"/>
    <x v="19"/>
    <d v="2017-02-14T00:00:00"/>
    <x v="1"/>
    <n v="2192"/>
    <n v="0.32"/>
    <n v="241.12"/>
    <s v="Tamil Nadu"/>
    <x v="0"/>
    <x v="11"/>
    <m/>
  </r>
  <r>
    <s v="OD4114"/>
    <x v="44"/>
    <x v="3"/>
    <x v="3"/>
    <x v="5"/>
    <d v="2018-06-13T00:00:00"/>
    <x v="1"/>
    <n v="2091"/>
    <n v="0.21"/>
    <n v="836.4"/>
    <s v="Tamil Nadu"/>
    <x v="3"/>
    <x v="1"/>
    <m/>
  </r>
  <r>
    <s v="OD4115"/>
    <x v="39"/>
    <x v="4"/>
    <x v="6"/>
    <x v="14"/>
    <d v="2016-06-11T00:00:00"/>
    <x v="1"/>
    <n v="1342"/>
    <n v="0.2"/>
    <n v="442.86"/>
    <s v="Tamil Nadu"/>
    <x v="1"/>
    <x v="1"/>
    <m/>
  </r>
  <r>
    <s v="OD4116"/>
    <x v="4"/>
    <x v="6"/>
    <x v="9"/>
    <x v="18"/>
    <d v="2018-10-26T00:00:00"/>
    <x v="1"/>
    <n v="1720"/>
    <n v="0.32"/>
    <n v="516"/>
    <s v="Tamil Nadu"/>
    <x v="3"/>
    <x v="2"/>
    <m/>
  </r>
  <r>
    <s v="OD4117"/>
    <x v="19"/>
    <x v="3"/>
    <x v="16"/>
    <x v="20"/>
    <d v="2018-11-19T00:00:00"/>
    <x v="1"/>
    <n v="2074"/>
    <n v="0.15"/>
    <n v="414.8"/>
    <s v="Tamil Nadu"/>
    <x v="3"/>
    <x v="0"/>
    <m/>
  </r>
  <r>
    <s v="OD4118"/>
    <x v="27"/>
    <x v="6"/>
    <x v="13"/>
    <x v="5"/>
    <d v="2016-09-13T00:00:00"/>
    <x v="1"/>
    <n v="1665"/>
    <n v="0.32"/>
    <n v="715.95"/>
    <s v="Tamil Nadu"/>
    <x v="1"/>
    <x v="8"/>
    <m/>
  </r>
  <r>
    <s v="OD4119"/>
    <x v="32"/>
    <x v="2"/>
    <x v="4"/>
    <x v="4"/>
    <d v="2018-05-19T00:00:00"/>
    <x v="1"/>
    <n v="1273"/>
    <n v="0.31"/>
    <n v="521.92999999999995"/>
    <s v="Tamil Nadu"/>
    <x v="3"/>
    <x v="5"/>
    <m/>
  </r>
  <r>
    <s v="OD4120"/>
    <x v="15"/>
    <x v="0"/>
    <x v="20"/>
    <x v="10"/>
    <d v="2017-11-25T00:00:00"/>
    <x v="1"/>
    <n v="798"/>
    <n v="0.21"/>
    <n v="287.27999999999997"/>
    <s v="Tamil Nadu"/>
    <x v="0"/>
    <x v="0"/>
    <m/>
  </r>
  <r>
    <s v="OD4121"/>
    <x v="11"/>
    <x v="3"/>
    <x v="16"/>
    <x v="6"/>
    <d v="2016-09-21T00:00:00"/>
    <x v="1"/>
    <n v="2203"/>
    <n v="0.31"/>
    <n v="572.78"/>
    <s v="Tamil Nadu"/>
    <x v="1"/>
    <x v="8"/>
    <m/>
  </r>
  <r>
    <s v="OD4122"/>
    <x v="9"/>
    <x v="4"/>
    <x v="7"/>
    <x v="16"/>
    <d v="2016-09-21T00:00:00"/>
    <x v="1"/>
    <n v="1777"/>
    <n v="0.28999999999999998"/>
    <n v="586.41"/>
    <s v="Tamil Nadu"/>
    <x v="1"/>
    <x v="8"/>
    <m/>
  </r>
  <r>
    <s v="OD4123"/>
    <x v="6"/>
    <x v="5"/>
    <x v="10"/>
    <x v="2"/>
    <d v="2017-09-29T00:00:00"/>
    <x v="1"/>
    <n v="2173"/>
    <n v="0.2"/>
    <n v="782.28"/>
    <s v="Tamil Nadu"/>
    <x v="0"/>
    <x v="8"/>
    <m/>
  </r>
  <r>
    <s v="OD4124"/>
    <x v="28"/>
    <x v="3"/>
    <x v="16"/>
    <x v="19"/>
    <d v="2017-12-25T00:00:00"/>
    <x v="1"/>
    <n v="772"/>
    <n v="0.2"/>
    <n v="331.96"/>
    <s v="Tamil Nadu"/>
    <x v="0"/>
    <x v="4"/>
    <m/>
  </r>
  <r>
    <s v="OD4125"/>
    <x v="37"/>
    <x v="4"/>
    <x v="6"/>
    <x v="2"/>
    <d v="2018-03-12T00:00:00"/>
    <x v="1"/>
    <n v="2031"/>
    <n v="0.3"/>
    <n v="162.47999999999999"/>
    <s v="Tamil Nadu"/>
    <x v="3"/>
    <x v="10"/>
    <m/>
  </r>
  <r>
    <s v="OD4126"/>
    <x v="16"/>
    <x v="1"/>
    <x v="14"/>
    <x v="14"/>
    <d v="2016-02-03T00:00:00"/>
    <x v="1"/>
    <n v="1080"/>
    <n v="0.21"/>
    <n v="140.4"/>
    <s v="Tamil Nadu"/>
    <x v="1"/>
    <x v="11"/>
    <m/>
  </r>
  <r>
    <s v="OD4127"/>
    <x v="18"/>
    <x v="4"/>
    <x v="7"/>
    <x v="8"/>
    <d v="2018-05-14T00:00:00"/>
    <x v="1"/>
    <n v="504"/>
    <n v="0.11"/>
    <n v="131.04"/>
    <s v="Tamil Nadu"/>
    <x v="3"/>
    <x v="5"/>
    <m/>
  </r>
  <r>
    <s v="OD4128"/>
    <x v="22"/>
    <x v="3"/>
    <x v="16"/>
    <x v="19"/>
    <d v="2015-09-08T00:00:00"/>
    <x v="1"/>
    <n v="1784"/>
    <n v="0.33"/>
    <n v="214.08"/>
    <s v="Tamil Nadu"/>
    <x v="2"/>
    <x v="8"/>
    <m/>
  </r>
  <r>
    <s v="OD4129"/>
    <x v="9"/>
    <x v="0"/>
    <x v="12"/>
    <x v="14"/>
    <d v="2015-07-26T00:00:00"/>
    <x v="1"/>
    <n v="934"/>
    <n v="0.34"/>
    <n v="149.44"/>
    <s v="Tamil Nadu"/>
    <x v="2"/>
    <x v="7"/>
    <m/>
  </r>
  <r>
    <s v="OD4130"/>
    <x v="30"/>
    <x v="5"/>
    <x v="17"/>
    <x v="20"/>
    <d v="2018-11-27T00:00:00"/>
    <x v="1"/>
    <n v="2447"/>
    <n v="0.35"/>
    <n v="831.98"/>
    <s v="Tamil Nadu"/>
    <x v="3"/>
    <x v="0"/>
    <m/>
  </r>
  <r>
    <s v="OD4131"/>
    <x v="15"/>
    <x v="6"/>
    <x v="13"/>
    <x v="0"/>
    <d v="2016-04-26T00:00:00"/>
    <x v="1"/>
    <n v="2350"/>
    <n v="0.33"/>
    <n v="987"/>
    <s v="Tamil Nadu"/>
    <x v="1"/>
    <x v="3"/>
    <m/>
  </r>
  <r>
    <s v="OD4132"/>
    <x v="31"/>
    <x v="1"/>
    <x v="1"/>
    <x v="14"/>
    <d v="2018-04-11T00:00:00"/>
    <x v="1"/>
    <n v="2294"/>
    <n v="0.33"/>
    <n v="734.08"/>
    <s v="Tamil Nadu"/>
    <x v="3"/>
    <x v="3"/>
    <m/>
  </r>
  <r>
    <s v="OD4133"/>
    <x v="48"/>
    <x v="3"/>
    <x v="18"/>
    <x v="23"/>
    <d v="2018-12-02T00:00:00"/>
    <x v="1"/>
    <n v="1359"/>
    <n v="0.27"/>
    <n v="312.57"/>
    <s v="Tamil Nadu"/>
    <x v="3"/>
    <x v="4"/>
    <m/>
  </r>
  <r>
    <s v="OD4134"/>
    <x v="3"/>
    <x v="4"/>
    <x v="22"/>
    <x v="9"/>
    <d v="2017-09-18T00:00:00"/>
    <x v="1"/>
    <n v="639"/>
    <n v="0.28000000000000003"/>
    <n v="70.290000000000006"/>
    <s v="Tamil Nadu"/>
    <x v="0"/>
    <x v="8"/>
    <m/>
  </r>
  <r>
    <s v="OD4135"/>
    <x v="12"/>
    <x v="5"/>
    <x v="8"/>
    <x v="10"/>
    <d v="2018-11-18T00:00:00"/>
    <x v="1"/>
    <n v="1905"/>
    <n v="0.28000000000000003"/>
    <n v="685.8"/>
    <s v="Tamil Nadu"/>
    <x v="3"/>
    <x v="0"/>
    <m/>
  </r>
  <r>
    <s v="OD4136"/>
    <x v="30"/>
    <x v="2"/>
    <x v="21"/>
    <x v="22"/>
    <d v="2017-10-14T00:00:00"/>
    <x v="1"/>
    <n v="798"/>
    <n v="0.15"/>
    <n v="359.1"/>
    <s v="Tamil Nadu"/>
    <x v="0"/>
    <x v="2"/>
    <m/>
  </r>
  <r>
    <s v="OD4137"/>
    <x v="27"/>
    <x v="3"/>
    <x v="18"/>
    <x v="4"/>
    <d v="2015-09-17T00:00:00"/>
    <x v="1"/>
    <n v="2422"/>
    <n v="0.34"/>
    <n v="1041.46"/>
    <s v="Tamil Nadu"/>
    <x v="2"/>
    <x v="8"/>
    <m/>
  </r>
  <r>
    <s v="OD4138"/>
    <x v="13"/>
    <x v="6"/>
    <x v="13"/>
    <x v="14"/>
    <d v="2018-08-27T00:00:00"/>
    <x v="1"/>
    <n v="1733"/>
    <n v="0.17"/>
    <n v="433.25"/>
    <s v="Tamil Nadu"/>
    <x v="3"/>
    <x v="6"/>
    <m/>
  </r>
  <r>
    <s v="OD4139"/>
    <x v="38"/>
    <x v="6"/>
    <x v="9"/>
    <x v="14"/>
    <d v="2018-11-18T00:00:00"/>
    <x v="1"/>
    <n v="585"/>
    <n v="0.24"/>
    <n v="134.55000000000001"/>
    <s v="Tamil Nadu"/>
    <x v="3"/>
    <x v="0"/>
    <m/>
  </r>
  <r>
    <s v="OD4140"/>
    <x v="6"/>
    <x v="2"/>
    <x v="2"/>
    <x v="18"/>
    <d v="2018-06-03T00:00:00"/>
    <x v="1"/>
    <n v="1835"/>
    <n v="0.28000000000000003"/>
    <n v="697.3"/>
    <s v="Tamil Nadu"/>
    <x v="3"/>
    <x v="1"/>
    <m/>
  </r>
  <r>
    <s v="OD4141"/>
    <x v="14"/>
    <x v="6"/>
    <x v="9"/>
    <x v="0"/>
    <d v="2015-11-15T00:00:00"/>
    <x v="1"/>
    <n v="1727"/>
    <n v="0.26"/>
    <n v="777.15"/>
    <s v="Tamil Nadu"/>
    <x v="2"/>
    <x v="0"/>
    <m/>
  </r>
  <r>
    <s v="OD4142"/>
    <x v="8"/>
    <x v="0"/>
    <x v="0"/>
    <x v="20"/>
    <d v="2018-11-03T00:00:00"/>
    <x v="1"/>
    <n v="1047"/>
    <n v="0.26"/>
    <n v="397.86"/>
    <s v="Tamil Nadu"/>
    <x v="3"/>
    <x v="0"/>
    <m/>
  </r>
  <r>
    <s v="OD4143"/>
    <x v="21"/>
    <x v="5"/>
    <x v="10"/>
    <x v="20"/>
    <d v="2016-12-03T00:00:00"/>
    <x v="1"/>
    <n v="1916"/>
    <n v="0.31"/>
    <n v="421.52"/>
    <s v="Tamil Nadu"/>
    <x v="1"/>
    <x v="4"/>
    <m/>
  </r>
  <r>
    <s v="OD4144"/>
    <x v="21"/>
    <x v="6"/>
    <x v="13"/>
    <x v="6"/>
    <d v="2017-12-01T00:00:00"/>
    <x v="1"/>
    <n v="1433"/>
    <n v="0.1"/>
    <n v="286.60000000000002"/>
    <s v="Tamil Nadu"/>
    <x v="0"/>
    <x v="4"/>
    <m/>
  </r>
  <r>
    <s v="OD4145"/>
    <x v="45"/>
    <x v="3"/>
    <x v="18"/>
    <x v="21"/>
    <d v="2017-05-29T00:00:00"/>
    <x v="1"/>
    <n v="623"/>
    <n v="0.33"/>
    <n v="261.66000000000003"/>
    <s v="Tamil Nadu"/>
    <x v="0"/>
    <x v="5"/>
    <m/>
  </r>
  <r>
    <s v="OD4146"/>
    <x v="29"/>
    <x v="3"/>
    <x v="18"/>
    <x v="11"/>
    <d v="2016-12-21T00:00:00"/>
    <x v="1"/>
    <n v="791"/>
    <n v="0.18"/>
    <n v="284.76"/>
    <s v="Tamil Nadu"/>
    <x v="1"/>
    <x v="4"/>
    <m/>
  </r>
  <r>
    <s v="OD4147"/>
    <x v="19"/>
    <x v="5"/>
    <x v="17"/>
    <x v="1"/>
    <d v="2017-09-22T00:00:00"/>
    <x v="1"/>
    <n v="1592"/>
    <n v="0.15"/>
    <n v="382.08"/>
    <s v="Tamil Nadu"/>
    <x v="0"/>
    <x v="8"/>
    <m/>
  </r>
  <r>
    <s v="OD4148"/>
    <x v="17"/>
    <x v="2"/>
    <x v="4"/>
    <x v="21"/>
    <d v="2016-03-12T00:00:00"/>
    <x v="1"/>
    <n v="1871"/>
    <n v="0.35"/>
    <n v="243.23"/>
    <s v="Tamil Nadu"/>
    <x v="1"/>
    <x v="10"/>
    <m/>
  </r>
  <r>
    <s v="OD4149"/>
    <x v="15"/>
    <x v="5"/>
    <x v="10"/>
    <x v="19"/>
    <d v="2018-11-04T00:00:00"/>
    <x v="1"/>
    <n v="932"/>
    <n v="0.12"/>
    <n v="55.92"/>
    <s v="Tamil Nadu"/>
    <x v="3"/>
    <x v="0"/>
    <m/>
  </r>
  <r>
    <s v="OD4150"/>
    <x v="26"/>
    <x v="2"/>
    <x v="15"/>
    <x v="5"/>
    <d v="2018-09-04T00:00:00"/>
    <x v="1"/>
    <n v="1839"/>
    <n v="0.19"/>
    <n v="183.9"/>
    <s v="Tamil Nadu"/>
    <x v="3"/>
    <x v="8"/>
    <m/>
  </r>
  <r>
    <s v="OD4151"/>
    <x v="38"/>
    <x v="3"/>
    <x v="3"/>
    <x v="20"/>
    <d v="2015-06-06T00:00:00"/>
    <x v="1"/>
    <n v="959"/>
    <n v="0.1"/>
    <n v="57.54"/>
    <s v="Tamil Nadu"/>
    <x v="2"/>
    <x v="1"/>
    <m/>
  </r>
  <r>
    <s v="OD4152"/>
    <x v="37"/>
    <x v="1"/>
    <x v="1"/>
    <x v="8"/>
    <d v="2018-11-03T00:00:00"/>
    <x v="1"/>
    <n v="713"/>
    <n v="0.32"/>
    <n v="49.91"/>
    <s v="Tamil Nadu"/>
    <x v="3"/>
    <x v="0"/>
    <m/>
  </r>
  <r>
    <s v="OD4153"/>
    <x v="12"/>
    <x v="3"/>
    <x v="5"/>
    <x v="19"/>
    <d v="2017-01-14T00:00:00"/>
    <x v="1"/>
    <n v="1260"/>
    <n v="0.18"/>
    <n v="264.60000000000002"/>
    <s v="Tamil Nadu"/>
    <x v="0"/>
    <x v="9"/>
    <m/>
  </r>
  <r>
    <s v="OD4154"/>
    <x v="39"/>
    <x v="3"/>
    <x v="16"/>
    <x v="6"/>
    <d v="2015-12-06T00:00:00"/>
    <x v="1"/>
    <n v="1633"/>
    <n v="0.17"/>
    <n v="195.96"/>
    <s v="Tamil Nadu"/>
    <x v="2"/>
    <x v="4"/>
    <m/>
  </r>
  <r>
    <s v="OD4155"/>
    <x v="25"/>
    <x v="4"/>
    <x v="22"/>
    <x v="9"/>
    <d v="2017-02-20T00:00:00"/>
    <x v="1"/>
    <n v="1060"/>
    <n v="0.3"/>
    <n v="95.4"/>
    <s v="Tamil Nadu"/>
    <x v="0"/>
    <x v="11"/>
    <m/>
  </r>
  <r>
    <s v="OD4156"/>
    <x v="39"/>
    <x v="4"/>
    <x v="6"/>
    <x v="16"/>
    <d v="2015-11-03T00:00:00"/>
    <x v="1"/>
    <n v="1259"/>
    <n v="0.13"/>
    <n v="302.16000000000003"/>
    <s v="Tamil Nadu"/>
    <x v="2"/>
    <x v="0"/>
    <m/>
  </r>
  <r>
    <s v="OD4157"/>
    <x v="32"/>
    <x v="5"/>
    <x v="17"/>
    <x v="20"/>
    <d v="2016-12-25T00:00:00"/>
    <x v="1"/>
    <n v="666"/>
    <n v="0.2"/>
    <n v="66.599999999999994"/>
    <s v="Tamil Nadu"/>
    <x v="1"/>
    <x v="4"/>
    <m/>
  </r>
  <r>
    <s v="OD4158"/>
    <x v="16"/>
    <x v="0"/>
    <x v="0"/>
    <x v="8"/>
    <d v="2016-11-20T00:00:00"/>
    <x v="1"/>
    <n v="1808"/>
    <n v="0.24"/>
    <n v="397.76"/>
    <s v="Tamil Nadu"/>
    <x v="1"/>
    <x v="0"/>
    <m/>
  </r>
  <r>
    <s v="OD4159"/>
    <x v="13"/>
    <x v="0"/>
    <x v="20"/>
    <x v="21"/>
    <d v="2015-11-03T00:00:00"/>
    <x v="1"/>
    <n v="2236"/>
    <n v="0.33"/>
    <n v="491.92"/>
    <s v="Tamil Nadu"/>
    <x v="2"/>
    <x v="0"/>
    <m/>
  </r>
  <r>
    <s v="OD4160"/>
    <x v="32"/>
    <x v="4"/>
    <x v="22"/>
    <x v="20"/>
    <d v="2018-09-09T00:00:00"/>
    <x v="1"/>
    <n v="1809"/>
    <n v="0.23"/>
    <n v="452.25"/>
    <s v="Tamil Nadu"/>
    <x v="3"/>
    <x v="8"/>
    <m/>
  </r>
  <r>
    <s v="OD4161"/>
    <x v="5"/>
    <x v="1"/>
    <x v="14"/>
    <x v="7"/>
    <d v="2018-05-01T00:00:00"/>
    <x v="1"/>
    <n v="2169"/>
    <n v="0.14000000000000001"/>
    <n v="108.45"/>
    <s v="Tamil Nadu"/>
    <x v="3"/>
    <x v="5"/>
    <m/>
  </r>
  <r>
    <s v="OD4162"/>
    <x v="12"/>
    <x v="0"/>
    <x v="12"/>
    <x v="8"/>
    <d v="2017-10-14T00:00:00"/>
    <x v="1"/>
    <n v="630"/>
    <n v="0.16"/>
    <n v="100.8"/>
    <s v="Tamil Nadu"/>
    <x v="0"/>
    <x v="2"/>
    <m/>
  </r>
  <r>
    <s v="OD4163"/>
    <x v="35"/>
    <x v="6"/>
    <x v="9"/>
    <x v="4"/>
    <d v="2018-12-03T00:00:00"/>
    <x v="1"/>
    <n v="1580"/>
    <n v="0.19"/>
    <n v="395"/>
    <s v="Tamil Nadu"/>
    <x v="3"/>
    <x v="4"/>
    <m/>
  </r>
  <r>
    <s v="OD4164"/>
    <x v="16"/>
    <x v="1"/>
    <x v="14"/>
    <x v="10"/>
    <d v="2018-04-28T00:00:00"/>
    <x v="1"/>
    <n v="1870"/>
    <n v="0.16"/>
    <n v="243.1"/>
    <s v="Tamil Nadu"/>
    <x v="3"/>
    <x v="3"/>
    <m/>
  </r>
  <r>
    <s v="OD4165"/>
    <x v="16"/>
    <x v="0"/>
    <x v="20"/>
    <x v="9"/>
    <d v="2017-12-31T00:00:00"/>
    <x v="1"/>
    <n v="1474"/>
    <n v="0.1"/>
    <n v="530.64"/>
    <s v="Tamil Nadu"/>
    <x v="0"/>
    <x v="4"/>
    <m/>
  </r>
  <r>
    <s v="OD4166"/>
    <x v="22"/>
    <x v="2"/>
    <x v="4"/>
    <x v="2"/>
    <d v="2015-03-04T00:00:00"/>
    <x v="1"/>
    <n v="1450"/>
    <n v="0.28999999999999998"/>
    <n v="420.5"/>
    <s v="Tamil Nadu"/>
    <x v="2"/>
    <x v="10"/>
    <m/>
  </r>
  <r>
    <s v="OD4167"/>
    <x v="5"/>
    <x v="1"/>
    <x v="14"/>
    <x v="0"/>
    <d v="2017-01-08T00:00:00"/>
    <x v="1"/>
    <n v="1693"/>
    <n v="0.21"/>
    <n v="474.04"/>
    <s v="Tamil Nadu"/>
    <x v="0"/>
    <x v="9"/>
    <m/>
  </r>
  <r>
    <s v="OD4168"/>
    <x v="6"/>
    <x v="4"/>
    <x v="22"/>
    <x v="23"/>
    <d v="2015-11-15T00:00:00"/>
    <x v="1"/>
    <n v="2344"/>
    <n v="0.2"/>
    <n v="890.72"/>
    <s v="Tamil Nadu"/>
    <x v="2"/>
    <x v="0"/>
    <m/>
  </r>
  <r>
    <s v="OD4169"/>
    <x v="49"/>
    <x v="5"/>
    <x v="8"/>
    <x v="15"/>
    <d v="2016-07-09T00:00:00"/>
    <x v="1"/>
    <n v="2144"/>
    <n v="0.14000000000000001"/>
    <n v="793.28"/>
    <s v="Tamil Nadu"/>
    <x v="1"/>
    <x v="7"/>
    <m/>
  </r>
  <r>
    <s v="OD4170"/>
    <x v="16"/>
    <x v="5"/>
    <x v="8"/>
    <x v="17"/>
    <d v="2017-12-11T00:00:00"/>
    <x v="1"/>
    <n v="1846"/>
    <n v="0.12"/>
    <n v="738.4"/>
    <s v="Tamil Nadu"/>
    <x v="0"/>
    <x v="4"/>
    <m/>
  </r>
  <r>
    <s v="OD4171"/>
    <x v="35"/>
    <x v="3"/>
    <x v="3"/>
    <x v="4"/>
    <d v="2015-12-12T00:00:00"/>
    <x v="1"/>
    <n v="771"/>
    <n v="0.34"/>
    <n v="316.11"/>
    <s v="Tamil Nadu"/>
    <x v="2"/>
    <x v="4"/>
    <m/>
  </r>
  <r>
    <s v="OD4172"/>
    <x v="43"/>
    <x v="1"/>
    <x v="14"/>
    <x v="23"/>
    <d v="2017-09-06T00:00:00"/>
    <x v="1"/>
    <n v="1510"/>
    <n v="0.19"/>
    <n v="543.6"/>
    <s v="Tamil Nadu"/>
    <x v="0"/>
    <x v="8"/>
    <m/>
  </r>
  <r>
    <s v="OD4173"/>
    <x v="49"/>
    <x v="6"/>
    <x v="13"/>
    <x v="5"/>
    <d v="2018-01-14T00:00:00"/>
    <x v="1"/>
    <n v="636"/>
    <n v="0.17"/>
    <n v="101.76"/>
    <s v="Tamil Nadu"/>
    <x v="3"/>
    <x v="9"/>
    <m/>
  </r>
  <r>
    <s v="OD4174"/>
    <x v="14"/>
    <x v="0"/>
    <x v="12"/>
    <x v="22"/>
    <d v="2017-07-21T00:00:00"/>
    <x v="1"/>
    <n v="1280"/>
    <n v="0.26"/>
    <n v="499.2"/>
    <s v="Tamil Nadu"/>
    <x v="0"/>
    <x v="7"/>
    <m/>
  </r>
  <r>
    <s v="OD4175"/>
    <x v="9"/>
    <x v="3"/>
    <x v="18"/>
    <x v="13"/>
    <d v="2015-09-30T00:00:00"/>
    <x v="1"/>
    <n v="1233"/>
    <n v="0.14000000000000001"/>
    <n v="172.62"/>
    <s v="Tamil Nadu"/>
    <x v="2"/>
    <x v="8"/>
    <m/>
  </r>
  <r>
    <s v="OD4176"/>
    <x v="0"/>
    <x v="4"/>
    <x v="6"/>
    <x v="20"/>
    <d v="2018-10-03T00:00:00"/>
    <x v="1"/>
    <n v="635"/>
    <n v="0.11"/>
    <n v="241.3"/>
    <s v="Tamil Nadu"/>
    <x v="3"/>
    <x v="2"/>
    <m/>
  </r>
  <r>
    <s v="OD4177"/>
    <x v="34"/>
    <x v="6"/>
    <x v="13"/>
    <x v="17"/>
    <d v="2016-07-02T00:00:00"/>
    <x v="1"/>
    <n v="2310"/>
    <n v="0.12"/>
    <n v="831.6"/>
    <s v="Tamil Nadu"/>
    <x v="1"/>
    <x v="7"/>
    <m/>
  </r>
  <r>
    <s v="OD4178"/>
    <x v="17"/>
    <x v="3"/>
    <x v="3"/>
    <x v="7"/>
    <d v="2016-07-02T00:00:00"/>
    <x v="1"/>
    <n v="2427"/>
    <n v="0.14000000000000001"/>
    <n v="1067.8800000000001"/>
    <s v="Tamil Nadu"/>
    <x v="1"/>
    <x v="7"/>
    <m/>
  </r>
  <r>
    <s v="OD4179"/>
    <x v="45"/>
    <x v="3"/>
    <x v="16"/>
    <x v="7"/>
    <d v="2016-03-19T00:00:00"/>
    <x v="1"/>
    <n v="1834"/>
    <n v="0.34"/>
    <n v="128.38"/>
    <s v="Tamil Nadu"/>
    <x v="1"/>
    <x v="10"/>
    <m/>
  </r>
  <r>
    <s v="OD4180"/>
    <x v="11"/>
    <x v="6"/>
    <x v="9"/>
    <x v="2"/>
    <d v="2018-06-03T00:00:00"/>
    <x v="1"/>
    <n v="1476"/>
    <n v="0.34"/>
    <n v="501.84"/>
    <s v="Tamil Nadu"/>
    <x v="3"/>
    <x v="1"/>
    <m/>
  </r>
  <r>
    <s v="OD4181"/>
    <x v="24"/>
    <x v="6"/>
    <x v="19"/>
    <x v="1"/>
    <d v="2018-02-03T00:00:00"/>
    <x v="1"/>
    <n v="2233"/>
    <n v="0.31"/>
    <n v="491.26"/>
    <s v="Tamil Nadu"/>
    <x v="3"/>
    <x v="11"/>
    <m/>
  </r>
  <r>
    <s v="OD4182"/>
    <x v="40"/>
    <x v="4"/>
    <x v="22"/>
    <x v="1"/>
    <d v="2016-11-13T00:00:00"/>
    <x v="1"/>
    <n v="2265"/>
    <n v="0.22"/>
    <n v="249.15"/>
    <s v="Tamil Nadu"/>
    <x v="1"/>
    <x v="0"/>
    <m/>
  </r>
  <r>
    <s v="OD4183"/>
    <x v="21"/>
    <x v="4"/>
    <x v="22"/>
    <x v="18"/>
    <d v="2016-04-06T00:00:00"/>
    <x v="1"/>
    <n v="1497"/>
    <n v="0.33"/>
    <n v="359.28"/>
    <s v="Tamil Nadu"/>
    <x v="1"/>
    <x v="3"/>
    <m/>
  </r>
  <r>
    <s v="OD4184"/>
    <x v="29"/>
    <x v="2"/>
    <x v="21"/>
    <x v="3"/>
    <d v="2017-10-14T00:00:00"/>
    <x v="1"/>
    <n v="890"/>
    <n v="0.27"/>
    <n v="133.5"/>
    <s v="Tamil Nadu"/>
    <x v="0"/>
    <x v="2"/>
    <m/>
  </r>
  <r>
    <s v="OD4185"/>
    <x v="32"/>
    <x v="0"/>
    <x v="12"/>
    <x v="23"/>
    <d v="2017-09-08T00:00:00"/>
    <x v="1"/>
    <n v="979"/>
    <n v="0.13"/>
    <n v="195.8"/>
    <s v="Tamil Nadu"/>
    <x v="0"/>
    <x v="8"/>
    <m/>
  </r>
  <r>
    <s v="OD4186"/>
    <x v="34"/>
    <x v="2"/>
    <x v="2"/>
    <x v="5"/>
    <d v="2018-09-05T00:00:00"/>
    <x v="1"/>
    <n v="1887"/>
    <n v="0.14000000000000001"/>
    <n v="566.1"/>
    <s v="Tamil Nadu"/>
    <x v="3"/>
    <x v="8"/>
    <m/>
  </r>
  <r>
    <s v="OD4187"/>
    <x v="25"/>
    <x v="0"/>
    <x v="12"/>
    <x v="10"/>
    <d v="2018-12-23T00:00:00"/>
    <x v="1"/>
    <n v="2325"/>
    <n v="0.25"/>
    <n v="465"/>
    <s v="Tamil Nadu"/>
    <x v="3"/>
    <x v="4"/>
    <m/>
  </r>
  <r>
    <s v="OD4188"/>
    <x v="42"/>
    <x v="0"/>
    <x v="12"/>
    <x v="11"/>
    <d v="2018-12-22T00:00:00"/>
    <x v="1"/>
    <n v="2142"/>
    <n v="0.13"/>
    <n v="342.72"/>
    <s v="Tamil Nadu"/>
    <x v="3"/>
    <x v="4"/>
    <m/>
  </r>
  <r>
    <s v="OD4189"/>
    <x v="14"/>
    <x v="2"/>
    <x v="21"/>
    <x v="2"/>
    <d v="2018-09-09T00:00:00"/>
    <x v="1"/>
    <n v="2217"/>
    <n v="0.13"/>
    <n v="288.20999999999998"/>
    <s v="Tamil Nadu"/>
    <x v="3"/>
    <x v="8"/>
    <m/>
  </r>
  <r>
    <s v="OD4190"/>
    <x v="35"/>
    <x v="5"/>
    <x v="10"/>
    <x v="8"/>
    <d v="2016-11-05T00:00:00"/>
    <x v="1"/>
    <n v="571"/>
    <n v="0.21"/>
    <n v="251.24"/>
    <s v="Tamil Nadu"/>
    <x v="1"/>
    <x v="0"/>
    <m/>
  </r>
  <r>
    <s v="OD4191"/>
    <x v="33"/>
    <x v="4"/>
    <x v="7"/>
    <x v="22"/>
    <d v="2017-01-22T00:00:00"/>
    <x v="1"/>
    <n v="2490"/>
    <n v="0.25"/>
    <n v="473.1"/>
    <s v="Tamil Nadu"/>
    <x v="0"/>
    <x v="9"/>
    <m/>
  </r>
  <r>
    <s v="OD4192"/>
    <x v="48"/>
    <x v="1"/>
    <x v="14"/>
    <x v="23"/>
    <d v="2016-03-21T00:00:00"/>
    <x v="1"/>
    <n v="899"/>
    <n v="0.23"/>
    <n v="143.84"/>
    <s v="Tamil Nadu"/>
    <x v="1"/>
    <x v="10"/>
    <m/>
  </r>
  <r>
    <s v="OD4193"/>
    <x v="47"/>
    <x v="5"/>
    <x v="17"/>
    <x v="10"/>
    <d v="2017-09-02T00:00:00"/>
    <x v="1"/>
    <n v="882"/>
    <n v="0.15"/>
    <n v="273.42"/>
    <s v="Tamil Nadu"/>
    <x v="0"/>
    <x v="8"/>
    <m/>
  </r>
  <r>
    <s v="OD4194"/>
    <x v="39"/>
    <x v="2"/>
    <x v="4"/>
    <x v="14"/>
    <d v="2017-10-14T00:00:00"/>
    <x v="1"/>
    <n v="609"/>
    <n v="0.3"/>
    <n v="249.69"/>
    <s v="Tamil Nadu"/>
    <x v="0"/>
    <x v="2"/>
    <m/>
  </r>
  <r>
    <s v="OD4195"/>
    <x v="20"/>
    <x v="6"/>
    <x v="9"/>
    <x v="18"/>
    <d v="2016-12-25T00:00:00"/>
    <x v="1"/>
    <n v="1175"/>
    <n v="0.35"/>
    <n v="493.5"/>
    <s v="Tamil Nadu"/>
    <x v="1"/>
    <x v="4"/>
    <m/>
  </r>
  <r>
    <s v="OD4196"/>
    <x v="4"/>
    <x v="3"/>
    <x v="16"/>
    <x v="20"/>
    <d v="2018-08-12T00:00:00"/>
    <x v="1"/>
    <n v="2238"/>
    <n v="0.22"/>
    <n v="537.12"/>
    <s v="Tamil Nadu"/>
    <x v="3"/>
    <x v="6"/>
    <m/>
  </r>
  <r>
    <s v="OD4197"/>
    <x v="46"/>
    <x v="5"/>
    <x v="17"/>
    <x v="12"/>
    <d v="2017-12-30T00:00:00"/>
    <x v="1"/>
    <n v="2213"/>
    <n v="0.1"/>
    <n v="553.25"/>
    <s v="Tamil Nadu"/>
    <x v="0"/>
    <x v="4"/>
    <m/>
  </r>
  <r>
    <s v="OD4198"/>
    <x v="46"/>
    <x v="6"/>
    <x v="13"/>
    <x v="12"/>
    <d v="2018-12-03T00:00:00"/>
    <x v="1"/>
    <n v="1936"/>
    <n v="0.11"/>
    <n v="851.84"/>
    <s v="Tamil Nadu"/>
    <x v="3"/>
    <x v="4"/>
    <m/>
  </r>
  <r>
    <s v="OD4199"/>
    <x v="21"/>
    <x v="5"/>
    <x v="10"/>
    <x v="11"/>
    <d v="2018-09-09T00:00:00"/>
    <x v="1"/>
    <n v="1293"/>
    <n v="0.34"/>
    <n v="168.09"/>
    <s v="Tamil Nadu"/>
    <x v="3"/>
    <x v="8"/>
    <m/>
  </r>
  <r>
    <s v="OD4200"/>
    <x v="34"/>
    <x v="3"/>
    <x v="5"/>
    <x v="14"/>
    <d v="2015-11-15T00:00:00"/>
    <x v="1"/>
    <n v="1647"/>
    <n v="0.21"/>
    <n v="625.86"/>
    <s v="Tamil Nadu"/>
    <x v="2"/>
    <x v="0"/>
    <m/>
  </r>
  <r>
    <s v="OD4201"/>
    <x v="1"/>
    <x v="1"/>
    <x v="14"/>
    <x v="13"/>
    <d v="2016-09-20T00:00:00"/>
    <x v="1"/>
    <n v="893"/>
    <n v="0.23"/>
    <n v="392.92"/>
    <s v="Tamil Nadu"/>
    <x v="1"/>
    <x v="8"/>
    <m/>
  </r>
  <r>
    <s v="OD4202"/>
    <x v="23"/>
    <x v="3"/>
    <x v="18"/>
    <x v="17"/>
    <d v="2018-10-03T00:00:00"/>
    <x v="1"/>
    <n v="2013"/>
    <n v="0.28999999999999998"/>
    <n v="845.46"/>
    <s v="Tamil Nadu"/>
    <x v="3"/>
    <x v="2"/>
    <m/>
  </r>
  <r>
    <s v="OD4203"/>
    <x v="19"/>
    <x v="2"/>
    <x v="2"/>
    <x v="18"/>
    <d v="2018-12-22T00:00:00"/>
    <x v="1"/>
    <n v="1188"/>
    <n v="0.31"/>
    <n v="522.72"/>
    <s v="Tamil Nadu"/>
    <x v="3"/>
    <x v="4"/>
    <m/>
  </r>
  <r>
    <s v="OD4204"/>
    <x v="7"/>
    <x v="5"/>
    <x v="8"/>
    <x v="11"/>
    <d v="2018-11-27T00:00:00"/>
    <x v="1"/>
    <n v="923"/>
    <n v="0.16"/>
    <n v="415.35"/>
    <s v="Tamil Nadu"/>
    <x v="3"/>
    <x v="0"/>
    <m/>
  </r>
  <r>
    <s v="OD4205"/>
    <x v="4"/>
    <x v="6"/>
    <x v="9"/>
    <x v="9"/>
    <d v="2018-09-13T00:00:00"/>
    <x v="1"/>
    <n v="652"/>
    <n v="0.26"/>
    <n v="52.16"/>
    <s v="Tamil Nadu"/>
    <x v="3"/>
    <x v="8"/>
    <m/>
  </r>
  <r>
    <s v="OD4206"/>
    <x v="46"/>
    <x v="6"/>
    <x v="13"/>
    <x v="12"/>
    <d v="2016-11-25T00:00:00"/>
    <x v="1"/>
    <n v="1994"/>
    <n v="0.28999999999999998"/>
    <n v="777.66"/>
    <s v="Tamil Nadu"/>
    <x v="1"/>
    <x v="0"/>
    <m/>
  </r>
  <r>
    <s v="OD4207"/>
    <x v="0"/>
    <x v="6"/>
    <x v="9"/>
    <x v="15"/>
    <d v="2018-09-05T00:00:00"/>
    <x v="1"/>
    <n v="724"/>
    <n v="0.21"/>
    <n v="202.72"/>
    <s v="Tamil Nadu"/>
    <x v="3"/>
    <x v="8"/>
    <m/>
  </r>
  <r>
    <s v="OD4208"/>
    <x v="37"/>
    <x v="0"/>
    <x v="0"/>
    <x v="3"/>
    <d v="2018-08-13T00:00:00"/>
    <x v="1"/>
    <n v="2486"/>
    <n v="0.34"/>
    <n v="248.6"/>
    <s v="Tamil Nadu"/>
    <x v="3"/>
    <x v="6"/>
    <m/>
  </r>
  <r>
    <s v="OD4209"/>
    <x v="45"/>
    <x v="1"/>
    <x v="1"/>
    <x v="22"/>
    <d v="2018-08-13T00:00:00"/>
    <x v="1"/>
    <n v="2415"/>
    <n v="0.1"/>
    <n v="917.7"/>
    <s v="Tamil Nadu"/>
    <x v="3"/>
    <x v="6"/>
    <m/>
  </r>
  <r>
    <s v="OD4210"/>
    <x v="36"/>
    <x v="2"/>
    <x v="4"/>
    <x v="4"/>
    <d v="2015-03-21T00:00:00"/>
    <x v="1"/>
    <n v="2362"/>
    <n v="0.17"/>
    <n v="307.06"/>
    <s v="Tamil Nadu"/>
    <x v="2"/>
    <x v="10"/>
    <m/>
  </r>
  <r>
    <s v="OD4211"/>
    <x v="9"/>
    <x v="4"/>
    <x v="7"/>
    <x v="20"/>
    <d v="2017-12-31T00:00:00"/>
    <x v="1"/>
    <n v="1035"/>
    <n v="0.24"/>
    <n v="196.65"/>
    <s v="Tamil Nadu"/>
    <x v="0"/>
    <x v="4"/>
    <m/>
  </r>
  <r>
    <s v="OD4212"/>
    <x v="0"/>
    <x v="6"/>
    <x v="13"/>
    <x v="13"/>
    <d v="2018-11-12T00:00:00"/>
    <x v="1"/>
    <n v="508"/>
    <n v="0.25"/>
    <n v="101.6"/>
    <s v="Tamil Nadu"/>
    <x v="3"/>
    <x v="0"/>
    <m/>
  </r>
  <r>
    <s v="OD4213"/>
    <x v="17"/>
    <x v="5"/>
    <x v="8"/>
    <x v="14"/>
    <d v="2015-12-20T00:00:00"/>
    <x v="1"/>
    <n v="681"/>
    <n v="0.1"/>
    <n v="286.02"/>
    <s v="Tamil Nadu"/>
    <x v="2"/>
    <x v="4"/>
    <m/>
  </r>
  <r>
    <s v="OD4214"/>
    <x v="36"/>
    <x v="2"/>
    <x v="4"/>
    <x v="2"/>
    <d v="2018-09-15T00:00:00"/>
    <x v="1"/>
    <n v="1413"/>
    <n v="0.1"/>
    <n v="494.55"/>
    <s v="Tamil Nadu"/>
    <x v="3"/>
    <x v="8"/>
    <m/>
  </r>
  <r>
    <s v="OD4215"/>
    <x v="47"/>
    <x v="1"/>
    <x v="14"/>
    <x v="1"/>
    <d v="2017-10-08T00:00:00"/>
    <x v="1"/>
    <n v="1888"/>
    <n v="0.32"/>
    <n v="774.08"/>
    <s v="Tamil Nadu"/>
    <x v="0"/>
    <x v="2"/>
    <m/>
  </r>
  <r>
    <s v="OD4216"/>
    <x v="2"/>
    <x v="4"/>
    <x v="6"/>
    <x v="12"/>
    <d v="2017-07-29T00:00:00"/>
    <x v="1"/>
    <n v="1452"/>
    <n v="0.17"/>
    <n v="304.92"/>
    <s v="Tamil Nadu"/>
    <x v="0"/>
    <x v="7"/>
    <m/>
  </r>
  <r>
    <s v="OD4217"/>
    <x v="3"/>
    <x v="2"/>
    <x v="2"/>
    <x v="2"/>
    <d v="2018-09-29T00:00:00"/>
    <x v="1"/>
    <n v="1938"/>
    <n v="0.11"/>
    <n v="639.54"/>
    <s v="Tamil Nadu"/>
    <x v="3"/>
    <x v="8"/>
    <m/>
  </r>
  <r>
    <s v="OD4218"/>
    <x v="28"/>
    <x v="6"/>
    <x v="19"/>
    <x v="13"/>
    <d v="2015-09-30T00:00:00"/>
    <x v="1"/>
    <n v="734"/>
    <n v="0.27"/>
    <n v="44.04"/>
    <s v="Tamil Nadu"/>
    <x v="2"/>
    <x v="8"/>
    <m/>
  </r>
  <r>
    <s v="OD4219"/>
    <x v="0"/>
    <x v="3"/>
    <x v="16"/>
    <x v="5"/>
    <d v="2016-11-22T00:00:00"/>
    <x v="1"/>
    <n v="2377"/>
    <n v="0.32"/>
    <n v="974.57"/>
    <s v="Tamil Nadu"/>
    <x v="1"/>
    <x v="0"/>
    <m/>
  </r>
  <r>
    <s v="OD4220"/>
    <x v="21"/>
    <x v="0"/>
    <x v="0"/>
    <x v="2"/>
    <d v="2016-10-10T00:00:00"/>
    <x v="1"/>
    <n v="2328"/>
    <n v="0.28000000000000003"/>
    <n v="675.12"/>
    <s v="Tamil Nadu"/>
    <x v="1"/>
    <x v="2"/>
    <m/>
  </r>
  <r>
    <s v="OD4221"/>
    <x v="34"/>
    <x v="6"/>
    <x v="9"/>
    <x v="2"/>
    <d v="2015-09-19T00:00:00"/>
    <x v="1"/>
    <n v="1452"/>
    <n v="0.16"/>
    <n v="217.8"/>
    <s v="Tamil Nadu"/>
    <x v="2"/>
    <x v="8"/>
    <m/>
  </r>
  <r>
    <s v="OD4222"/>
    <x v="38"/>
    <x v="5"/>
    <x v="8"/>
    <x v="6"/>
    <d v="2016-11-13T00:00:00"/>
    <x v="1"/>
    <n v="679"/>
    <n v="0.19"/>
    <n v="244.44"/>
    <s v="Tamil Nadu"/>
    <x v="1"/>
    <x v="0"/>
    <m/>
  </r>
  <r>
    <s v="OD4223"/>
    <x v="17"/>
    <x v="6"/>
    <x v="13"/>
    <x v="0"/>
    <d v="2018-06-03T00:00:00"/>
    <x v="1"/>
    <n v="1559"/>
    <n v="0.12"/>
    <n v="249.44"/>
    <s v="Tamil Nadu"/>
    <x v="3"/>
    <x v="1"/>
    <m/>
  </r>
  <r>
    <s v="OD4224"/>
    <x v="45"/>
    <x v="6"/>
    <x v="13"/>
    <x v="23"/>
    <d v="2015-12-20T00:00:00"/>
    <x v="1"/>
    <n v="2088"/>
    <n v="0.14000000000000001"/>
    <n v="375.84"/>
    <s v="Tamil Nadu"/>
    <x v="2"/>
    <x v="4"/>
    <m/>
  </r>
  <r>
    <s v="OD4225"/>
    <x v="5"/>
    <x v="6"/>
    <x v="19"/>
    <x v="13"/>
    <d v="2018-08-13T00:00:00"/>
    <x v="1"/>
    <n v="2298"/>
    <n v="0.31"/>
    <n v="873.24"/>
    <s v="Tamil Nadu"/>
    <x v="3"/>
    <x v="6"/>
    <m/>
  </r>
  <r>
    <s v="OD4226"/>
    <x v="9"/>
    <x v="4"/>
    <x v="22"/>
    <x v="18"/>
    <d v="2018-12-23T00:00:00"/>
    <x v="1"/>
    <n v="1736"/>
    <n v="0.28999999999999998"/>
    <n v="295.12"/>
    <s v="Tamil Nadu"/>
    <x v="3"/>
    <x v="4"/>
    <m/>
  </r>
  <r>
    <s v="OD4227"/>
    <x v="39"/>
    <x v="4"/>
    <x v="7"/>
    <x v="6"/>
    <d v="2018-12-22T00:00:00"/>
    <x v="1"/>
    <n v="758"/>
    <n v="0.1"/>
    <n v="234.98"/>
    <s v="Tamil Nadu"/>
    <x v="3"/>
    <x v="4"/>
    <m/>
  </r>
  <r>
    <s v="OD4228"/>
    <x v="22"/>
    <x v="4"/>
    <x v="6"/>
    <x v="14"/>
    <d v="2018-11-17T00:00:00"/>
    <x v="1"/>
    <n v="584"/>
    <n v="0.27"/>
    <n v="52.56"/>
    <s v="Tamil Nadu"/>
    <x v="3"/>
    <x v="0"/>
    <m/>
  </r>
  <r>
    <s v="OD4229"/>
    <x v="23"/>
    <x v="4"/>
    <x v="6"/>
    <x v="20"/>
    <d v="2018-01-14T00:00:00"/>
    <x v="1"/>
    <n v="1707"/>
    <n v="0.28999999999999998"/>
    <n v="734.01"/>
    <s v="Tamil Nadu"/>
    <x v="3"/>
    <x v="9"/>
    <m/>
  </r>
  <r>
    <s v="OD4230"/>
    <x v="11"/>
    <x v="2"/>
    <x v="4"/>
    <x v="16"/>
    <d v="2017-04-16T00:00:00"/>
    <x v="1"/>
    <n v="790"/>
    <n v="0.32"/>
    <n v="71.099999999999994"/>
    <s v="Tamil Nadu"/>
    <x v="0"/>
    <x v="3"/>
    <m/>
  </r>
  <r>
    <s v="OD4231"/>
    <x v="30"/>
    <x v="2"/>
    <x v="15"/>
    <x v="11"/>
    <d v="2017-11-13T00:00:00"/>
    <x v="1"/>
    <n v="1095"/>
    <n v="0.28000000000000003"/>
    <n v="153.30000000000001"/>
    <s v="Tamil Nadu"/>
    <x v="0"/>
    <x v="0"/>
    <m/>
  </r>
  <r>
    <s v="OD4232"/>
    <x v="26"/>
    <x v="4"/>
    <x v="22"/>
    <x v="14"/>
    <d v="2016-10-09T00:00:00"/>
    <x v="1"/>
    <n v="1919"/>
    <n v="0.31"/>
    <n v="230.28"/>
    <s v="Tamil Nadu"/>
    <x v="1"/>
    <x v="2"/>
    <m/>
  </r>
  <r>
    <s v="OD4233"/>
    <x v="14"/>
    <x v="3"/>
    <x v="3"/>
    <x v="4"/>
    <d v="2018-04-11T00:00:00"/>
    <x v="1"/>
    <n v="1149"/>
    <n v="0.21"/>
    <n v="68.94"/>
    <s v="Tamil Nadu"/>
    <x v="3"/>
    <x v="3"/>
    <m/>
  </r>
  <r>
    <s v="OD4234"/>
    <x v="38"/>
    <x v="5"/>
    <x v="10"/>
    <x v="16"/>
    <d v="2016-01-17T00:00:00"/>
    <x v="1"/>
    <n v="1533"/>
    <n v="0.14000000000000001"/>
    <n v="76.650000000000006"/>
    <s v="Tamil Nadu"/>
    <x v="1"/>
    <x v="9"/>
    <m/>
  </r>
  <r>
    <s v="OD4235"/>
    <x v="43"/>
    <x v="1"/>
    <x v="1"/>
    <x v="9"/>
    <d v="2017-09-02T00:00:00"/>
    <x v="1"/>
    <n v="1970"/>
    <n v="0.14000000000000001"/>
    <n v="137.9"/>
    <s v="Tamil Nadu"/>
    <x v="0"/>
    <x v="8"/>
    <m/>
  </r>
  <r>
    <s v="OD4236"/>
    <x v="33"/>
    <x v="6"/>
    <x v="9"/>
    <x v="23"/>
    <d v="2015-11-03T00:00:00"/>
    <x v="1"/>
    <n v="2092"/>
    <n v="0.11"/>
    <n v="188.28"/>
    <s v="Tamil Nadu"/>
    <x v="2"/>
    <x v="0"/>
    <m/>
  </r>
  <r>
    <s v="OD4237"/>
    <x v="45"/>
    <x v="2"/>
    <x v="2"/>
    <x v="22"/>
    <d v="2016-03-21T00:00:00"/>
    <x v="1"/>
    <n v="1964"/>
    <n v="0.27"/>
    <n v="255.32"/>
    <s v="Tamil Nadu"/>
    <x v="1"/>
    <x v="10"/>
    <m/>
  </r>
  <r>
    <s v="OD4238"/>
    <x v="40"/>
    <x v="3"/>
    <x v="3"/>
    <x v="0"/>
    <d v="2015-06-06T00:00:00"/>
    <x v="1"/>
    <n v="2327"/>
    <n v="0.21"/>
    <n v="814.45"/>
    <s v="Tamil Nadu"/>
    <x v="2"/>
    <x v="1"/>
    <m/>
  </r>
  <r>
    <s v="OD4239"/>
    <x v="35"/>
    <x v="4"/>
    <x v="7"/>
    <x v="8"/>
    <d v="2018-09-21T00:00:00"/>
    <x v="1"/>
    <n v="1179"/>
    <n v="0.16"/>
    <n v="389.07"/>
    <s v="Tamil Nadu"/>
    <x v="3"/>
    <x v="8"/>
    <m/>
  </r>
  <r>
    <s v="OD4240"/>
    <x v="20"/>
    <x v="1"/>
    <x v="14"/>
    <x v="21"/>
    <d v="2016-12-11T00:00:00"/>
    <x v="1"/>
    <n v="2281"/>
    <n v="0.26"/>
    <n v="433.39"/>
    <s v="Tamil Nadu"/>
    <x v="1"/>
    <x v="4"/>
    <m/>
  </r>
  <r>
    <s v="OD4241"/>
    <x v="10"/>
    <x v="2"/>
    <x v="21"/>
    <x v="1"/>
    <d v="2016-10-09T00:00:00"/>
    <x v="1"/>
    <n v="2053"/>
    <n v="0.28000000000000003"/>
    <n v="225.83"/>
    <s v="Tamil Nadu"/>
    <x v="1"/>
    <x v="2"/>
    <m/>
  </r>
  <r>
    <s v="OD4242"/>
    <x v="39"/>
    <x v="3"/>
    <x v="18"/>
    <x v="4"/>
    <d v="2016-10-09T00:00:00"/>
    <x v="1"/>
    <n v="2463"/>
    <n v="0.15"/>
    <n v="862.05"/>
    <s v="Tamil Nadu"/>
    <x v="1"/>
    <x v="2"/>
    <m/>
  </r>
  <r>
    <s v="OD4243"/>
    <x v="41"/>
    <x v="0"/>
    <x v="0"/>
    <x v="16"/>
    <d v="2018-11-03T00:00:00"/>
    <x v="1"/>
    <n v="761"/>
    <n v="0.23"/>
    <n v="197.86"/>
    <s v="Tamil Nadu"/>
    <x v="3"/>
    <x v="0"/>
    <m/>
  </r>
  <r>
    <s v="OD4244"/>
    <x v="37"/>
    <x v="5"/>
    <x v="8"/>
    <x v="0"/>
    <d v="2018-02-03T00:00:00"/>
    <x v="1"/>
    <n v="2183"/>
    <n v="0.17"/>
    <n v="109.15"/>
    <s v="Tamil Nadu"/>
    <x v="3"/>
    <x v="11"/>
    <m/>
  </r>
  <r>
    <s v="OD4245"/>
    <x v="31"/>
    <x v="6"/>
    <x v="19"/>
    <x v="15"/>
    <d v="2017-05-20T00:00:00"/>
    <x v="1"/>
    <n v="1988"/>
    <n v="0.32"/>
    <n v="258.44"/>
    <s v="Tamil Nadu"/>
    <x v="0"/>
    <x v="5"/>
    <m/>
  </r>
  <r>
    <s v="OD4246"/>
    <x v="4"/>
    <x v="3"/>
    <x v="16"/>
    <x v="0"/>
    <d v="2015-02-02T00:00:00"/>
    <x v="1"/>
    <n v="525"/>
    <n v="0.27"/>
    <n v="52.5"/>
    <s v="Tamil Nadu"/>
    <x v="2"/>
    <x v="11"/>
    <m/>
  </r>
  <r>
    <s v="OD4247"/>
    <x v="6"/>
    <x v="5"/>
    <x v="17"/>
    <x v="18"/>
    <d v="2017-09-06T00:00:00"/>
    <x v="1"/>
    <n v="915"/>
    <n v="0.21"/>
    <n v="155.55000000000001"/>
    <s v="Tamil Nadu"/>
    <x v="0"/>
    <x v="8"/>
    <m/>
  </r>
  <r>
    <s v="OD4248"/>
    <x v="28"/>
    <x v="1"/>
    <x v="14"/>
    <x v="13"/>
    <d v="2018-11-04T00:00:00"/>
    <x v="1"/>
    <n v="1875"/>
    <n v="0.33"/>
    <n v="412.5"/>
    <s v="Tamil Nadu"/>
    <x v="3"/>
    <x v="0"/>
    <m/>
  </r>
  <r>
    <s v="OD4249"/>
    <x v="5"/>
    <x v="5"/>
    <x v="10"/>
    <x v="22"/>
    <d v="2018-01-14T00:00:00"/>
    <x v="1"/>
    <n v="770"/>
    <n v="0.22"/>
    <n v="300.3"/>
    <s v="Tamil Nadu"/>
    <x v="3"/>
    <x v="9"/>
    <m/>
  </r>
  <r>
    <s v="OD4250"/>
    <x v="17"/>
    <x v="2"/>
    <x v="21"/>
    <x v="18"/>
    <d v="2016-11-22T00:00:00"/>
    <x v="1"/>
    <n v="1931"/>
    <n v="0.34"/>
    <n v="386.2"/>
    <s v="Tamil Nadu"/>
    <x v="1"/>
    <x v="0"/>
    <m/>
  </r>
  <r>
    <s v="OD4251"/>
    <x v="31"/>
    <x v="5"/>
    <x v="10"/>
    <x v="12"/>
    <d v="2016-06-09T00:00:00"/>
    <x v="1"/>
    <n v="1023"/>
    <n v="0.28000000000000003"/>
    <n v="214.83"/>
    <s v="Tamil Nadu"/>
    <x v="1"/>
    <x v="1"/>
    <m/>
  </r>
  <r>
    <s v="OD4252"/>
    <x v="43"/>
    <x v="4"/>
    <x v="7"/>
    <x v="8"/>
    <d v="2018-01-07T00:00:00"/>
    <x v="1"/>
    <n v="1654"/>
    <n v="0.22"/>
    <n v="330.8"/>
    <s v="Tamil Nadu"/>
    <x v="3"/>
    <x v="9"/>
    <m/>
  </r>
  <r>
    <s v="OD4253"/>
    <x v="29"/>
    <x v="4"/>
    <x v="6"/>
    <x v="14"/>
    <d v="2018-06-03T00:00:00"/>
    <x v="1"/>
    <n v="1107"/>
    <n v="0.14000000000000001"/>
    <n v="265.68"/>
    <s v="Tamil Nadu"/>
    <x v="3"/>
    <x v="1"/>
    <m/>
  </r>
  <r>
    <s v="OD4254"/>
    <x v="14"/>
    <x v="6"/>
    <x v="13"/>
    <x v="0"/>
    <d v="2016-12-04T00:00:00"/>
    <x v="1"/>
    <n v="1179"/>
    <n v="0.27"/>
    <n v="436.23"/>
    <s v="Tamil Nadu"/>
    <x v="1"/>
    <x v="4"/>
    <m/>
  </r>
  <r>
    <s v="OD4255"/>
    <x v="41"/>
    <x v="3"/>
    <x v="3"/>
    <x v="20"/>
    <d v="2017-07-29T00:00:00"/>
    <x v="1"/>
    <n v="1386"/>
    <n v="0.16"/>
    <n v="277.2"/>
    <s v="Tamil Nadu"/>
    <x v="0"/>
    <x v="7"/>
    <m/>
  </r>
  <r>
    <s v="OD4256"/>
    <x v="0"/>
    <x v="5"/>
    <x v="10"/>
    <x v="11"/>
    <d v="2016-03-21T00:00:00"/>
    <x v="1"/>
    <n v="624"/>
    <n v="0.11"/>
    <n v="274.56"/>
    <s v="Tamil Nadu"/>
    <x v="1"/>
    <x v="10"/>
    <m/>
  </r>
  <r>
    <s v="OD4257"/>
    <x v="30"/>
    <x v="6"/>
    <x v="19"/>
    <x v="18"/>
    <d v="2017-05-29T00:00:00"/>
    <x v="1"/>
    <n v="2224"/>
    <n v="0.15"/>
    <n v="934.08"/>
    <s v="Tamil Nadu"/>
    <x v="0"/>
    <x v="5"/>
    <m/>
  </r>
  <r>
    <s v="OD4258"/>
    <x v="32"/>
    <x v="1"/>
    <x v="1"/>
    <x v="23"/>
    <d v="2016-11-20T00:00:00"/>
    <x v="1"/>
    <n v="665"/>
    <n v="0.26"/>
    <n v="146.30000000000001"/>
    <s v="Tamil Nadu"/>
    <x v="1"/>
    <x v="0"/>
    <m/>
  </r>
  <r>
    <s v="OD4259"/>
    <x v="14"/>
    <x v="2"/>
    <x v="4"/>
    <x v="19"/>
    <d v="2015-03-22T00:00:00"/>
    <x v="1"/>
    <n v="2173"/>
    <n v="0.26"/>
    <n v="934.39"/>
    <s v="Tamil Nadu"/>
    <x v="2"/>
    <x v="10"/>
    <m/>
  </r>
  <r>
    <s v="OD4260"/>
    <x v="32"/>
    <x v="5"/>
    <x v="17"/>
    <x v="1"/>
    <d v="2018-06-11T00:00:00"/>
    <x v="1"/>
    <n v="1430"/>
    <n v="0.34"/>
    <n v="143"/>
    <s v="Tamil Nadu"/>
    <x v="3"/>
    <x v="1"/>
    <m/>
  </r>
  <r>
    <s v="OD4261"/>
    <x v="30"/>
    <x v="0"/>
    <x v="12"/>
    <x v="9"/>
    <d v="2016-09-13T00:00:00"/>
    <x v="1"/>
    <n v="1513"/>
    <n v="0.28999999999999998"/>
    <n v="453.9"/>
    <s v="Tamil Nadu"/>
    <x v="1"/>
    <x v="8"/>
    <m/>
  </r>
  <r>
    <s v="OD4262"/>
    <x v="17"/>
    <x v="3"/>
    <x v="18"/>
    <x v="9"/>
    <d v="2016-05-20T00:00:00"/>
    <x v="1"/>
    <n v="980"/>
    <n v="0.33"/>
    <n v="186.2"/>
    <s v="Tamil Nadu"/>
    <x v="1"/>
    <x v="5"/>
    <m/>
  </r>
  <r>
    <s v="OD4263"/>
    <x v="29"/>
    <x v="5"/>
    <x v="17"/>
    <x v="5"/>
    <d v="2016-06-09T00:00:00"/>
    <x v="1"/>
    <n v="2264"/>
    <n v="0.33"/>
    <n v="520.72"/>
    <s v="Tamil Nadu"/>
    <x v="1"/>
    <x v="1"/>
    <m/>
  </r>
  <r>
    <s v="OD4264"/>
    <x v="4"/>
    <x v="1"/>
    <x v="1"/>
    <x v="6"/>
    <d v="2016-11-20T00:00:00"/>
    <x v="1"/>
    <n v="1074"/>
    <n v="0.16"/>
    <n v="289.98"/>
    <s v="Tamil Nadu"/>
    <x v="1"/>
    <x v="0"/>
    <m/>
  </r>
  <r>
    <s v="OD4265"/>
    <x v="33"/>
    <x v="0"/>
    <x v="20"/>
    <x v="2"/>
    <d v="2017-10-28T00:00:00"/>
    <x v="1"/>
    <n v="1754"/>
    <n v="0.34"/>
    <n v="561.28"/>
    <s v="Tamil Nadu"/>
    <x v="0"/>
    <x v="2"/>
    <m/>
  </r>
  <r>
    <s v="OD4266"/>
    <x v="46"/>
    <x v="2"/>
    <x v="15"/>
    <x v="11"/>
    <d v="2017-09-02T00:00:00"/>
    <x v="1"/>
    <n v="1817"/>
    <n v="0.19"/>
    <n v="763.14"/>
    <s v="Tamil Nadu"/>
    <x v="0"/>
    <x v="8"/>
    <m/>
  </r>
  <r>
    <s v="OD4267"/>
    <x v="31"/>
    <x v="4"/>
    <x v="6"/>
    <x v="23"/>
    <d v="2015-03-22T00:00:00"/>
    <x v="1"/>
    <n v="2264"/>
    <n v="0.21"/>
    <n v="950.88"/>
    <s v="Tamil Nadu"/>
    <x v="2"/>
    <x v="10"/>
    <m/>
  </r>
  <r>
    <s v="OD4268"/>
    <x v="20"/>
    <x v="3"/>
    <x v="5"/>
    <x v="1"/>
    <d v="2016-12-03T00:00:00"/>
    <x v="1"/>
    <n v="1196"/>
    <n v="0.32"/>
    <n v="382.72"/>
    <s v="Tamil Nadu"/>
    <x v="1"/>
    <x v="4"/>
    <m/>
  </r>
  <r>
    <s v="OD4269"/>
    <x v="39"/>
    <x v="6"/>
    <x v="9"/>
    <x v="11"/>
    <d v="2018-01-14T00:00:00"/>
    <x v="1"/>
    <n v="1640"/>
    <n v="0.24"/>
    <n v="114.8"/>
    <s v="Tamil Nadu"/>
    <x v="3"/>
    <x v="9"/>
    <m/>
  </r>
  <r>
    <s v="OD4270"/>
    <x v="3"/>
    <x v="3"/>
    <x v="5"/>
    <x v="12"/>
    <d v="2016-11-13T00:00:00"/>
    <x v="1"/>
    <n v="1960"/>
    <n v="0.1"/>
    <n v="235.2"/>
    <s v="Tamil Nadu"/>
    <x v="1"/>
    <x v="0"/>
    <m/>
  </r>
  <r>
    <s v="OD4271"/>
    <x v="19"/>
    <x v="0"/>
    <x v="12"/>
    <x v="9"/>
    <d v="2018-12-03T00:00:00"/>
    <x v="1"/>
    <n v="601"/>
    <n v="0.27"/>
    <n v="30.05"/>
    <s v="Tamil Nadu"/>
    <x v="3"/>
    <x v="4"/>
    <m/>
  </r>
  <r>
    <s v="OD4272"/>
    <x v="41"/>
    <x v="1"/>
    <x v="14"/>
    <x v="5"/>
    <d v="2018-08-13T00:00:00"/>
    <x v="1"/>
    <n v="1094"/>
    <n v="0.11"/>
    <n v="65.64"/>
    <s v="Tamil Nadu"/>
    <x v="3"/>
    <x v="6"/>
    <m/>
  </r>
  <r>
    <s v="OD4273"/>
    <x v="27"/>
    <x v="3"/>
    <x v="16"/>
    <x v="4"/>
    <d v="2016-09-20T00:00:00"/>
    <x v="1"/>
    <n v="642"/>
    <n v="0.22"/>
    <n v="166.92"/>
    <s v="Tamil Nadu"/>
    <x v="1"/>
    <x v="8"/>
    <m/>
  </r>
  <r>
    <s v="OD4274"/>
    <x v="7"/>
    <x v="4"/>
    <x v="7"/>
    <x v="6"/>
    <d v="2017-09-02T00:00:00"/>
    <x v="1"/>
    <n v="1806"/>
    <n v="0.28000000000000003"/>
    <n v="505.68"/>
    <s v="Tamil Nadu"/>
    <x v="0"/>
    <x v="8"/>
    <m/>
  </r>
  <r>
    <s v="OD4275"/>
    <x v="44"/>
    <x v="1"/>
    <x v="14"/>
    <x v="11"/>
    <d v="2015-11-03T00:00:00"/>
    <x v="1"/>
    <n v="585"/>
    <n v="0.33"/>
    <n v="210.6"/>
    <s v="Tamil Nadu"/>
    <x v="2"/>
    <x v="0"/>
    <m/>
  </r>
  <r>
    <s v="OD4276"/>
    <x v="12"/>
    <x v="4"/>
    <x v="7"/>
    <x v="16"/>
    <d v="2017-01-08T00:00:00"/>
    <x v="1"/>
    <n v="1261"/>
    <n v="0.27"/>
    <n v="75.66"/>
    <s v="Tamil Nadu"/>
    <x v="0"/>
    <x v="9"/>
    <m/>
  </r>
  <r>
    <s v="OD4277"/>
    <x v="4"/>
    <x v="5"/>
    <x v="10"/>
    <x v="14"/>
    <d v="2017-09-22T00:00:00"/>
    <x v="1"/>
    <n v="1783"/>
    <n v="0.27"/>
    <n v="499.24"/>
    <s v="Tamil Nadu"/>
    <x v="0"/>
    <x v="8"/>
    <m/>
  </r>
  <r>
    <s v="OD4278"/>
    <x v="36"/>
    <x v="2"/>
    <x v="4"/>
    <x v="9"/>
    <d v="2018-11-11T00:00:00"/>
    <x v="2"/>
    <n v="979"/>
    <n v="0.23"/>
    <n v="58.74"/>
    <s v="Tamil Nadu"/>
    <x v="3"/>
    <x v="0"/>
    <m/>
  </r>
  <r>
    <s v="OD4279"/>
    <x v="24"/>
    <x v="1"/>
    <x v="1"/>
    <x v="18"/>
    <d v="2017-05-12T00:00:00"/>
    <x v="2"/>
    <n v="1091"/>
    <n v="0.35"/>
    <n v="349.12"/>
    <s v="Tamil Nadu"/>
    <x v="0"/>
    <x v="5"/>
    <m/>
  </r>
  <r>
    <s v="OD4280"/>
    <x v="1"/>
    <x v="4"/>
    <x v="22"/>
    <x v="8"/>
    <d v="2018-06-15T00:00:00"/>
    <x v="2"/>
    <n v="850"/>
    <n v="0.14000000000000001"/>
    <n v="161.5"/>
    <s v="Tamil Nadu"/>
    <x v="3"/>
    <x v="1"/>
    <m/>
  </r>
  <r>
    <s v="OD4281"/>
    <x v="35"/>
    <x v="4"/>
    <x v="7"/>
    <x v="3"/>
    <d v="2015-08-11T00:00:00"/>
    <x v="2"/>
    <n v="2482"/>
    <n v="0.23"/>
    <n v="843.88"/>
    <s v="Tamil Nadu"/>
    <x v="2"/>
    <x v="6"/>
    <m/>
  </r>
  <r>
    <s v="OD4282"/>
    <x v="29"/>
    <x v="0"/>
    <x v="20"/>
    <x v="15"/>
    <d v="2015-10-11T00:00:00"/>
    <x v="2"/>
    <n v="606"/>
    <n v="0.3"/>
    <n v="30.3"/>
    <s v="Tamil Nadu"/>
    <x v="2"/>
    <x v="2"/>
    <m/>
  </r>
  <r>
    <s v="OD4283"/>
    <x v="19"/>
    <x v="1"/>
    <x v="1"/>
    <x v="11"/>
    <d v="2017-12-06T00:00:00"/>
    <x v="2"/>
    <n v="663"/>
    <n v="0.16"/>
    <n v="99.45"/>
    <s v="Tamil Nadu"/>
    <x v="0"/>
    <x v="4"/>
    <m/>
  </r>
  <r>
    <s v="OD4284"/>
    <x v="27"/>
    <x v="2"/>
    <x v="2"/>
    <x v="4"/>
    <d v="2017-09-25T00:00:00"/>
    <x v="2"/>
    <n v="2470"/>
    <n v="0.25"/>
    <n v="123.5"/>
    <s v="Tamil Nadu"/>
    <x v="0"/>
    <x v="8"/>
    <m/>
  </r>
  <r>
    <s v="OD4285"/>
    <x v="17"/>
    <x v="3"/>
    <x v="18"/>
    <x v="11"/>
    <d v="2016-08-27T00:00:00"/>
    <x v="2"/>
    <n v="1024"/>
    <n v="0.22"/>
    <n v="430.08"/>
    <s v="Tamil Nadu"/>
    <x v="1"/>
    <x v="6"/>
    <m/>
  </r>
  <r>
    <s v="OD4286"/>
    <x v="14"/>
    <x v="2"/>
    <x v="21"/>
    <x v="23"/>
    <d v="2015-08-09T00:00:00"/>
    <x v="2"/>
    <n v="1423"/>
    <n v="0.15"/>
    <n v="270.37"/>
    <s v="Tamil Nadu"/>
    <x v="2"/>
    <x v="6"/>
    <m/>
  </r>
  <r>
    <s v="OD4287"/>
    <x v="47"/>
    <x v="4"/>
    <x v="7"/>
    <x v="18"/>
    <d v="2016-06-19T00:00:00"/>
    <x v="2"/>
    <n v="1939"/>
    <n v="0.25"/>
    <n v="814.38"/>
    <s v="Tamil Nadu"/>
    <x v="1"/>
    <x v="1"/>
    <m/>
  </r>
  <r>
    <s v="OD4288"/>
    <x v="28"/>
    <x v="4"/>
    <x v="6"/>
    <x v="17"/>
    <d v="2015-09-29T00:00:00"/>
    <x v="2"/>
    <n v="569"/>
    <n v="0.24"/>
    <n v="147.94"/>
    <s v="Tamil Nadu"/>
    <x v="2"/>
    <x v="8"/>
    <m/>
  </r>
  <r>
    <s v="OD4289"/>
    <x v="28"/>
    <x v="1"/>
    <x v="14"/>
    <x v="11"/>
    <d v="2017-12-04T00:00:00"/>
    <x v="2"/>
    <n v="2043"/>
    <n v="0.23"/>
    <n v="592.47"/>
    <s v="Tamil Nadu"/>
    <x v="0"/>
    <x v="4"/>
    <m/>
  </r>
  <r>
    <s v="OD4290"/>
    <x v="37"/>
    <x v="3"/>
    <x v="16"/>
    <x v="0"/>
    <d v="2016-12-06T00:00:00"/>
    <x v="2"/>
    <n v="941"/>
    <n v="0.16"/>
    <n v="329.35"/>
    <s v="Tamil Nadu"/>
    <x v="1"/>
    <x v="4"/>
    <m/>
  </r>
  <r>
    <s v="OD4291"/>
    <x v="8"/>
    <x v="3"/>
    <x v="3"/>
    <x v="6"/>
    <d v="2018-12-28T00:00:00"/>
    <x v="2"/>
    <n v="2315"/>
    <n v="0.17"/>
    <n v="972.3"/>
    <s v="Tamil Nadu"/>
    <x v="3"/>
    <x v="4"/>
    <m/>
  </r>
  <r>
    <s v="OD4292"/>
    <x v="5"/>
    <x v="6"/>
    <x v="11"/>
    <x v="0"/>
    <d v="2015-09-29T00:00:00"/>
    <x v="2"/>
    <n v="2499"/>
    <n v="0.24"/>
    <n v="324.87"/>
    <s v="Tamil Nadu"/>
    <x v="2"/>
    <x v="8"/>
    <m/>
  </r>
  <r>
    <s v="OD4293"/>
    <x v="39"/>
    <x v="5"/>
    <x v="17"/>
    <x v="20"/>
    <d v="2017-12-29T00:00:00"/>
    <x v="2"/>
    <n v="2461"/>
    <n v="0.27"/>
    <n v="1058.23"/>
    <s v="Tamil Nadu"/>
    <x v="0"/>
    <x v="4"/>
    <m/>
  </r>
  <r>
    <s v="OD4294"/>
    <x v="12"/>
    <x v="4"/>
    <x v="6"/>
    <x v="4"/>
    <d v="2015-01-27T00:00:00"/>
    <x v="2"/>
    <n v="2370"/>
    <n v="0.13"/>
    <n v="971.7"/>
    <s v="Tamil Nadu"/>
    <x v="2"/>
    <x v="9"/>
    <m/>
  </r>
  <r>
    <s v="OD4295"/>
    <x v="29"/>
    <x v="5"/>
    <x v="10"/>
    <x v="19"/>
    <d v="2018-11-25T00:00:00"/>
    <x v="2"/>
    <n v="1657"/>
    <n v="0.28000000000000003"/>
    <n v="364.54"/>
    <s v="Tamil Nadu"/>
    <x v="3"/>
    <x v="0"/>
    <m/>
  </r>
  <r>
    <s v="OD4296"/>
    <x v="14"/>
    <x v="1"/>
    <x v="1"/>
    <x v="13"/>
    <d v="2015-03-14T00:00:00"/>
    <x v="2"/>
    <n v="1146"/>
    <n v="0.27"/>
    <n v="320.88"/>
    <s v="Tamil Nadu"/>
    <x v="2"/>
    <x v="10"/>
    <m/>
  </r>
  <r>
    <s v="OD4297"/>
    <x v="8"/>
    <x v="1"/>
    <x v="14"/>
    <x v="21"/>
    <d v="2018-06-10T00:00:00"/>
    <x v="2"/>
    <n v="1790"/>
    <n v="0.19"/>
    <n v="626.5"/>
    <s v="Tamil Nadu"/>
    <x v="3"/>
    <x v="1"/>
    <m/>
  </r>
  <r>
    <s v="OD4298"/>
    <x v="19"/>
    <x v="1"/>
    <x v="14"/>
    <x v="3"/>
    <d v="2018-01-29T00:00:00"/>
    <x v="2"/>
    <n v="783"/>
    <n v="0.11"/>
    <n v="281.88"/>
    <s v="Tamil Nadu"/>
    <x v="3"/>
    <x v="9"/>
    <m/>
  </r>
  <r>
    <s v="OD4299"/>
    <x v="12"/>
    <x v="2"/>
    <x v="4"/>
    <x v="6"/>
    <d v="2017-05-28T00:00:00"/>
    <x v="2"/>
    <n v="960"/>
    <n v="0.21"/>
    <n v="192"/>
    <s v="Tamil Nadu"/>
    <x v="0"/>
    <x v="5"/>
    <m/>
  </r>
  <r>
    <s v="OD4300"/>
    <x v="26"/>
    <x v="6"/>
    <x v="9"/>
    <x v="8"/>
    <d v="2016-12-27T00:00:00"/>
    <x v="2"/>
    <n v="1243"/>
    <n v="0.27"/>
    <n v="372.9"/>
    <s v="Tamil Nadu"/>
    <x v="1"/>
    <x v="4"/>
    <m/>
  </r>
  <r>
    <s v="OD4301"/>
    <x v="21"/>
    <x v="3"/>
    <x v="18"/>
    <x v="15"/>
    <d v="2017-11-26T00:00:00"/>
    <x v="2"/>
    <n v="2471"/>
    <n v="0.33"/>
    <n v="395.36"/>
    <s v="Tamil Nadu"/>
    <x v="0"/>
    <x v="0"/>
    <m/>
  </r>
  <r>
    <s v="OD4302"/>
    <x v="15"/>
    <x v="2"/>
    <x v="15"/>
    <x v="9"/>
    <d v="2017-11-03T00:00:00"/>
    <x v="2"/>
    <n v="2171"/>
    <n v="0.23"/>
    <n v="933.53"/>
    <s v="Tamil Nadu"/>
    <x v="0"/>
    <x v="0"/>
    <m/>
  </r>
  <r>
    <s v="OD4303"/>
    <x v="16"/>
    <x v="0"/>
    <x v="0"/>
    <x v="14"/>
    <d v="2016-12-06T00:00:00"/>
    <x v="2"/>
    <n v="601"/>
    <n v="0.3"/>
    <n v="114.19"/>
    <s v="Tamil Nadu"/>
    <x v="1"/>
    <x v="4"/>
    <m/>
  </r>
  <r>
    <s v="OD4304"/>
    <x v="33"/>
    <x v="5"/>
    <x v="17"/>
    <x v="5"/>
    <d v="2015-03-31T00:00:00"/>
    <x v="2"/>
    <n v="1055"/>
    <n v="0.25"/>
    <n v="369.25"/>
    <s v="Tamil Nadu"/>
    <x v="2"/>
    <x v="10"/>
    <m/>
  </r>
  <r>
    <s v="OD4305"/>
    <x v="44"/>
    <x v="4"/>
    <x v="7"/>
    <x v="12"/>
    <d v="2018-09-23T00:00:00"/>
    <x v="2"/>
    <n v="1312"/>
    <n v="0.24"/>
    <n v="157.44"/>
    <s v="Tamil Nadu"/>
    <x v="3"/>
    <x v="8"/>
    <m/>
  </r>
  <r>
    <s v="OD4306"/>
    <x v="12"/>
    <x v="6"/>
    <x v="9"/>
    <x v="15"/>
    <d v="2018-09-15T00:00:00"/>
    <x v="2"/>
    <n v="1268"/>
    <n v="0.26"/>
    <n v="152.16"/>
    <s v="Tamil Nadu"/>
    <x v="3"/>
    <x v="8"/>
    <m/>
  </r>
  <r>
    <s v="OD4307"/>
    <x v="49"/>
    <x v="3"/>
    <x v="16"/>
    <x v="15"/>
    <d v="2018-03-08T00:00:00"/>
    <x v="2"/>
    <n v="1320"/>
    <n v="0.21"/>
    <n v="92.4"/>
    <s v="Tamil Nadu"/>
    <x v="3"/>
    <x v="10"/>
    <m/>
  </r>
  <r>
    <s v="OD4308"/>
    <x v="15"/>
    <x v="2"/>
    <x v="21"/>
    <x v="19"/>
    <d v="2017-09-25T00:00:00"/>
    <x v="2"/>
    <n v="2050"/>
    <n v="0.19"/>
    <n v="348.5"/>
    <s v="Tamil Nadu"/>
    <x v="0"/>
    <x v="8"/>
    <m/>
  </r>
  <r>
    <s v="OD4309"/>
    <x v="25"/>
    <x v="3"/>
    <x v="3"/>
    <x v="9"/>
    <d v="2016-06-25T00:00:00"/>
    <x v="2"/>
    <n v="1329"/>
    <n v="0.23"/>
    <n v="106.32"/>
    <s v="Tamil Nadu"/>
    <x v="1"/>
    <x v="1"/>
    <m/>
  </r>
  <r>
    <s v="OD4310"/>
    <x v="45"/>
    <x v="2"/>
    <x v="4"/>
    <x v="13"/>
    <d v="2018-11-06T00:00:00"/>
    <x v="2"/>
    <n v="1822"/>
    <n v="0.28000000000000003"/>
    <n v="255.08"/>
    <s v="Tamil Nadu"/>
    <x v="3"/>
    <x v="0"/>
    <m/>
  </r>
  <r>
    <s v="OD4311"/>
    <x v="44"/>
    <x v="2"/>
    <x v="15"/>
    <x v="6"/>
    <d v="2016-06-18T00:00:00"/>
    <x v="2"/>
    <n v="1014"/>
    <n v="0.19"/>
    <n v="395.46"/>
    <s v="Tamil Nadu"/>
    <x v="1"/>
    <x v="1"/>
    <m/>
  </r>
  <r>
    <s v="OD4312"/>
    <x v="19"/>
    <x v="1"/>
    <x v="1"/>
    <x v="22"/>
    <d v="2015-03-25T00:00:00"/>
    <x v="2"/>
    <n v="2137"/>
    <n v="0.25"/>
    <n v="683.84"/>
    <s v="Tamil Nadu"/>
    <x v="2"/>
    <x v="10"/>
    <m/>
  </r>
  <r>
    <s v="OD4313"/>
    <x v="25"/>
    <x v="6"/>
    <x v="9"/>
    <x v="21"/>
    <d v="2015-03-25T00:00:00"/>
    <x v="2"/>
    <n v="1951"/>
    <n v="0.27"/>
    <n v="312.16000000000003"/>
    <s v="Tamil Nadu"/>
    <x v="2"/>
    <x v="10"/>
    <m/>
  </r>
  <r>
    <s v="OD4314"/>
    <x v="1"/>
    <x v="2"/>
    <x v="4"/>
    <x v="2"/>
    <d v="2016-04-17T00:00:00"/>
    <x v="2"/>
    <n v="2173"/>
    <n v="0.25"/>
    <n v="804.01"/>
    <s v="Tamil Nadu"/>
    <x v="1"/>
    <x v="3"/>
    <m/>
  </r>
  <r>
    <s v="OD4315"/>
    <x v="17"/>
    <x v="5"/>
    <x v="10"/>
    <x v="15"/>
    <d v="2015-08-05T00:00:00"/>
    <x v="2"/>
    <n v="1558"/>
    <n v="0.11"/>
    <n v="233.7"/>
    <s v="Tamil Nadu"/>
    <x v="2"/>
    <x v="6"/>
    <m/>
  </r>
  <r>
    <s v="OD4316"/>
    <x v="5"/>
    <x v="4"/>
    <x v="22"/>
    <x v="14"/>
    <d v="2018-11-25T00:00:00"/>
    <x v="2"/>
    <n v="771"/>
    <n v="0.2"/>
    <n v="246.72"/>
    <s v="Tamil Nadu"/>
    <x v="3"/>
    <x v="0"/>
    <m/>
  </r>
  <r>
    <s v="OD4317"/>
    <x v="26"/>
    <x v="5"/>
    <x v="8"/>
    <x v="13"/>
    <d v="2017-09-08T00:00:00"/>
    <x v="2"/>
    <n v="2472"/>
    <n v="0.12"/>
    <n v="1062.96"/>
    <s v="Tamil Nadu"/>
    <x v="0"/>
    <x v="8"/>
    <m/>
  </r>
  <r>
    <s v="OD4318"/>
    <x v="34"/>
    <x v="5"/>
    <x v="10"/>
    <x v="8"/>
    <d v="2017-07-07T00:00:00"/>
    <x v="2"/>
    <n v="874"/>
    <n v="0.26"/>
    <n v="305.89999999999998"/>
    <s v="Tamil Nadu"/>
    <x v="0"/>
    <x v="7"/>
    <m/>
  </r>
  <r>
    <s v="OD4319"/>
    <x v="12"/>
    <x v="6"/>
    <x v="9"/>
    <x v="15"/>
    <d v="2015-09-08T00:00:00"/>
    <x v="2"/>
    <n v="786"/>
    <n v="0.35"/>
    <n v="157.19999999999999"/>
    <s v="Tamil Nadu"/>
    <x v="2"/>
    <x v="8"/>
    <m/>
  </r>
  <r>
    <s v="OD4320"/>
    <x v="23"/>
    <x v="0"/>
    <x v="12"/>
    <x v="0"/>
    <d v="2016-09-25T00:00:00"/>
    <x v="2"/>
    <n v="658"/>
    <n v="0.26"/>
    <n v="65.8"/>
    <s v="Tamil Nadu"/>
    <x v="1"/>
    <x v="8"/>
    <m/>
  </r>
  <r>
    <s v="OD4321"/>
    <x v="6"/>
    <x v="2"/>
    <x v="2"/>
    <x v="19"/>
    <d v="2018-11-06T00:00:00"/>
    <x v="2"/>
    <n v="1797"/>
    <n v="0.16"/>
    <n v="125.79"/>
    <s v="Tamil Nadu"/>
    <x v="3"/>
    <x v="0"/>
    <m/>
  </r>
  <r>
    <s v="OD4322"/>
    <x v="3"/>
    <x v="1"/>
    <x v="1"/>
    <x v="7"/>
    <d v="2015-09-21T00:00:00"/>
    <x v="2"/>
    <n v="1887"/>
    <n v="0.28000000000000003"/>
    <n v="434.01"/>
    <s v="Tamil Nadu"/>
    <x v="2"/>
    <x v="8"/>
    <m/>
  </r>
  <r>
    <s v="OD4323"/>
    <x v="23"/>
    <x v="4"/>
    <x v="7"/>
    <x v="22"/>
    <d v="2016-07-26T00:00:00"/>
    <x v="2"/>
    <n v="563"/>
    <n v="0.1"/>
    <n v="50.67"/>
    <s v="Tamil Nadu"/>
    <x v="1"/>
    <x v="7"/>
    <m/>
  </r>
  <r>
    <s v="OD4324"/>
    <x v="28"/>
    <x v="0"/>
    <x v="20"/>
    <x v="11"/>
    <d v="2018-05-05T00:00:00"/>
    <x v="2"/>
    <n v="2302"/>
    <n v="0.32"/>
    <n v="644.55999999999995"/>
    <s v="Tamil Nadu"/>
    <x v="3"/>
    <x v="5"/>
    <m/>
  </r>
  <r>
    <s v="OD4325"/>
    <x v="3"/>
    <x v="6"/>
    <x v="9"/>
    <x v="22"/>
    <d v="2015-04-18T00:00:00"/>
    <x v="2"/>
    <n v="2389"/>
    <n v="0.28999999999999998"/>
    <n v="812.26"/>
    <s v="Tamil Nadu"/>
    <x v="2"/>
    <x v="3"/>
    <m/>
  </r>
  <r>
    <s v="OD4326"/>
    <x v="43"/>
    <x v="5"/>
    <x v="10"/>
    <x v="2"/>
    <d v="2017-10-30T00:00:00"/>
    <x v="2"/>
    <n v="618"/>
    <n v="0.21"/>
    <n v="210.12"/>
    <s v="Tamil Nadu"/>
    <x v="0"/>
    <x v="2"/>
    <m/>
  </r>
  <r>
    <s v="OD4327"/>
    <x v="14"/>
    <x v="4"/>
    <x v="22"/>
    <x v="3"/>
    <d v="2015-08-11T00:00:00"/>
    <x v="2"/>
    <n v="2301"/>
    <n v="0.14000000000000001"/>
    <n v="138.06"/>
    <s v="Tamil Nadu"/>
    <x v="2"/>
    <x v="6"/>
    <m/>
  </r>
  <r>
    <s v="OD4328"/>
    <x v="46"/>
    <x v="1"/>
    <x v="1"/>
    <x v="7"/>
    <d v="2017-09-25T00:00:00"/>
    <x v="2"/>
    <n v="958"/>
    <n v="0.22"/>
    <n v="373.62"/>
    <s v="Tamil Nadu"/>
    <x v="0"/>
    <x v="8"/>
    <m/>
  </r>
  <r>
    <s v="OD4329"/>
    <x v="18"/>
    <x v="6"/>
    <x v="11"/>
    <x v="3"/>
    <d v="2016-02-18T00:00:00"/>
    <x v="2"/>
    <n v="1044"/>
    <n v="0.2"/>
    <n v="281.88"/>
    <s v="Tamil Nadu"/>
    <x v="1"/>
    <x v="11"/>
    <m/>
  </r>
  <r>
    <s v="OD4330"/>
    <x v="26"/>
    <x v="0"/>
    <x v="12"/>
    <x v="23"/>
    <d v="2018-04-17T00:00:00"/>
    <x v="2"/>
    <n v="744"/>
    <n v="0.22"/>
    <n v="74.400000000000006"/>
    <s v="Tamil Nadu"/>
    <x v="3"/>
    <x v="3"/>
    <m/>
  </r>
  <r>
    <s v="OD4331"/>
    <x v="30"/>
    <x v="2"/>
    <x v="15"/>
    <x v="3"/>
    <d v="2016-05-22T00:00:00"/>
    <x v="2"/>
    <n v="1989"/>
    <n v="0.32"/>
    <n v="676.26"/>
    <s v="Tamil Nadu"/>
    <x v="1"/>
    <x v="5"/>
    <m/>
  </r>
  <r>
    <s v="OD4332"/>
    <x v="39"/>
    <x v="1"/>
    <x v="1"/>
    <x v="21"/>
    <d v="2016-03-19T00:00:00"/>
    <x v="2"/>
    <n v="562"/>
    <n v="0.28000000000000003"/>
    <n v="241.66"/>
    <s v="Tamil Nadu"/>
    <x v="1"/>
    <x v="10"/>
    <m/>
  </r>
  <r>
    <s v="OD4333"/>
    <x v="19"/>
    <x v="5"/>
    <x v="8"/>
    <x v="22"/>
    <d v="2018-04-01T00:00:00"/>
    <x v="2"/>
    <n v="603"/>
    <n v="0.31"/>
    <n v="108.54"/>
    <s v="Tamil Nadu"/>
    <x v="3"/>
    <x v="3"/>
    <m/>
  </r>
  <r>
    <s v="OD4334"/>
    <x v="9"/>
    <x v="2"/>
    <x v="21"/>
    <x v="14"/>
    <d v="2016-12-10T00:00:00"/>
    <x v="2"/>
    <n v="1075"/>
    <n v="0.17"/>
    <n v="419.25"/>
    <s v="Tamil Nadu"/>
    <x v="1"/>
    <x v="4"/>
    <m/>
  </r>
  <r>
    <s v="OD4335"/>
    <x v="45"/>
    <x v="1"/>
    <x v="1"/>
    <x v="0"/>
    <d v="2017-11-14T00:00:00"/>
    <x v="2"/>
    <n v="2475"/>
    <n v="0.32"/>
    <n v="272.25"/>
    <s v="Tamil Nadu"/>
    <x v="0"/>
    <x v="0"/>
    <m/>
  </r>
  <r>
    <s v="OD4336"/>
    <x v="11"/>
    <x v="0"/>
    <x v="20"/>
    <x v="4"/>
    <d v="2017-09-10T00:00:00"/>
    <x v="2"/>
    <n v="2398"/>
    <n v="0.34"/>
    <n v="287.76"/>
    <s v="Tamil Nadu"/>
    <x v="0"/>
    <x v="8"/>
    <m/>
  </r>
  <r>
    <s v="OD4337"/>
    <x v="29"/>
    <x v="2"/>
    <x v="15"/>
    <x v="12"/>
    <d v="2017-06-11T00:00:00"/>
    <x v="2"/>
    <n v="1593"/>
    <n v="0.24"/>
    <n v="461.97"/>
    <s v="Tamil Nadu"/>
    <x v="0"/>
    <x v="1"/>
    <m/>
  </r>
  <r>
    <s v="OD4338"/>
    <x v="2"/>
    <x v="4"/>
    <x v="6"/>
    <x v="1"/>
    <d v="2018-11-12T00:00:00"/>
    <x v="2"/>
    <n v="1019"/>
    <n v="0.19"/>
    <n v="448.36"/>
    <s v="Tamil Nadu"/>
    <x v="3"/>
    <x v="0"/>
    <m/>
  </r>
  <r>
    <s v="OD4339"/>
    <x v="44"/>
    <x v="6"/>
    <x v="11"/>
    <x v="13"/>
    <d v="2017-10-07T00:00:00"/>
    <x v="2"/>
    <n v="799"/>
    <n v="0.35"/>
    <n v="359.55"/>
    <s v="Tamil Nadu"/>
    <x v="0"/>
    <x v="2"/>
    <m/>
  </r>
  <r>
    <s v="OD4340"/>
    <x v="43"/>
    <x v="4"/>
    <x v="22"/>
    <x v="6"/>
    <d v="2017-03-12T00:00:00"/>
    <x v="2"/>
    <n v="2425"/>
    <n v="0.28999999999999998"/>
    <n v="848.75"/>
    <s v="Tamil Nadu"/>
    <x v="0"/>
    <x v="10"/>
    <m/>
  </r>
  <r>
    <s v="OD4341"/>
    <x v="32"/>
    <x v="6"/>
    <x v="19"/>
    <x v="7"/>
    <d v="2015-11-12T00:00:00"/>
    <x v="2"/>
    <n v="1595"/>
    <n v="0.12"/>
    <n v="622.04999999999995"/>
    <s v="Tamil Nadu"/>
    <x v="2"/>
    <x v="0"/>
    <m/>
  </r>
  <r>
    <s v="OD4342"/>
    <x v="45"/>
    <x v="1"/>
    <x v="14"/>
    <x v="20"/>
    <d v="2017-05-27T00:00:00"/>
    <x v="2"/>
    <n v="2231"/>
    <n v="0.18"/>
    <n v="468.51"/>
    <s v="Tamil Nadu"/>
    <x v="0"/>
    <x v="5"/>
    <m/>
  </r>
  <r>
    <s v="OD4343"/>
    <x v="33"/>
    <x v="6"/>
    <x v="9"/>
    <x v="1"/>
    <d v="2015-01-20T00:00:00"/>
    <x v="2"/>
    <n v="2325"/>
    <n v="0.18"/>
    <n v="813.75"/>
    <s v="Tamil Nadu"/>
    <x v="2"/>
    <x v="9"/>
    <m/>
  </r>
  <r>
    <s v="OD4344"/>
    <x v="6"/>
    <x v="0"/>
    <x v="12"/>
    <x v="22"/>
    <d v="2018-05-26T00:00:00"/>
    <x v="2"/>
    <n v="1720"/>
    <n v="0.28000000000000003"/>
    <n v="309.60000000000002"/>
    <s v="Tamil Nadu"/>
    <x v="3"/>
    <x v="5"/>
    <m/>
  </r>
  <r>
    <s v="OD4345"/>
    <x v="38"/>
    <x v="4"/>
    <x v="6"/>
    <x v="14"/>
    <d v="2017-06-17T00:00:00"/>
    <x v="2"/>
    <n v="661"/>
    <n v="0.23"/>
    <n v="52.88"/>
    <s v="Tamil Nadu"/>
    <x v="0"/>
    <x v="1"/>
    <m/>
  </r>
  <r>
    <s v="OD4346"/>
    <x v="21"/>
    <x v="0"/>
    <x v="20"/>
    <x v="0"/>
    <d v="2018-07-21T00:00:00"/>
    <x v="2"/>
    <n v="2381"/>
    <n v="0.14000000000000001"/>
    <n v="333.34"/>
    <s v="Tamil Nadu"/>
    <x v="3"/>
    <x v="7"/>
    <m/>
  </r>
  <r>
    <s v="OD4347"/>
    <x v="48"/>
    <x v="4"/>
    <x v="22"/>
    <x v="8"/>
    <d v="2015-09-27T00:00:00"/>
    <x v="2"/>
    <n v="1101"/>
    <n v="0.18"/>
    <n v="132.12"/>
    <s v="Tamil Nadu"/>
    <x v="2"/>
    <x v="8"/>
    <m/>
  </r>
  <r>
    <s v="OD4348"/>
    <x v="14"/>
    <x v="4"/>
    <x v="22"/>
    <x v="1"/>
    <d v="2018-11-05T00:00:00"/>
    <x v="2"/>
    <n v="1509"/>
    <n v="0.24"/>
    <n v="105.63"/>
    <s v="Tamil Nadu"/>
    <x v="3"/>
    <x v="0"/>
    <m/>
  </r>
  <r>
    <s v="OD4349"/>
    <x v="0"/>
    <x v="3"/>
    <x v="3"/>
    <x v="9"/>
    <d v="2018-06-19T00:00:00"/>
    <x v="2"/>
    <n v="1135"/>
    <n v="0.16"/>
    <n v="465.35"/>
    <s v="Tamil Nadu"/>
    <x v="3"/>
    <x v="1"/>
    <m/>
  </r>
  <r>
    <s v="OD4350"/>
    <x v="10"/>
    <x v="0"/>
    <x v="20"/>
    <x v="19"/>
    <d v="2018-12-13T00:00:00"/>
    <x v="2"/>
    <n v="1444"/>
    <n v="0.12"/>
    <n v="563.16"/>
    <s v="Tamil Nadu"/>
    <x v="3"/>
    <x v="4"/>
    <m/>
  </r>
  <r>
    <s v="OD4351"/>
    <x v="39"/>
    <x v="6"/>
    <x v="9"/>
    <x v="0"/>
    <d v="2016-04-17T00:00:00"/>
    <x v="2"/>
    <n v="524"/>
    <n v="0.28000000000000003"/>
    <n v="31.44"/>
    <s v="Tamil Nadu"/>
    <x v="1"/>
    <x v="3"/>
    <m/>
  </r>
  <r>
    <s v="OD4352"/>
    <x v="16"/>
    <x v="6"/>
    <x v="9"/>
    <x v="8"/>
    <d v="2018-10-30T00:00:00"/>
    <x v="2"/>
    <n v="1108"/>
    <n v="0.3"/>
    <n v="487.52"/>
    <s v="Tamil Nadu"/>
    <x v="3"/>
    <x v="2"/>
    <m/>
  </r>
  <r>
    <s v="OD4353"/>
    <x v="5"/>
    <x v="6"/>
    <x v="13"/>
    <x v="21"/>
    <d v="2015-05-10T00:00:00"/>
    <x v="2"/>
    <n v="950"/>
    <n v="0.18"/>
    <n v="199.5"/>
    <s v="Tamil Nadu"/>
    <x v="2"/>
    <x v="5"/>
    <m/>
  </r>
  <r>
    <s v="OD4354"/>
    <x v="14"/>
    <x v="2"/>
    <x v="15"/>
    <x v="17"/>
    <d v="2018-08-07T00:00:00"/>
    <x v="2"/>
    <n v="1414"/>
    <n v="0.22"/>
    <n v="452.48"/>
    <s v="Tamil Nadu"/>
    <x v="3"/>
    <x v="6"/>
    <m/>
  </r>
  <r>
    <s v="OD4355"/>
    <x v="23"/>
    <x v="6"/>
    <x v="11"/>
    <x v="12"/>
    <d v="2017-07-07T00:00:00"/>
    <x v="2"/>
    <n v="1964"/>
    <n v="0.14000000000000001"/>
    <n v="549.91999999999996"/>
    <s v="Tamil Nadu"/>
    <x v="0"/>
    <x v="7"/>
    <m/>
  </r>
  <r>
    <s v="OD4356"/>
    <x v="1"/>
    <x v="4"/>
    <x v="6"/>
    <x v="6"/>
    <d v="2015-05-23T00:00:00"/>
    <x v="2"/>
    <n v="520"/>
    <n v="0.34"/>
    <n v="135.19999999999999"/>
    <s v="Tamil Nadu"/>
    <x v="2"/>
    <x v="5"/>
    <m/>
  </r>
  <r>
    <s v="OD4357"/>
    <x v="34"/>
    <x v="4"/>
    <x v="6"/>
    <x v="23"/>
    <d v="2017-09-10T00:00:00"/>
    <x v="2"/>
    <n v="885"/>
    <n v="0.26"/>
    <n v="115.05"/>
    <s v="Tamil Nadu"/>
    <x v="0"/>
    <x v="8"/>
    <m/>
  </r>
  <r>
    <s v="OD4358"/>
    <x v="21"/>
    <x v="2"/>
    <x v="15"/>
    <x v="5"/>
    <d v="2017-01-22T00:00:00"/>
    <x v="2"/>
    <n v="1546"/>
    <n v="0.31"/>
    <n v="170.06"/>
    <s v="Tamil Nadu"/>
    <x v="0"/>
    <x v="9"/>
    <m/>
  </r>
  <r>
    <s v="OD4359"/>
    <x v="31"/>
    <x v="3"/>
    <x v="16"/>
    <x v="11"/>
    <d v="2017-05-10T00:00:00"/>
    <x v="2"/>
    <n v="1320"/>
    <n v="0.34"/>
    <n v="343.2"/>
    <s v="Tamil Nadu"/>
    <x v="0"/>
    <x v="5"/>
    <m/>
  </r>
  <r>
    <s v="OD4360"/>
    <x v="20"/>
    <x v="4"/>
    <x v="6"/>
    <x v="13"/>
    <d v="2018-12-21T00:00:00"/>
    <x v="2"/>
    <n v="816"/>
    <n v="0.23"/>
    <n v="81.599999999999994"/>
    <s v="Tamil Nadu"/>
    <x v="3"/>
    <x v="4"/>
    <m/>
  </r>
  <r>
    <s v="OD4361"/>
    <x v="5"/>
    <x v="1"/>
    <x v="1"/>
    <x v="6"/>
    <d v="2015-11-02T00:00:00"/>
    <x v="2"/>
    <n v="1672"/>
    <n v="0.13"/>
    <n v="635.36"/>
    <s v="Tamil Nadu"/>
    <x v="2"/>
    <x v="0"/>
    <m/>
  </r>
  <r>
    <s v="OD4362"/>
    <x v="25"/>
    <x v="5"/>
    <x v="17"/>
    <x v="23"/>
    <d v="2015-08-05T00:00:00"/>
    <x v="2"/>
    <n v="2352"/>
    <n v="0.16"/>
    <n v="1011.36"/>
    <s v="Tamil Nadu"/>
    <x v="2"/>
    <x v="6"/>
    <m/>
  </r>
  <r>
    <s v="OD4363"/>
    <x v="43"/>
    <x v="1"/>
    <x v="14"/>
    <x v="14"/>
    <d v="2016-12-12T00:00:00"/>
    <x v="2"/>
    <n v="533"/>
    <n v="0.26"/>
    <n v="159.9"/>
    <s v="Tamil Nadu"/>
    <x v="1"/>
    <x v="4"/>
    <m/>
  </r>
  <r>
    <s v="OD4364"/>
    <x v="44"/>
    <x v="0"/>
    <x v="0"/>
    <x v="7"/>
    <d v="2015-09-22T00:00:00"/>
    <x v="2"/>
    <n v="1020"/>
    <n v="0.16"/>
    <n v="346.8"/>
    <s v="Tamil Nadu"/>
    <x v="2"/>
    <x v="8"/>
    <m/>
  </r>
  <r>
    <s v="OD4365"/>
    <x v="39"/>
    <x v="6"/>
    <x v="19"/>
    <x v="16"/>
    <d v="2018-09-04T00:00:00"/>
    <x v="2"/>
    <n v="1085"/>
    <n v="0.19"/>
    <n v="162.75"/>
    <s v="Tamil Nadu"/>
    <x v="3"/>
    <x v="8"/>
    <m/>
  </r>
  <r>
    <s v="OD4366"/>
    <x v="45"/>
    <x v="3"/>
    <x v="5"/>
    <x v="22"/>
    <d v="2017-09-08T00:00:00"/>
    <x v="2"/>
    <n v="1851"/>
    <n v="0.34"/>
    <n v="296.16000000000003"/>
    <s v="Tamil Nadu"/>
    <x v="0"/>
    <x v="8"/>
    <m/>
  </r>
  <r>
    <s v="OD4367"/>
    <x v="37"/>
    <x v="6"/>
    <x v="11"/>
    <x v="12"/>
    <d v="2015-03-14T00:00:00"/>
    <x v="2"/>
    <n v="1882"/>
    <n v="0.32"/>
    <n v="319.94"/>
    <s v="Tamil Nadu"/>
    <x v="2"/>
    <x v="10"/>
    <m/>
  </r>
  <r>
    <s v="OD4368"/>
    <x v="39"/>
    <x v="0"/>
    <x v="20"/>
    <x v="5"/>
    <d v="2016-05-31T00:00:00"/>
    <x v="2"/>
    <n v="2435"/>
    <n v="0.35"/>
    <n v="681.8"/>
    <s v="Tamil Nadu"/>
    <x v="1"/>
    <x v="5"/>
    <m/>
  </r>
  <r>
    <s v="OD4369"/>
    <x v="21"/>
    <x v="4"/>
    <x v="6"/>
    <x v="15"/>
    <d v="2015-09-17T00:00:00"/>
    <x v="2"/>
    <n v="1439"/>
    <n v="0.26"/>
    <n v="532.42999999999995"/>
    <s v="Tamil Nadu"/>
    <x v="2"/>
    <x v="8"/>
    <m/>
  </r>
  <r>
    <s v="OD4370"/>
    <x v="28"/>
    <x v="2"/>
    <x v="4"/>
    <x v="4"/>
    <d v="2016-10-12T00:00:00"/>
    <x v="2"/>
    <n v="1891"/>
    <n v="0.33"/>
    <n v="775.31"/>
    <s v="Tamil Nadu"/>
    <x v="1"/>
    <x v="2"/>
    <m/>
  </r>
  <r>
    <s v="OD4371"/>
    <x v="0"/>
    <x v="4"/>
    <x v="7"/>
    <x v="2"/>
    <d v="2017-12-29T00:00:00"/>
    <x v="2"/>
    <n v="1477"/>
    <n v="0.14000000000000001"/>
    <n v="295.39999999999998"/>
    <s v="Tamil Nadu"/>
    <x v="0"/>
    <x v="4"/>
    <m/>
  </r>
  <r>
    <s v="OD4372"/>
    <x v="20"/>
    <x v="0"/>
    <x v="12"/>
    <x v="1"/>
    <d v="2016-05-01T00:00:00"/>
    <x v="2"/>
    <n v="1404"/>
    <n v="0.34"/>
    <n v="126.36"/>
    <s v="Tamil Nadu"/>
    <x v="1"/>
    <x v="5"/>
    <m/>
  </r>
  <r>
    <s v="OD4373"/>
    <x v="15"/>
    <x v="2"/>
    <x v="15"/>
    <x v="4"/>
    <d v="2018-09-22T00:00:00"/>
    <x v="2"/>
    <n v="1243"/>
    <n v="0.31"/>
    <n v="534.49"/>
    <s v="Tamil Nadu"/>
    <x v="3"/>
    <x v="8"/>
    <m/>
  </r>
  <r>
    <s v="OD4374"/>
    <x v="24"/>
    <x v="6"/>
    <x v="13"/>
    <x v="10"/>
    <d v="2017-06-25T00:00:00"/>
    <x v="2"/>
    <n v="1382"/>
    <n v="0.28000000000000003"/>
    <n v="179.66"/>
    <s v="Tamil Nadu"/>
    <x v="0"/>
    <x v="1"/>
    <m/>
  </r>
  <r>
    <s v="OD4375"/>
    <x v="30"/>
    <x v="2"/>
    <x v="2"/>
    <x v="13"/>
    <d v="2017-12-12T00:00:00"/>
    <x v="2"/>
    <n v="678"/>
    <n v="0.24"/>
    <n v="54.24"/>
    <s v="Tamil Nadu"/>
    <x v="0"/>
    <x v="4"/>
    <m/>
  </r>
  <r>
    <s v="OD4376"/>
    <x v="16"/>
    <x v="3"/>
    <x v="5"/>
    <x v="19"/>
    <d v="2015-08-15T00:00:00"/>
    <x v="2"/>
    <n v="2168"/>
    <n v="0.13"/>
    <n v="802.16"/>
    <s v="Tamil Nadu"/>
    <x v="2"/>
    <x v="6"/>
    <m/>
  </r>
  <r>
    <s v="OD4377"/>
    <x v="19"/>
    <x v="3"/>
    <x v="18"/>
    <x v="17"/>
    <d v="2017-04-10T00:00:00"/>
    <x v="2"/>
    <n v="788"/>
    <n v="0.23"/>
    <n v="346.72"/>
    <s v="Tamil Nadu"/>
    <x v="0"/>
    <x v="3"/>
    <m/>
  </r>
  <r>
    <s v="OD4378"/>
    <x v="2"/>
    <x v="3"/>
    <x v="16"/>
    <x v="3"/>
    <d v="2017-12-10T00:00:00"/>
    <x v="2"/>
    <n v="1602"/>
    <n v="0.28000000000000003"/>
    <n v="288.36"/>
    <s v="Tamil Nadu"/>
    <x v="0"/>
    <x v="4"/>
    <m/>
  </r>
  <r>
    <s v="OD4379"/>
    <x v="12"/>
    <x v="0"/>
    <x v="0"/>
    <x v="1"/>
    <d v="2017-12-10T00:00:00"/>
    <x v="2"/>
    <n v="1217"/>
    <n v="0.2"/>
    <n v="377.27"/>
    <s v="Tamil Nadu"/>
    <x v="0"/>
    <x v="4"/>
    <m/>
  </r>
  <r>
    <s v="OD4380"/>
    <x v="46"/>
    <x v="5"/>
    <x v="10"/>
    <x v="9"/>
    <d v="2015-11-25T00:00:00"/>
    <x v="2"/>
    <n v="619"/>
    <n v="0.3"/>
    <n v="179.51"/>
    <s v="Tamil Nadu"/>
    <x v="2"/>
    <x v="0"/>
    <m/>
  </r>
  <r>
    <s v="OD4381"/>
    <x v="26"/>
    <x v="1"/>
    <x v="1"/>
    <x v="0"/>
    <d v="2015-11-11T00:00:00"/>
    <x v="2"/>
    <n v="2342"/>
    <n v="0.23"/>
    <n v="819.7"/>
    <s v="Tamil Nadu"/>
    <x v="2"/>
    <x v="0"/>
    <m/>
  </r>
  <r>
    <s v="OD4382"/>
    <x v="39"/>
    <x v="1"/>
    <x v="1"/>
    <x v="8"/>
    <d v="2016-04-22T00:00:00"/>
    <x v="2"/>
    <n v="1880"/>
    <n v="0.35"/>
    <n v="770.8"/>
    <s v="Tamil Nadu"/>
    <x v="1"/>
    <x v="3"/>
    <m/>
  </r>
  <r>
    <s v="OD4383"/>
    <x v="27"/>
    <x v="0"/>
    <x v="20"/>
    <x v="15"/>
    <d v="2017-10-21T00:00:00"/>
    <x v="2"/>
    <n v="2284"/>
    <n v="0.16"/>
    <n v="776.56"/>
    <s v="Tamil Nadu"/>
    <x v="0"/>
    <x v="2"/>
    <m/>
  </r>
  <r>
    <s v="OD4384"/>
    <x v="41"/>
    <x v="4"/>
    <x v="6"/>
    <x v="1"/>
    <d v="2018-05-02T00:00:00"/>
    <x v="2"/>
    <n v="733"/>
    <n v="0.28999999999999998"/>
    <n v="183.25"/>
    <s v="Tamil Nadu"/>
    <x v="3"/>
    <x v="5"/>
    <m/>
  </r>
  <r>
    <s v="OD4385"/>
    <x v="38"/>
    <x v="3"/>
    <x v="5"/>
    <x v="22"/>
    <d v="2017-12-13T00:00:00"/>
    <x v="2"/>
    <n v="1137"/>
    <n v="0.32"/>
    <n v="500.28"/>
    <s v="Tamil Nadu"/>
    <x v="0"/>
    <x v="4"/>
    <m/>
  </r>
  <r>
    <s v="OD4386"/>
    <x v="13"/>
    <x v="3"/>
    <x v="18"/>
    <x v="20"/>
    <d v="2015-03-11T00:00:00"/>
    <x v="2"/>
    <n v="2251"/>
    <n v="0.1"/>
    <n v="112.55"/>
    <s v="Tamil Nadu"/>
    <x v="2"/>
    <x v="10"/>
    <m/>
  </r>
  <r>
    <s v="OD4387"/>
    <x v="42"/>
    <x v="4"/>
    <x v="6"/>
    <x v="12"/>
    <d v="2015-09-21T00:00:00"/>
    <x v="2"/>
    <n v="1838"/>
    <n v="0.18"/>
    <n v="771.96"/>
    <s v="Tamil Nadu"/>
    <x v="2"/>
    <x v="8"/>
    <m/>
  </r>
  <r>
    <s v="OD4388"/>
    <x v="8"/>
    <x v="6"/>
    <x v="13"/>
    <x v="3"/>
    <d v="2018-01-29T00:00:00"/>
    <x v="2"/>
    <n v="2411"/>
    <n v="0.31"/>
    <n v="554.53"/>
    <s v="Tamil Nadu"/>
    <x v="3"/>
    <x v="9"/>
    <m/>
  </r>
  <r>
    <s v="OD4389"/>
    <x v="8"/>
    <x v="6"/>
    <x v="11"/>
    <x v="4"/>
    <d v="2018-01-03T00:00:00"/>
    <x v="2"/>
    <n v="506"/>
    <n v="0.21"/>
    <n v="192.28"/>
    <s v="Tamil Nadu"/>
    <x v="3"/>
    <x v="9"/>
    <m/>
  </r>
  <r>
    <s v="OD4390"/>
    <x v="3"/>
    <x v="4"/>
    <x v="6"/>
    <x v="19"/>
    <d v="2016-10-25T00:00:00"/>
    <x v="2"/>
    <n v="785"/>
    <n v="0.26"/>
    <n v="196.25"/>
    <s v="Tamil Nadu"/>
    <x v="1"/>
    <x v="2"/>
    <m/>
  </r>
  <r>
    <s v="OD4391"/>
    <x v="28"/>
    <x v="3"/>
    <x v="5"/>
    <x v="22"/>
    <d v="2018-09-02T00:00:00"/>
    <x v="2"/>
    <n v="1937"/>
    <n v="0.12"/>
    <n v="561.73"/>
    <s v="Tamil Nadu"/>
    <x v="3"/>
    <x v="8"/>
    <m/>
  </r>
  <r>
    <s v="OD4392"/>
    <x v="13"/>
    <x v="1"/>
    <x v="14"/>
    <x v="11"/>
    <d v="2015-10-09T00:00:00"/>
    <x v="2"/>
    <n v="1823"/>
    <n v="0.12"/>
    <n v="255.22"/>
    <s v="Tamil Nadu"/>
    <x v="2"/>
    <x v="2"/>
    <m/>
  </r>
  <r>
    <s v="OD4393"/>
    <x v="14"/>
    <x v="0"/>
    <x v="20"/>
    <x v="15"/>
    <d v="2018-09-15T00:00:00"/>
    <x v="2"/>
    <n v="2350"/>
    <n v="0.32"/>
    <n v="446.5"/>
    <s v="Tamil Nadu"/>
    <x v="3"/>
    <x v="8"/>
    <m/>
  </r>
  <r>
    <s v="OD4394"/>
    <x v="39"/>
    <x v="4"/>
    <x v="6"/>
    <x v="3"/>
    <d v="2018-02-13T00:00:00"/>
    <x v="2"/>
    <n v="1184"/>
    <n v="0.18"/>
    <n v="118.4"/>
    <s v="Tamil Nadu"/>
    <x v="3"/>
    <x v="11"/>
    <m/>
  </r>
  <r>
    <s v="OD4395"/>
    <x v="41"/>
    <x v="3"/>
    <x v="16"/>
    <x v="2"/>
    <d v="2018-11-12T00:00:00"/>
    <x v="2"/>
    <n v="2184"/>
    <n v="0.34"/>
    <n v="414.96"/>
    <s v="Tamil Nadu"/>
    <x v="3"/>
    <x v="0"/>
    <m/>
  </r>
  <r>
    <s v="OD4396"/>
    <x v="14"/>
    <x v="4"/>
    <x v="6"/>
    <x v="5"/>
    <d v="2015-09-17T00:00:00"/>
    <x v="2"/>
    <n v="798"/>
    <n v="0.16"/>
    <n v="231.42"/>
    <s v="Tamil Nadu"/>
    <x v="2"/>
    <x v="8"/>
    <m/>
  </r>
  <r>
    <s v="OD4397"/>
    <x v="23"/>
    <x v="2"/>
    <x v="2"/>
    <x v="6"/>
    <d v="2016-06-19T00:00:00"/>
    <x v="2"/>
    <n v="1324"/>
    <n v="0.15"/>
    <n v="66.2"/>
    <s v="Tamil Nadu"/>
    <x v="1"/>
    <x v="1"/>
    <m/>
  </r>
  <r>
    <s v="OD4398"/>
    <x v="40"/>
    <x v="1"/>
    <x v="1"/>
    <x v="9"/>
    <d v="2016-12-30T00:00:00"/>
    <x v="2"/>
    <n v="1207"/>
    <n v="0.35"/>
    <n v="265.54000000000002"/>
    <s v="Tamil Nadu"/>
    <x v="1"/>
    <x v="4"/>
    <m/>
  </r>
  <r>
    <s v="OD4399"/>
    <x v="1"/>
    <x v="4"/>
    <x v="6"/>
    <x v="21"/>
    <d v="2017-04-23T00:00:00"/>
    <x v="2"/>
    <n v="1125"/>
    <n v="0.3"/>
    <n v="101.25"/>
    <s v="Tamil Nadu"/>
    <x v="0"/>
    <x v="3"/>
    <m/>
  </r>
  <r>
    <s v="OD4400"/>
    <x v="12"/>
    <x v="3"/>
    <x v="5"/>
    <x v="1"/>
    <d v="2017-08-16T00:00:00"/>
    <x v="2"/>
    <n v="2363"/>
    <n v="0.19"/>
    <n v="897.94"/>
    <s v="Tamil Nadu"/>
    <x v="0"/>
    <x v="6"/>
    <m/>
  </r>
  <r>
    <s v="OD4401"/>
    <x v="34"/>
    <x v="1"/>
    <x v="1"/>
    <x v="2"/>
    <d v="2015-05-10T00:00:00"/>
    <x v="2"/>
    <n v="1525"/>
    <n v="0.25"/>
    <n v="76.25"/>
    <s v="Tamil Nadu"/>
    <x v="2"/>
    <x v="5"/>
    <m/>
  </r>
  <r>
    <s v="OD4402"/>
    <x v="48"/>
    <x v="5"/>
    <x v="8"/>
    <x v="6"/>
    <d v="2016-06-23T00:00:00"/>
    <x v="2"/>
    <n v="1460"/>
    <n v="0.27"/>
    <n v="116.8"/>
    <s v="Tamil Nadu"/>
    <x v="1"/>
    <x v="1"/>
    <m/>
  </r>
  <r>
    <s v="OD4403"/>
    <x v="28"/>
    <x v="4"/>
    <x v="7"/>
    <x v="17"/>
    <d v="2015-12-05T00:00:00"/>
    <x v="2"/>
    <n v="1283"/>
    <n v="0.24"/>
    <n v="102.64"/>
    <s v="Tamil Nadu"/>
    <x v="2"/>
    <x v="4"/>
    <m/>
  </r>
  <r>
    <s v="OD4404"/>
    <x v="26"/>
    <x v="0"/>
    <x v="0"/>
    <x v="12"/>
    <d v="2017-02-22T00:00:00"/>
    <x v="2"/>
    <n v="2379"/>
    <n v="0.15"/>
    <n v="380.64"/>
    <s v="Tamil Nadu"/>
    <x v="0"/>
    <x v="11"/>
    <m/>
  </r>
  <r>
    <s v="OD4405"/>
    <x v="15"/>
    <x v="4"/>
    <x v="22"/>
    <x v="16"/>
    <d v="2018-07-07T00:00:00"/>
    <x v="2"/>
    <n v="1312"/>
    <n v="0.18"/>
    <n v="314.88"/>
    <s v="Tamil Nadu"/>
    <x v="3"/>
    <x v="7"/>
    <m/>
  </r>
  <r>
    <s v="OD4406"/>
    <x v="44"/>
    <x v="3"/>
    <x v="5"/>
    <x v="7"/>
    <d v="2017-05-26T00:00:00"/>
    <x v="2"/>
    <n v="1312"/>
    <n v="0.16"/>
    <n v="91.84"/>
    <s v="Tamil Nadu"/>
    <x v="0"/>
    <x v="5"/>
    <m/>
  </r>
  <r>
    <s v="OD4407"/>
    <x v="4"/>
    <x v="4"/>
    <x v="6"/>
    <x v="4"/>
    <d v="2016-11-08T00:00:00"/>
    <x v="2"/>
    <n v="763"/>
    <n v="0.14000000000000001"/>
    <n v="160.22999999999999"/>
    <s v="Tamil Nadu"/>
    <x v="1"/>
    <x v="0"/>
    <m/>
  </r>
  <r>
    <s v="OD4408"/>
    <x v="20"/>
    <x v="6"/>
    <x v="19"/>
    <x v="7"/>
    <d v="2018-02-19T00:00:00"/>
    <x v="2"/>
    <n v="2164"/>
    <n v="0.14000000000000001"/>
    <n v="584.28"/>
    <s v="Tamil Nadu"/>
    <x v="3"/>
    <x v="11"/>
    <m/>
  </r>
  <r>
    <s v="OD4409"/>
    <x v="31"/>
    <x v="2"/>
    <x v="21"/>
    <x v="20"/>
    <d v="2017-09-12T00:00:00"/>
    <x v="2"/>
    <n v="918"/>
    <n v="0.17"/>
    <n v="64.260000000000005"/>
    <s v="Tamil Nadu"/>
    <x v="0"/>
    <x v="8"/>
    <m/>
  </r>
  <r>
    <s v="OD4410"/>
    <x v="8"/>
    <x v="3"/>
    <x v="16"/>
    <x v="23"/>
    <d v="2018-10-15T00:00:00"/>
    <x v="2"/>
    <n v="2002"/>
    <n v="0.28999999999999998"/>
    <n v="900.9"/>
    <s v="Tamil Nadu"/>
    <x v="3"/>
    <x v="2"/>
    <m/>
  </r>
  <r>
    <s v="OD4411"/>
    <x v="11"/>
    <x v="0"/>
    <x v="12"/>
    <x v="3"/>
    <d v="2017-07-28T00:00:00"/>
    <x v="2"/>
    <n v="697"/>
    <n v="0.19"/>
    <n v="271.83"/>
    <s v="Tamil Nadu"/>
    <x v="0"/>
    <x v="7"/>
    <m/>
  </r>
  <r>
    <s v="OD4412"/>
    <x v="24"/>
    <x v="6"/>
    <x v="19"/>
    <x v="13"/>
    <d v="2016-09-11T00:00:00"/>
    <x v="2"/>
    <n v="791"/>
    <n v="0.15"/>
    <n v="110.74"/>
    <s v="Tamil Nadu"/>
    <x v="1"/>
    <x v="8"/>
    <m/>
  </r>
  <r>
    <s v="OD4413"/>
    <x v="41"/>
    <x v="6"/>
    <x v="11"/>
    <x v="5"/>
    <d v="2017-02-05T00:00:00"/>
    <x v="2"/>
    <n v="2390"/>
    <n v="0.19"/>
    <n v="215.1"/>
    <s v="Tamil Nadu"/>
    <x v="0"/>
    <x v="11"/>
    <m/>
  </r>
  <r>
    <s v="OD4414"/>
    <x v="22"/>
    <x v="3"/>
    <x v="18"/>
    <x v="13"/>
    <d v="2017-01-22T00:00:00"/>
    <x v="2"/>
    <n v="2094"/>
    <n v="0.13"/>
    <n v="439.74"/>
    <s v="Tamil Nadu"/>
    <x v="0"/>
    <x v="9"/>
    <m/>
  </r>
  <r>
    <s v="OD4415"/>
    <x v="44"/>
    <x v="4"/>
    <x v="6"/>
    <x v="9"/>
    <d v="2018-12-13T00:00:00"/>
    <x v="2"/>
    <n v="2092"/>
    <n v="0.19"/>
    <n v="732.2"/>
    <s v="Tamil Nadu"/>
    <x v="3"/>
    <x v="4"/>
    <m/>
  </r>
  <r>
    <s v="OD4416"/>
    <x v="2"/>
    <x v="6"/>
    <x v="13"/>
    <x v="17"/>
    <d v="2016-12-06T00:00:00"/>
    <x v="2"/>
    <n v="1537"/>
    <n v="0.15"/>
    <n v="537.95000000000005"/>
    <s v="Tamil Nadu"/>
    <x v="1"/>
    <x v="4"/>
    <m/>
  </r>
  <r>
    <s v="OD4417"/>
    <x v="2"/>
    <x v="0"/>
    <x v="20"/>
    <x v="0"/>
    <d v="2015-12-20T00:00:00"/>
    <x v="2"/>
    <n v="1436"/>
    <n v="0.18"/>
    <n v="143.6"/>
    <s v="Tamil Nadu"/>
    <x v="2"/>
    <x v="4"/>
    <m/>
  </r>
  <r>
    <s v="OD4418"/>
    <x v="45"/>
    <x v="1"/>
    <x v="14"/>
    <x v="14"/>
    <d v="2017-09-12T00:00:00"/>
    <x v="2"/>
    <n v="1129"/>
    <n v="0.18"/>
    <n v="451.6"/>
    <s v="Tamil Nadu"/>
    <x v="0"/>
    <x v="8"/>
    <m/>
  </r>
  <r>
    <s v="OD4419"/>
    <x v="18"/>
    <x v="6"/>
    <x v="11"/>
    <x v="7"/>
    <d v="2018-11-13T00:00:00"/>
    <x v="2"/>
    <n v="1256"/>
    <n v="0.34"/>
    <n v="326.56"/>
    <s v="Tamil Nadu"/>
    <x v="3"/>
    <x v="0"/>
    <m/>
  </r>
  <r>
    <s v="OD4420"/>
    <x v="8"/>
    <x v="1"/>
    <x v="14"/>
    <x v="11"/>
    <d v="2018-12-15T00:00:00"/>
    <x v="2"/>
    <n v="2265"/>
    <n v="0.12"/>
    <n v="453"/>
    <s v="Tamil Nadu"/>
    <x v="3"/>
    <x v="4"/>
    <m/>
  </r>
  <r>
    <s v="OD4421"/>
    <x v="22"/>
    <x v="1"/>
    <x v="1"/>
    <x v="5"/>
    <d v="2018-04-17T00:00:00"/>
    <x v="2"/>
    <n v="1030"/>
    <n v="0.11"/>
    <n v="309"/>
    <s v="Tamil Nadu"/>
    <x v="3"/>
    <x v="3"/>
    <m/>
  </r>
  <r>
    <s v="OD4422"/>
    <x v="21"/>
    <x v="2"/>
    <x v="15"/>
    <x v="8"/>
    <d v="2016-02-16T00:00:00"/>
    <x v="2"/>
    <n v="2452"/>
    <n v="0.19"/>
    <n v="269.72000000000003"/>
    <s v="Tamil Nadu"/>
    <x v="1"/>
    <x v="11"/>
    <m/>
  </r>
  <r>
    <s v="OD4423"/>
    <x v="24"/>
    <x v="2"/>
    <x v="4"/>
    <x v="6"/>
    <d v="2018-04-25T00:00:00"/>
    <x v="2"/>
    <n v="2445"/>
    <n v="0.11"/>
    <n v="415.65"/>
    <s v="Tamil Nadu"/>
    <x v="3"/>
    <x v="3"/>
    <m/>
  </r>
  <r>
    <s v="OD4424"/>
    <x v="19"/>
    <x v="2"/>
    <x v="15"/>
    <x v="16"/>
    <d v="2018-11-11T00:00:00"/>
    <x v="2"/>
    <n v="1436"/>
    <n v="0.34"/>
    <n v="373.36"/>
    <s v="Tamil Nadu"/>
    <x v="3"/>
    <x v="0"/>
    <m/>
  </r>
  <r>
    <s v="OD4425"/>
    <x v="16"/>
    <x v="6"/>
    <x v="9"/>
    <x v="16"/>
    <d v="2016-11-24T00:00:00"/>
    <x v="2"/>
    <n v="806"/>
    <n v="0.18"/>
    <n v="40.299999999999997"/>
    <s v="Tamil Nadu"/>
    <x v="1"/>
    <x v="0"/>
    <m/>
  </r>
  <r>
    <s v="OD4426"/>
    <x v="20"/>
    <x v="3"/>
    <x v="3"/>
    <x v="7"/>
    <d v="2017-08-14T00:00:00"/>
    <x v="2"/>
    <n v="1932"/>
    <n v="0.15"/>
    <n v="463.68"/>
    <s v="Tamil Nadu"/>
    <x v="0"/>
    <x v="6"/>
    <m/>
  </r>
  <r>
    <s v="OD4427"/>
    <x v="1"/>
    <x v="4"/>
    <x v="22"/>
    <x v="15"/>
    <d v="2015-11-04T00:00:00"/>
    <x v="2"/>
    <n v="1117"/>
    <n v="0.3"/>
    <n v="413.29"/>
    <s v="Tamil Nadu"/>
    <x v="2"/>
    <x v="0"/>
    <m/>
  </r>
  <r>
    <s v="OD4428"/>
    <x v="26"/>
    <x v="0"/>
    <x v="20"/>
    <x v="15"/>
    <d v="2016-12-30T00:00:00"/>
    <x v="2"/>
    <n v="1990"/>
    <n v="0.25"/>
    <n v="139.30000000000001"/>
    <s v="Tamil Nadu"/>
    <x v="1"/>
    <x v="4"/>
    <m/>
  </r>
  <r>
    <s v="OD4429"/>
    <x v="39"/>
    <x v="2"/>
    <x v="15"/>
    <x v="8"/>
    <d v="2017-11-03T00:00:00"/>
    <x v="2"/>
    <n v="1720"/>
    <n v="0.25"/>
    <n v="688"/>
    <s v="Tamil Nadu"/>
    <x v="0"/>
    <x v="0"/>
    <m/>
  </r>
  <r>
    <s v="OD4430"/>
    <x v="24"/>
    <x v="5"/>
    <x v="10"/>
    <x v="17"/>
    <d v="2017-11-03T00:00:00"/>
    <x v="2"/>
    <n v="1797"/>
    <n v="0.25"/>
    <n v="628.95000000000005"/>
    <s v="Tamil Nadu"/>
    <x v="0"/>
    <x v="0"/>
    <m/>
  </r>
  <r>
    <s v="OD4431"/>
    <x v="27"/>
    <x v="1"/>
    <x v="1"/>
    <x v="17"/>
    <d v="2017-11-03T00:00:00"/>
    <x v="2"/>
    <n v="1957"/>
    <n v="0.17"/>
    <n v="215.27"/>
    <s v="Tamil Nadu"/>
    <x v="0"/>
    <x v="0"/>
    <m/>
  </r>
  <r>
    <s v="OD4432"/>
    <x v="48"/>
    <x v="1"/>
    <x v="14"/>
    <x v="16"/>
    <d v="2017-10-21T00:00:00"/>
    <x v="2"/>
    <n v="2181"/>
    <n v="0.1"/>
    <n v="479.82"/>
    <s v="Tamil Nadu"/>
    <x v="0"/>
    <x v="2"/>
    <m/>
  </r>
  <r>
    <s v="OD4433"/>
    <x v="14"/>
    <x v="5"/>
    <x v="8"/>
    <x v="10"/>
    <d v="2016-03-14T00:00:00"/>
    <x v="2"/>
    <n v="1596"/>
    <n v="0.28000000000000003"/>
    <n v="383.04"/>
    <s v="Tamil Nadu"/>
    <x v="1"/>
    <x v="10"/>
    <m/>
  </r>
  <r>
    <s v="OD4434"/>
    <x v="33"/>
    <x v="6"/>
    <x v="13"/>
    <x v="18"/>
    <d v="2015-09-21T00:00:00"/>
    <x v="2"/>
    <n v="1864"/>
    <n v="0.23"/>
    <n v="801.52"/>
    <s v="Tamil Nadu"/>
    <x v="2"/>
    <x v="8"/>
    <m/>
  </r>
  <r>
    <s v="OD4435"/>
    <x v="31"/>
    <x v="6"/>
    <x v="9"/>
    <x v="13"/>
    <d v="2017-05-18T00:00:00"/>
    <x v="2"/>
    <n v="2092"/>
    <n v="0.1"/>
    <n v="271.95999999999998"/>
    <s v="Tamil Nadu"/>
    <x v="0"/>
    <x v="5"/>
    <m/>
  </r>
  <r>
    <s v="OD4436"/>
    <x v="30"/>
    <x v="1"/>
    <x v="1"/>
    <x v="13"/>
    <d v="2015-08-15T00:00:00"/>
    <x v="2"/>
    <n v="1169"/>
    <n v="0.33"/>
    <n v="409.15"/>
    <s v="Tamil Nadu"/>
    <x v="2"/>
    <x v="6"/>
    <m/>
  </r>
  <r>
    <s v="OD4437"/>
    <x v="21"/>
    <x v="1"/>
    <x v="1"/>
    <x v="17"/>
    <d v="2016-05-12T00:00:00"/>
    <x v="2"/>
    <n v="1997"/>
    <n v="0.31"/>
    <n v="678.98"/>
    <s v="Tamil Nadu"/>
    <x v="1"/>
    <x v="5"/>
    <m/>
  </r>
  <r>
    <s v="OD4438"/>
    <x v="12"/>
    <x v="6"/>
    <x v="13"/>
    <x v="13"/>
    <d v="2015-12-27T00:00:00"/>
    <x v="2"/>
    <n v="1823"/>
    <n v="0.14000000000000001"/>
    <n v="565.13"/>
    <s v="Tamil Nadu"/>
    <x v="2"/>
    <x v="4"/>
    <m/>
  </r>
  <r>
    <s v="OD4439"/>
    <x v="10"/>
    <x v="3"/>
    <x v="3"/>
    <x v="22"/>
    <d v="2018-11-02T00:00:00"/>
    <x v="2"/>
    <n v="775"/>
    <n v="0.33"/>
    <n v="178.25"/>
    <s v="Tamil Nadu"/>
    <x v="3"/>
    <x v="0"/>
    <m/>
  </r>
  <r>
    <s v="OD4440"/>
    <x v="27"/>
    <x v="6"/>
    <x v="11"/>
    <x v="3"/>
    <d v="2016-11-08T00:00:00"/>
    <x v="2"/>
    <n v="1625"/>
    <n v="0.2"/>
    <n v="276.25"/>
    <s v="Tamil Nadu"/>
    <x v="1"/>
    <x v="0"/>
    <m/>
  </r>
  <r>
    <s v="OD4441"/>
    <x v="18"/>
    <x v="3"/>
    <x v="5"/>
    <x v="14"/>
    <d v="2016-10-18T00:00:00"/>
    <x v="2"/>
    <n v="1845"/>
    <n v="0.16"/>
    <n v="202.95"/>
    <s v="Tamil Nadu"/>
    <x v="1"/>
    <x v="2"/>
    <m/>
  </r>
  <r>
    <s v="OD4442"/>
    <x v="23"/>
    <x v="0"/>
    <x v="20"/>
    <x v="15"/>
    <d v="2017-08-15T00:00:00"/>
    <x v="2"/>
    <n v="803"/>
    <n v="0.27"/>
    <n v="216.81"/>
    <s v="Tamil Nadu"/>
    <x v="0"/>
    <x v="6"/>
    <m/>
  </r>
  <r>
    <s v="OD4443"/>
    <x v="10"/>
    <x v="0"/>
    <x v="20"/>
    <x v="14"/>
    <d v="2017-09-02T00:00:00"/>
    <x v="2"/>
    <n v="2448"/>
    <n v="0.34"/>
    <n v="930.24"/>
    <s v="Tamil Nadu"/>
    <x v="0"/>
    <x v="8"/>
    <m/>
  </r>
  <r>
    <s v="OD4444"/>
    <x v="47"/>
    <x v="6"/>
    <x v="13"/>
    <x v="0"/>
    <d v="2016-06-25T00:00:00"/>
    <x v="2"/>
    <n v="1220"/>
    <n v="0.23"/>
    <n v="500.2"/>
    <s v="Tamil Nadu"/>
    <x v="1"/>
    <x v="1"/>
    <m/>
  </r>
  <r>
    <s v="OD4445"/>
    <x v="20"/>
    <x v="5"/>
    <x v="8"/>
    <x v="6"/>
    <d v="2017-10-21T00:00:00"/>
    <x v="2"/>
    <n v="1923"/>
    <n v="0.34"/>
    <n v="653.82000000000005"/>
    <s v="Tamil Nadu"/>
    <x v="0"/>
    <x v="2"/>
    <m/>
  </r>
  <r>
    <s v="OD4446"/>
    <x v="4"/>
    <x v="2"/>
    <x v="21"/>
    <x v="6"/>
    <d v="2016-12-30T00:00:00"/>
    <x v="2"/>
    <n v="699"/>
    <n v="0.33"/>
    <n v="90.87"/>
    <s v="Tamil Nadu"/>
    <x v="1"/>
    <x v="4"/>
    <m/>
  </r>
  <r>
    <s v="OD4447"/>
    <x v="7"/>
    <x v="1"/>
    <x v="14"/>
    <x v="5"/>
    <d v="2017-12-03T00:00:00"/>
    <x v="2"/>
    <n v="930"/>
    <n v="0.1"/>
    <n v="399.9"/>
    <s v="Tamil Nadu"/>
    <x v="0"/>
    <x v="4"/>
    <m/>
  </r>
  <r>
    <s v="OD4448"/>
    <x v="47"/>
    <x v="1"/>
    <x v="14"/>
    <x v="1"/>
    <d v="2016-08-27T00:00:00"/>
    <x v="2"/>
    <n v="2199"/>
    <n v="0.18"/>
    <n v="571.74"/>
    <s v="Tamil Nadu"/>
    <x v="1"/>
    <x v="6"/>
    <m/>
  </r>
  <r>
    <s v="OD4449"/>
    <x v="8"/>
    <x v="3"/>
    <x v="16"/>
    <x v="2"/>
    <d v="2016-08-15T00:00:00"/>
    <x v="2"/>
    <n v="1103"/>
    <n v="0.16"/>
    <n v="463.26"/>
    <s v="Tamil Nadu"/>
    <x v="1"/>
    <x v="6"/>
    <m/>
  </r>
  <r>
    <s v="OD4450"/>
    <x v="39"/>
    <x v="6"/>
    <x v="19"/>
    <x v="7"/>
    <d v="2017-02-05T00:00:00"/>
    <x v="2"/>
    <n v="1244"/>
    <n v="0.21"/>
    <n v="236.36"/>
    <s v="Tamil Nadu"/>
    <x v="0"/>
    <x v="11"/>
    <m/>
  </r>
  <r>
    <s v="OD4451"/>
    <x v="16"/>
    <x v="2"/>
    <x v="4"/>
    <x v="10"/>
    <d v="2017-10-21T00:00:00"/>
    <x v="2"/>
    <n v="876"/>
    <n v="0.15"/>
    <n v="289.08"/>
    <s v="Tamil Nadu"/>
    <x v="0"/>
    <x v="2"/>
    <m/>
  </r>
  <r>
    <s v="OD4452"/>
    <x v="18"/>
    <x v="6"/>
    <x v="11"/>
    <x v="5"/>
    <d v="2018-08-31T00:00:00"/>
    <x v="2"/>
    <n v="2326"/>
    <n v="0.26"/>
    <n v="209.34"/>
    <s v="Tamil Nadu"/>
    <x v="3"/>
    <x v="6"/>
    <m/>
  </r>
  <r>
    <s v="OD4453"/>
    <x v="15"/>
    <x v="4"/>
    <x v="7"/>
    <x v="5"/>
    <d v="2016-05-01T00:00:00"/>
    <x v="2"/>
    <n v="1951"/>
    <n v="0.16"/>
    <n v="195.1"/>
    <s v="Tamil Nadu"/>
    <x v="1"/>
    <x v="5"/>
    <m/>
  </r>
  <r>
    <s v="OD4454"/>
    <x v="39"/>
    <x v="2"/>
    <x v="21"/>
    <x v="21"/>
    <d v="2017-05-18T00:00:00"/>
    <x v="2"/>
    <n v="1802"/>
    <n v="0.19"/>
    <n v="774.86"/>
    <s v="Tamil Nadu"/>
    <x v="0"/>
    <x v="5"/>
    <m/>
  </r>
  <r>
    <s v="OD4455"/>
    <x v="48"/>
    <x v="1"/>
    <x v="1"/>
    <x v="14"/>
    <d v="2017-04-10T00:00:00"/>
    <x v="2"/>
    <n v="1708"/>
    <n v="0.1"/>
    <n v="341.6"/>
    <s v="Tamil Nadu"/>
    <x v="0"/>
    <x v="3"/>
    <m/>
  </r>
  <r>
    <s v="OD4456"/>
    <x v="26"/>
    <x v="6"/>
    <x v="13"/>
    <x v="20"/>
    <d v="2017-12-02T00:00:00"/>
    <x v="2"/>
    <n v="2439"/>
    <n v="0.24"/>
    <n v="902.43"/>
    <s v="Tamil Nadu"/>
    <x v="0"/>
    <x v="4"/>
    <m/>
  </r>
  <r>
    <s v="OD4457"/>
    <x v="28"/>
    <x v="6"/>
    <x v="9"/>
    <x v="23"/>
    <d v="2017-09-11T00:00:00"/>
    <x v="2"/>
    <n v="1760"/>
    <n v="0.11"/>
    <n v="334.4"/>
    <s v="Tamil Nadu"/>
    <x v="0"/>
    <x v="8"/>
    <m/>
  </r>
  <r>
    <s v="OD4458"/>
    <x v="22"/>
    <x v="3"/>
    <x v="18"/>
    <x v="18"/>
    <d v="2015-09-17T00:00:00"/>
    <x v="2"/>
    <n v="767"/>
    <n v="0.21"/>
    <n v="268.45"/>
    <s v="Tamil Nadu"/>
    <x v="2"/>
    <x v="8"/>
    <m/>
  </r>
  <r>
    <s v="OD4459"/>
    <x v="25"/>
    <x v="4"/>
    <x v="6"/>
    <x v="2"/>
    <d v="2018-08-12T00:00:00"/>
    <x v="2"/>
    <n v="950"/>
    <n v="0.22"/>
    <n v="161.5"/>
    <s v="Tamil Nadu"/>
    <x v="3"/>
    <x v="6"/>
    <m/>
  </r>
  <r>
    <s v="OD4460"/>
    <x v="47"/>
    <x v="1"/>
    <x v="1"/>
    <x v="18"/>
    <d v="2018-11-13T00:00:00"/>
    <x v="2"/>
    <n v="2130"/>
    <n v="0.34"/>
    <n v="447.3"/>
    <s v="Tamil Nadu"/>
    <x v="3"/>
    <x v="0"/>
    <m/>
  </r>
  <r>
    <s v="OD4461"/>
    <x v="16"/>
    <x v="3"/>
    <x v="16"/>
    <x v="5"/>
    <d v="2015-12-26T00:00:00"/>
    <x v="2"/>
    <n v="1258"/>
    <n v="0.26"/>
    <n v="440.3"/>
    <s v="Tamil Nadu"/>
    <x v="2"/>
    <x v="4"/>
    <m/>
  </r>
  <r>
    <s v="OD4462"/>
    <x v="47"/>
    <x v="3"/>
    <x v="18"/>
    <x v="17"/>
    <d v="2016-08-27T00:00:00"/>
    <x v="2"/>
    <n v="745"/>
    <n v="0.35"/>
    <n v="208.6"/>
    <s v="Tamil Nadu"/>
    <x v="1"/>
    <x v="6"/>
    <m/>
  </r>
  <r>
    <s v="OD4463"/>
    <x v="44"/>
    <x v="4"/>
    <x v="6"/>
    <x v="11"/>
    <d v="2018-11-12T00:00:00"/>
    <x v="2"/>
    <n v="1472"/>
    <n v="0.13"/>
    <n v="588.79999999999995"/>
    <s v="Tamil Nadu"/>
    <x v="3"/>
    <x v="0"/>
    <m/>
  </r>
  <r>
    <s v="OD4464"/>
    <x v="46"/>
    <x v="1"/>
    <x v="14"/>
    <x v="14"/>
    <d v="2018-12-15T00:00:00"/>
    <x v="2"/>
    <n v="1806"/>
    <n v="0.18"/>
    <n v="144.47999999999999"/>
    <s v="Tamil Nadu"/>
    <x v="3"/>
    <x v="4"/>
    <m/>
  </r>
  <r>
    <s v="OD4465"/>
    <x v="3"/>
    <x v="5"/>
    <x v="8"/>
    <x v="21"/>
    <d v="2018-02-02T00:00:00"/>
    <x v="2"/>
    <n v="761"/>
    <n v="0.27"/>
    <n v="312.01"/>
    <s v="Tamil Nadu"/>
    <x v="3"/>
    <x v="11"/>
    <m/>
  </r>
  <r>
    <s v="OD4466"/>
    <x v="0"/>
    <x v="3"/>
    <x v="5"/>
    <x v="18"/>
    <d v="2016-03-29T00:00:00"/>
    <x v="2"/>
    <n v="645"/>
    <n v="0.19"/>
    <n v="277.35000000000002"/>
    <s v="Tamil Nadu"/>
    <x v="1"/>
    <x v="10"/>
    <m/>
  </r>
  <r>
    <s v="OD4467"/>
    <x v="1"/>
    <x v="3"/>
    <x v="16"/>
    <x v="7"/>
    <d v="2015-04-18T00:00:00"/>
    <x v="2"/>
    <n v="2044"/>
    <n v="0.14000000000000001"/>
    <n v="633.64"/>
    <s v="Tamil Nadu"/>
    <x v="2"/>
    <x v="3"/>
    <m/>
  </r>
  <r>
    <s v="OD4468"/>
    <x v="16"/>
    <x v="1"/>
    <x v="14"/>
    <x v="3"/>
    <d v="2015-01-27T00:00:00"/>
    <x v="2"/>
    <n v="540"/>
    <n v="0.34"/>
    <n v="156.6"/>
    <s v="Tamil Nadu"/>
    <x v="2"/>
    <x v="9"/>
    <m/>
  </r>
  <r>
    <s v="OD4469"/>
    <x v="49"/>
    <x v="0"/>
    <x v="0"/>
    <x v="11"/>
    <d v="2017-09-25T00:00:00"/>
    <x v="2"/>
    <n v="1137"/>
    <n v="0.13"/>
    <n v="295.62"/>
    <s v="Tamil Nadu"/>
    <x v="0"/>
    <x v="8"/>
    <m/>
  </r>
  <r>
    <s v="OD4470"/>
    <x v="31"/>
    <x v="0"/>
    <x v="12"/>
    <x v="9"/>
    <d v="2015-12-22T00:00:00"/>
    <x v="2"/>
    <n v="1705"/>
    <n v="0.25"/>
    <n v="289.85000000000002"/>
    <s v="Tamil Nadu"/>
    <x v="2"/>
    <x v="4"/>
    <m/>
  </r>
  <r>
    <s v="OD4471"/>
    <x v="22"/>
    <x v="3"/>
    <x v="16"/>
    <x v="18"/>
    <d v="2018-07-14T00:00:00"/>
    <x v="2"/>
    <n v="1287"/>
    <n v="0.26"/>
    <n v="218.79"/>
    <s v="Tamil Nadu"/>
    <x v="3"/>
    <x v="7"/>
    <m/>
  </r>
  <r>
    <s v="OD4472"/>
    <x v="19"/>
    <x v="0"/>
    <x v="20"/>
    <x v="0"/>
    <d v="2018-03-18T00:00:00"/>
    <x v="2"/>
    <n v="560"/>
    <n v="0.21"/>
    <n v="145.6"/>
    <s v="Tamil Nadu"/>
    <x v="3"/>
    <x v="10"/>
    <m/>
  </r>
  <r>
    <s v="OD4473"/>
    <x v="25"/>
    <x v="0"/>
    <x v="0"/>
    <x v="11"/>
    <d v="2016-12-24T00:00:00"/>
    <x v="2"/>
    <n v="1113"/>
    <n v="0.31"/>
    <n v="300.51"/>
    <s v="Tamil Nadu"/>
    <x v="1"/>
    <x v="4"/>
    <m/>
  </r>
  <r>
    <s v="OD4474"/>
    <x v="5"/>
    <x v="5"/>
    <x v="10"/>
    <x v="14"/>
    <d v="2015-09-29T00:00:00"/>
    <x v="2"/>
    <n v="1698"/>
    <n v="0.26"/>
    <n v="577.32000000000005"/>
    <s v="Tamil Nadu"/>
    <x v="2"/>
    <x v="8"/>
    <m/>
  </r>
  <r>
    <s v="OD4475"/>
    <x v="8"/>
    <x v="6"/>
    <x v="19"/>
    <x v="23"/>
    <d v="2018-07-14T00:00:00"/>
    <x v="2"/>
    <n v="1669"/>
    <n v="0.16"/>
    <n v="500.7"/>
    <s v="Tamil Nadu"/>
    <x v="3"/>
    <x v="7"/>
    <m/>
  </r>
  <r>
    <s v="OD4476"/>
    <x v="40"/>
    <x v="5"/>
    <x v="17"/>
    <x v="23"/>
    <d v="2018-06-10T00:00:00"/>
    <x v="2"/>
    <n v="862"/>
    <n v="0.27"/>
    <n v="370.66"/>
    <s v="Tamil Nadu"/>
    <x v="3"/>
    <x v="1"/>
    <m/>
  </r>
  <r>
    <s v="OD4477"/>
    <x v="9"/>
    <x v="2"/>
    <x v="21"/>
    <x v="11"/>
    <d v="2015-10-04T00:00:00"/>
    <x v="2"/>
    <n v="1672"/>
    <n v="0.12"/>
    <n v="518.32000000000005"/>
    <s v="Tamil Nadu"/>
    <x v="2"/>
    <x v="2"/>
    <m/>
  </r>
  <r>
    <s v="OD4478"/>
    <x v="19"/>
    <x v="3"/>
    <x v="5"/>
    <x v="16"/>
    <d v="2018-02-26T00:00:00"/>
    <x v="2"/>
    <n v="503"/>
    <n v="0.1"/>
    <n v="130.78"/>
    <s v="Tamil Nadu"/>
    <x v="3"/>
    <x v="11"/>
    <m/>
  </r>
  <r>
    <s v="OD4479"/>
    <x v="28"/>
    <x v="1"/>
    <x v="14"/>
    <x v="21"/>
    <d v="2017-08-15T00:00:00"/>
    <x v="2"/>
    <n v="528"/>
    <n v="0.26"/>
    <n v="105.6"/>
    <s v="Tamil Nadu"/>
    <x v="0"/>
    <x v="6"/>
    <m/>
  </r>
  <r>
    <s v="OD4480"/>
    <x v="35"/>
    <x v="3"/>
    <x v="5"/>
    <x v="11"/>
    <d v="2018-08-20T00:00:00"/>
    <x v="2"/>
    <n v="1575"/>
    <n v="0.11"/>
    <n v="425.25"/>
    <s v="Tamil Nadu"/>
    <x v="3"/>
    <x v="6"/>
    <m/>
  </r>
  <r>
    <s v="OD4481"/>
    <x v="36"/>
    <x v="6"/>
    <x v="13"/>
    <x v="15"/>
    <d v="2015-12-05T00:00:00"/>
    <x v="2"/>
    <n v="1646"/>
    <n v="0.3"/>
    <n v="329.2"/>
    <s v="Tamil Nadu"/>
    <x v="2"/>
    <x v="4"/>
    <m/>
  </r>
  <r>
    <s v="OD4482"/>
    <x v="41"/>
    <x v="4"/>
    <x v="22"/>
    <x v="21"/>
    <d v="2017-12-02T00:00:00"/>
    <x v="2"/>
    <n v="2048"/>
    <n v="0.13"/>
    <n v="512"/>
    <s v="Tamil Nadu"/>
    <x v="0"/>
    <x v="4"/>
    <m/>
  </r>
  <r>
    <s v="OD4483"/>
    <x v="38"/>
    <x v="3"/>
    <x v="18"/>
    <x v="11"/>
    <d v="2018-05-03T00:00:00"/>
    <x v="2"/>
    <n v="2440"/>
    <n v="0.28000000000000003"/>
    <n v="780.8"/>
    <s v="Tamil Nadu"/>
    <x v="3"/>
    <x v="5"/>
    <m/>
  </r>
  <r>
    <s v="OD4484"/>
    <x v="12"/>
    <x v="2"/>
    <x v="21"/>
    <x v="12"/>
    <d v="2018-08-12T00:00:00"/>
    <x v="2"/>
    <n v="1602"/>
    <n v="0.23"/>
    <n v="496.62"/>
    <s v="Tamil Nadu"/>
    <x v="3"/>
    <x v="6"/>
    <m/>
  </r>
  <r>
    <s v="OD4485"/>
    <x v="5"/>
    <x v="5"/>
    <x v="10"/>
    <x v="3"/>
    <d v="2017-12-10T00:00:00"/>
    <x v="2"/>
    <n v="1724"/>
    <n v="0.28999999999999998"/>
    <n v="293.08"/>
    <s v="Tamil Nadu"/>
    <x v="0"/>
    <x v="4"/>
    <m/>
  </r>
  <r>
    <s v="OD4486"/>
    <x v="19"/>
    <x v="1"/>
    <x v="14"/>
    <x v="0"/>
    <d v="2018-07-03T00:00:00"/>
    <x v="2"/>
    <n v="2045"/>
    <n v="0.27"/>
    <n v="490.8"/>
    <s v="Tamil Nadu"/>
    <x v="3"/>
    <x v="7"/>
    <m/>
  </r>
  <r>
    <s v="OD4487"/>
    <x v="7"/>
    <x v="1"/>
    <x v="1"/>
    <x v="14"/>
    <d v="2016-05-14T00:00:00"/>
    <x v="2"/>
    <n v="1061"/>
    <n v="0.3"/>
    <n v="456.23"/>
    <s v="Tamil Nadu"/>
    <x v="1"/>
    <x v="5"/>
    <m/>
  </r>
  <r>
    <s v="OD4488"/>
    <x v="11"/>
    <x v="4"/>
    <x v="22"/>
    <x v="11"/>
    <d v="2018-02-02T00:00:00"/>
    <x v="2"/>
    <n v="1019"/>
    <n v="0.27"/>
    <n v="305.7"/>
    <s v="Tamil Nadu"/>
    <x v="3"/>
    <x v="11"/>
    <m/>
  </r>
  <r>
    <s v="OD4489"/>
    <x v="35"/>
    <x v="6"/>
    <x v="13"/>
    <x v="3"/>
    <d v="2017-12-03T00:00:00"/>
    <x v="2"/>
    <n v="1694"/>
    <n v="0.15"/>
    <n v="508.2"/>
    <s v="Tamil Nadu"/>
    <x v="0"/>
    <x v="4"/>
    <m/>
  </r>
  <r>
    <s v="OD4490"/>
    <x v="17"/>
    <x v="5"/>
    <x v="8"/>
    <x v="12"/>
    <d v="2018-04-16T00:00:00"/>
    <x v="2"/>
    <n v="2246"/>
    <n v="0.24"/>
    <n v="336.9"/>
    <s v="Tamil Nadu"/>
    <x v="3"/>
    <x v="3"/>
    <m/>
  </r>
  <r>
    <s v="OD4491"/>
    <x v="45"/>
    <x v="5"/>
    <x v="8"/>
    <x v="2"/>
    <d v="2016-03-19T00:00:00"/>
    <x v="2"/>
    <n v="1714"/>
    <n v="0.33"/>
    <n v="119.98"/>
    <s v="Tamil Nadu"/>
    <x v="1"/>
    <x v="10"/>
    <m/>
  </r>
  <r>
    <s v="OD4492"/>
    <x v="40"/>
    <x v="6"/>
    <x v="13"/>
    <x v="3"/>
    <d v="2017-08-23T00:00:00"/>
    <x v="2"/>
    <n v="902"/>
    <n v="0.1"/>
    <n v="324.72000000000003"/>
    <s v="Tamil Nadu"/>
    <x v="0"/>
    <x v="6"/>
    <m/>
  </r>
  <r>
    <s v="OD4493"/>
    <x v="18"/>
    <x v="6"/>
    <x v="19"/>
    <x v="7"/>
    <d v="2018-11-02T00:00:00"/>
    <x v="2"/>
    <n v="1539"/>
    <n v="0.15"/>
    <n v="661.77"/>
    <s v="Tamil Nadu"/>
    <x v="3"/>
    <x v="0"/>
    <m/>
  </r>
  <r>
    <s v="OD4494"/>
    <x v="48"/>
    <x v="3"/>
    <x v="18"/>
    <x v="20"/>
    <d v="2016-04-17T00:00:00"/>
    <x v="2"/>
    <n v="611"/>
    <n v="0.35"/>
    <n v="85.54"/>
    <s v="Tamil Nadu"/>
    <x v="1"/>
    <x v="3"/>
    <m/>
  </r>
  <r>
    <s v="OD4495"/>
    <x v="8"/>
    <x v="2"/>
    <x v="15"/>
    <x v="7"/>
    <d v="2018-08-07T00:00:00"/>
    <x v="2"/>
    <n v="1079"/>
    <n v="0.12"/>
    <n v="53.95"/>
    <s v="Tamil Nadu"/>
    <x v="3"/>
    <x v="6"/>
    <m/>
  </r>
  <r>
    <s v="OD4496"/>
    <x v="11"/>
    <x v="2"/>
    <x v="4"/>
    <x v="21"/>
    <d v="2018-05-20T00:00:00"/>
    <x v="2"/>
    <n v="725"/>
    <n v="0.18"/>
    <n v="188.5"/>
    <s v="Tamil Nadu"/>
    <x v="3"/>
    <x v="5"/>
    <m/>
  </r>
  <r>
    <s v="OD4497"/>
    <x v="26"/>
    <x v="6"/>
    <x v="19"/>
    <x v="6"/>
    <d v="2018-11-10T00:00:00"/>
    <x v="2"/>
    <n v="2339"/>
    <n v="0.21"/>
    <n v="514.58000000000004"/>
    <s v="Tamil Nadu"/>
    <x v="3"/>
    <x v="0"/>
    <m/>
  </r>
  <r>
    <s v="OD4498"/>
    <x v="40"/>
    <x v="6"/>
    <x v="9"/>
    <x v="15"/>
    <d v="2017-08-23T00:00:00"/>
    <x v="2"/>
    <n v="1805"/>
    <n v="0.17"/>
    <n v="812.25"/>
    <s v="Tamil Nadu"/>
    <x v="0"/>
    <x v="6"/>
    <m/>
  </r>
  <r>
    <s v="OD4499"/>
    <x v="21"/>
    <x v="0"/>
    <x v="20"/>
    <x v="12"/>
    <d v="2018-09-02T00:00:00"/>
    <x v="2"/>
    <n v="1287"/>
    <n v="0.14000000000000001"/>
    <n v="244.53"/>
    <s v="Tamil Nadu"/>
    <x v="3"/>
    <x v="8"/>
    <m/>
  </r>
  <r>
    <s v="OD4500"/>
    <x v="0"/>
    <x v="3"/>
    <x v="18"/>
    <x v="6"/>
    <d v="2016-12-04T00:00:00"/>
    <x v="2"/>
    <n v="2430"/>
    <n v="0.16"/>
    <n v="631.79999999999995"/>
    <s v="Tamil Nadu"/>
    <x v="1"/>
    <x v="4"/>
    <m/>
  </r>
  <r>
    <s v="OD4501"/>
    <x v="11"/>
    <x v="2"/>
    <x v="21"/>
    <x v="20"/>
    <d v="2016-11-24T00:00:00"/>
    <x v="2"/>
    <n v="755"/>
    <n v="0.26"/>
    <n v="302"/>
    <s v="Tamil Nadu"/>
    <x v="1"/>
    <x v="0"/>
    <m/>
  </r>
  <r>
    <s v="OD4502"/>
    <x v="4"/>
    <x v="4"/>
    <x v="7"/>
    <x v="16"/>
    <d v="2015-04-18T00:00:00"/>
    <x v="2"/>
    <n v="1342"/>
    <n v="0.28999999999999998"/>
    <n v="93.94"/>
    <s v="Tamil Nadu"/>
    <x v="2"/>
    <x v="3"/>
    <m/>
  </r>
  <r>
    <s v="OD4503"/>
    <x v="40"/>
    <x v="0"/>
    <x v="20"/>
    <x v="21"/>
    <d v="2015-01-13T00:00:00"/>
    <x v="2"/>
    <n v="1594"/>
    <n v="0.28999999999999998"/>
    <n v="669.48"/>
    <s v="Tamil Nadu"/>
    <x v="2"/>
    <x v="9"/>
    <m/>
  </r>
  <r>
    <s v="OD4504"/>
    <x v="32"/>
    <x v="3"/>
    <x v="16"/>
    <x v="2"/>
    <d v="2018-10-30T00:00:00"/>
    <x v="2"/>
    <n v="2177"/>
    <n v="0.21"/>
    <n v="653.1"/>
    <s v="Tamil Nadu"/>
    <x v="3"/>
    <x v="2"/>
    <m/>
  </r>
  <r>
    <s v="OD4505"/>
    <x v="16"/>
    <x v="3"/>
    <x v="16"/>
    <x v="7"/>
    <d v="2018-01-20T00:00:00"/>
    <x v="2"/>
    <n v="1379"/>
    <n v="0.2"/>
    <n v="137.9"/>
    <s v="Tamil Nadu"/>
    <x v="3"/>
    <x v="9"/>
    <m/>
  </r>
  <r>
    <s v="OD4506"/>
    <x v="39"/>
    <x v="1"/>
    <x v="14"/>
    <x v="14"/>
    <d v="2017-09-15T00:00:00"/>
    <x v="2"/>
    <n v="1504"/>
    <n v="0.25"/>
    <n v="240.64"/>
    <s v="Tamil Nadu"/>
    <x v="0"/>
    <x v="8"/>
    <m/>
  </r>
  <r>
    <s v="OD4507"/>
    <x v="49"/>
    <x v="4"/>
    <x v="22"/>
    <x v="2"/>
    <d v="2015-09-21T00:00:00"/>
    <x v="2"/>
    <n v="1555"/>
    <n v="0.33"/>
    <n v="684.2"/>
    <s v="Tamil Nadu"/>
    <x v="2"/>
    <x v="8"/>
    <m/>
  </r>
  <r>
    <s v="OD4508"/>
    <x v="22"/>
    <x v="5"/>
    <x v="8"/>
    <x v="1"/>
    <d v="2017-05-12T00:00:00"/>
    <x v="2"/>
    <n v="814"/>
    <n v="0.14000000000000001"/>
    <n v="293.04000000000002"/>
    <s v="Tamil Nadu"/>
    <x v="0"/>
    <x v="5"/>
    <m/>
  </r>
  <r>
    <s v="OD4509"/>
    <x v="46"/>
    <x v="0"/>
    <x v="20"/>
    <x v="7"/>
    <d v="2017-08-23T00:00:00"/>
    <x v="2"/>
    <n v="1444"/>
    <n v="0.27"/>
    <n v="418.76"/>
    <s v="Tamil Nadu"/>
    <x v="0"/>
    <x v="6"/>
    <m/>
  </r>
  <r>
    <s v="OD4510"/>
    <x v="46"/>
    <x v="1"/>
    <x v="1"/>
    <x v="4"/>
    <d v="2018-04-17T00:00:00"/>
    <x v="2"/>
    <n v="639"/>
    <n v="0.23"/>
    <n v="146.97"/>
    <s v="Tamil Nadu"/>
    <x v="3"/>
    <x v="3"/>
    <m/>
  </r>
  <r>
    <s v="OD4511"/>
    <x v="12"/>
    <x v="2"/>
    <x v="15"/>
    <x v="16"/>
    <d v="2015-11-29T00:00:00"/>
    <x v="2"/>
    <n v="1154"/>
    <n v="0.21"/>
    <n v="138.47999999999999"/>
    <s v="Tamil Nadu"/>
    <x v="2"/>
    <x v="0"/>
    <m/>
  </r>
  <r>
    <s v="OD4512"/>
    <x v="33"/>
    <x v="0"/>
    <x v="12"/>
    <x v="8"/>
    <d v="2018-12-29T00:00:00"/>
    <x v="2"/>
    <n v="755"/>
    <n v="0.14000000000000001"/>
    <n v="37.75"/>
    <s v="Tamil Nadu"/>
    <x v="3"/>
    <x v="4"/>
    <m/>
  </r>
  <r>
    <s v="OD4513"/>
    <x v="3"/>
    <x v="5"/>
    <x v="8"/>
    <x v="23"/>
    <d v="2015-06-17T00:00:00"/>
    <x v="2"/>
    <n v="674"/>
    <n v="0.32"/>
    <n v="141.54"/>
    <s v="Tamil Nadu"/>
    <x v="2"/>
    <x v="1"/>
    <m/>
  </r>
  <r>
    <s v="OD4514"/>
    <x v="15"/>
    <x v="5"/>
    <x v="17"/>
    <x v="19"/>
    <d v="2018-09-02T00:00:00"/>
    <x v="2"/>
    <n v="2306"/>
    <n v="0.25"/>
    <n v="507.32"/>
    <s v="Tamil Nadu"/>
    <x v="3"/>
    <x v="8"/>
    <m/>
  </r>
  <r>
    <s v="OD4515"/>
    <x v="18"/>
    <x v="4"/>
    <x v="6"/>
    <x v="6"/>
    <d v="2018-11-28T00:00:00"/>
    <x v="2"/>
    <n v="1221"/>
    <n v="0.26"/>
    <n v="231.99"/>
    <s v="Tamil Nadu"/>
    <x v="3"/>
    <x v="0"/>
    <m/>
  </r>
  <r>
    <s v="OD4516"/>
    <x v="10"/>
    <x v="6"/>
    <x v="11"/>
    <x v="6"/>
    <d v="2017-01-22T00:00:00"/>
    <x v="2"/>
    <n v="1397"/>
    <n v="0.28999999999999998"/>
    <n v="419.1"/>
    <s v="Tamil Nadu"/>
    <x v="0"/>
    <x v="9"/>
    <m/>
  </r>
  <r>
    <s v="OD4517"/>
    <x v="17"/>
    <x v="1"/>
    <x v="1"/>
    <x v="22"/>
    <d v="2015-10-04T00:00:00"/>
    <x v="2"/>
    <n v="1985"/>
    <n v="0.27"/>
    <n v="277.89999999999998"/>
    <s v="Tamil Nadu"/>
    <x v="2"/>
    <x v="2"/>
    <m/>
  </r>
  <r>
    <s v="OD4518"/>
    <x v="34"/>
    <x v="0"/>
    <x v="20"/>
    <x v="4"/>
    <d v="2016-05-31T00:00:00"/>
    <x v="2"/>
    <n v="1143"/>
    <n v="0.26"/>
    <n v="102.87"/>
    <s v="Tamil Nadu"/>
    <x v="1"/>
    <x v="5"/>
    <m/>
  </r>
  <r>
    <s v="OD4519"/>
    <x v="14"/>
    <x v="5"/>
    <x v="10"/>
    <x v="14"/>
    <d v="2017-08-16T00:00:00"/>
    <x v="2"/>
    <n v="795"/>
    <n v="0.34"/>
    <n v="286.2"/>
    <s v="Tamil Nadu"/>
    <x v="0"/>
    <x v="6"/>
    <m/>
  </r>
  <r>
    <s v="OD4520"/>
    <x v="3"/>
    <x v="6"/>
    <x v="9"/>
    <x v="14"/>
    <d v="2017-09-25T00:00:00"/>
    <x v="2"/>
    <n v="1429"/>
    <n v="0.16"/>
    <n v="314.38"/>
    <s v="Tamil Nadu"/>
    <x v="0"/>
    <x v="8"/>
    <m/>
  </r>
  <r>
    <s v="OD4521"/>
    <x v="24"/>
    <x v="5"/>
    <x v="17"/>
    <x v="20"/>
    <d v="2018-01-14T00:00:00"/>
    <x v="2"/>
    <n v="2299"/>
    <n v="0.35"/>
    <n v="942.59"/>
    <s v="Tamil Nadu"/>
    <x v="3"/>
    <x v="9"/>
    <m/>
  </r>
  <r>
    <s v="OD4522"/>
    <x v="33"/>
    <x v="1"/>
    <x v="14"/>
    <x v="21"/>
    <d v="2018-06-30T00:00:00"/>
    <x v="2"/>
    <n v="524"/>
    <n v="0.28999999999999998"/>
    <n v="178.16"/>
    <s v="Tamil Nadu"/>
    <x v="3"/>
    <x v="1"/>
    <m/>
  </r>
  <r>
    <s v="OD4523"/>
    <x v="17"/>
    <x v="1"/>
    <x v="1"/>
    <x v="23"/>
    <d v="2018-05-02T00:00:00"/>
    <x v="2"/>
    <n v="540"/>
    <n v="0.15"/>
    <n v="86.4"/>
    <s v="Tamil Nadu"/>
    <x v="3"/>
    <x v="5"/>
    <m/>
  </r>
  <r>
    <s v="OD4524"/>
    <x v="39"/>
    <x v="6"/>
    <x v="13"/>
    <x v="10"/>
    <d v="2018-05-02T00:00:00"/>
    <x v="2"/>
    <n v="1813"/>
    <n v="0.18"/>
    <n v="507.64"/>
    <s v="Tamil Nadu"/>
    <x v="3"/>
    <x v="5"/>
    <m/>
  </r>
  <r>
    <s v="OD4525"/>
    <x v="13"/>
    <x v="4"/>
    <x v="6"/>
    <x v="5"/>
    <d v="2016-11-17T00:00:00"/>
    <x v="2"/>
    <n v="2364"/>
    <n v="0.21"/>
    <n v="307.32"/>
    <s v="Tamil Nadu"/>
    <x v="1"/>
    <x v="0"/>
    <m/>
  </r>
  <r>
    <s v="OD4526"/>
    <x v="15"/>
    <x v="1"/>
    <x v="14"/>
    <x v="22"/>
    <d v="2016-08-27T00:00:00"/>
    <x v="2"/>
    <n v="2215"/>
    <n v="0.16"/>
    <n v="708.8"/>
    <s v="Tamil Nadu"/>
    <x v="1"/>
    <x v="6"/>
    <m/>
  </r>
  <r>
    <s v="OD4527"/>
    <x v="47"/>
    <x v="2"/>
    <x v="15"/>
    <x v="8"/>
    <d v="2018-08-07T00:00:00"/>
    <x v="2"/>
    <n v="1167"/>
    <n v="0.21"/>
    <n v="245.07"/>
    <s v="Tamil Nadu"/>
    <x v="3"/>
    <x v="6"/>
    <m/>
  </r>
  <r>
    <s v="OD4528"/>
    <x v="40"/>
    <x v="6"/>
    <x v="11"/>
    <x v="14"/>
    <d v="2017-12-26T00:00:00"/>
    <x v="2"/>
    <n v="1463"/>
    <n v="0.24"/>
    <n v="424.27"/>
    <s v="Tamil Nadu"/>
    <x v="0"/>
    <x v="4"/>
    <m/>
  </r>
  <r>
    <s v="OD4529"/>
    <x v="44"/>
    <x v="5"/>
    <x v="8"/>
    <x v="20"/>
    <d v="2017-12-06T00:00:00"/>
    <x v="2"/>
    <n v="1385"/>
    <n v="0.33"/>
    <n v="138.5"/>
    <s v="Tamil Nadu"/>
    <x v="0"/>
    <x v="4"/>
    <m/>
  </r>
  <r>
    <s v="OD4530"/>
    <x v="48"/>
    <x v="0"/>
    <x v="20"/>
    <x v="8"/>
    <d v="2017-09-15T00:00:00"/>
    <x v="2"/>
    <n v="794"/>
    <n v="0.2"/>
    <n v="269.95999999999998"/>
    <s v="Tamil Nadu"/>
    <x v="0"/>
    <x v="8"/>
    <m/>
  </r>
  <r>
    <s v="OD4531"/>
    <x v="48"/>
    <x v="4"/>
    <x v="7"/>
    <x v="5"/>
    <d v="2018-09-04T00:00:00"/>
    <x v="2"/>
    <n v="1852"/>
    <n v="0.24"/>
    <n v="703.76"/>
    <s v="Tamil Nadu"/>
    <x v="3"/>
    <x v="8"/>
    <m/>
  </r>
  <r>
    <s v="OD4532"/>
    <x v="21"/>
    <x v="5"/>
    <x v="17"/>
    <x v="8"/>
    <d v="2018-02-09T00:00:00"/>
    <x v="2"/>
    <n v="2399"/>
    <n v="0.16"/>
    <n v="815.66"/>
    <s v="Tamil Nadu"/>
    <x v="3"/>
    <x v="11"/>
    <m/>
  </r>
  <r>
    <s v="OD4533"/>
    <x v="27"/>
    <x v="2"/>
    <x v="4"/>
    <x v="13"/>
    <d v="2016-08-28T00:00:00"/>
    <x v="2"/>
    <n v="2060"/>
    <n v="0.18"/>
    <n v="885.8"/>
    <s v="Tamil Nadu"/>
    <x v="1"/>
    <x v="6"/>
    <m/>
  </r>
  <r>
    <s v="OD4534"/>
    <x v="41"/>
    <x v="3"/>
    <x v="18"/>
    <x v="6"/>
    <d v="2016-11-17T00:00:00"/>
    <x v="2"/>
    <n v="1752"/>
    <n v="0.12"/>
    <n v="297.83999999999997"/>
    <s v="Tamil Nadu"/>
    <x v="1"/>
    <x v="0"/>
    <m/>
  </r>
  <r>
    <s v="OD4535"/>
    <x v="8"/>
    <x v="1"/>
    <x v="1"/>
    <x v="1"/>
    <d v="2015-01-13T00:00:00"/>
    <x v="2"/>
    <n v="1520"/>
    <n v="0.22"/>
    <n v="243.2"/>
    <s v="Tamil Nadu"/>
    <x v="2"/>
    <x v="9"/>
    <m/>
  </r>
  <r>
    <s v="OD4536"/>
    <x v="31"/>
    <x v="3"/>
    <x v="16"/>
    <x v="8"/>
    <d v="2015-09-22T00:00:00"/>
    <x v="2"/>
    <n v="527"/>
    <n v="0.3"/>
    <n v="94.86"/>
    <s v="Tamil Nadu"/>
    <x v="2"/>
    <x v="8"/>
    <m/>
  </r>
  <r>
    <s v="OD4537"/>
    <x v="10"/>
    <x v="1"/>
    <x v="14"/>
    <x v="13"/>
    <d v="2016-12-06T00:00:00"/>
    <x v="2"/>
    <n v="769"/>
    <n v="0.22"/>
    <n v="115.35"/>
    <s v="Tamil Nadu"/>
    <x v="1"/>
    <x v="4"/>
    <m/>
  </r>
  <r>
    <s v="OD4538"/>
    <x v="18"/>
    <x v="2"/>
    <x v="2"/>
    <x v="16"/>
    <d v="2018-12-28T00:00:00"/>
    <x v="2"/>
    <n v="735"/>
    <n v="0.23"/>
    <n v="95.55"/>
    <s v="Tamil Nadu"/>
    <x v="3"/>
    <x v="4"/>
    <m/>
  </r>
  <r>
    <s v="OD4539"/>
    <x v="18"/>
    <x v="2"/>
    <x v="2"/>
    <x v="9"/>
    <d v="2015-09-29T00:00:00"/>
    <x v="2"/>
    <n v="767"/>
    <n v="0.11"/>
    <n v="314.47000000000003"/>
    <s v="Tamil Nadu"/>
    <x v="2"/>
    <x v="8"/>
    <m/>
  </r>
  <r>
    <s v="OD4540"/>
    <x v="13"/>
    <x v="3"/>
    <x v="3"/>
    <x v="8"/>
    <d v="2016-03-27T00:00:00"/>
    <x v="2"/>
    <n v="2262"/>
    <n v="0.31"/>
    <n v="1017.9"/>
    <s v="Tamil Nadu"/>
    <x v="1"/>
    <x v="10"/>
    <m/>
  </r>
  <r>
    <s v="OD4541"/>
    <x v="46"/>
    <x v="4"/>
    <x v="6"/>
    <x v="11"/>
    <d v="2015-12-28T00:00:00"/>
    <x v="2"/>
    <n v="729"/>
    <n v="0.25"/>
    <n v="313.47000000000003"/>
    <s v="Tamil Nadu"/>
    <x v="2"/>
    <x v="4"/>
    <m/>
  </r>
  <r>
    <s v="OD4542"/>
    <x v="4"/>
    <x v="1"/>
    <x v="1"/>
    <x v="1"/>
    <d v="2018-05-30T00:00:00"/>
    <x v="2"/>
    <n v="810"/>
    <n v="0.18"/>
    <n v="194.4"/>
    <s v="Tamil Nadu"/>
    <x v="3"/>
    <x v="5"/>
    <m/>
  </r>
  <r>
    <s v="OD4543"/>
    <x v="30"/>
    <x v="1"/>
    <x v="1"/>
    <x v="4"/>
    <d v="2015-03-25T00:00:00"/>
    <x v="2"/>
    <n v="1539"/>
    <n v="0.28999999999999998"/>
    <n v="200.07"/>
    <s v="Tamil Nadu"/>
    <x v="2"/>
    <x v="10"/>
    <m/>
  </r>
  <r>
    <s v="OD4544"/>
    <x v="46"/>
    <x v="2"/>
    <x v="21"/>
    <x v="4"/>
    <d v="2015-12-29T00:00:00"/>
    <x v="2"/>
    <n v="1947"/>
    <n v="0.12"/>
    <n v="739.86"/>
    <s v="Tamil Nadu"/>
    <x v="2"/>
    <x v="4"/>
    <m/>
  </r>
  <r>
    <s v="OD4545"/>
    <x v="48"/>
    <x v="4"/>
    <x v="7"/>
    <x v="13"/>
    <d v="2018-10-30T00:00:00"/>
    <x v="2"/>
    <n v="1640"/>
    <n v="0.34"/>
    <n v="688.8"/>
    <s v="Tamil Nadu"/>
    <x v="3"/>
    <x v="2"/>
    <m/>
  </r>
  <r>
    <s v="OD4546"/>
    <x v="2"/>
    <x v="5"/>
    <x v="10"/>
    <x v="3"/>
    <d v="2018-02-23T00:00:00"/>
    <x v="2"/>
    <n v="2315"/>
    <n v="0.11"/>
    <n v="625.04999999999995"/>
    <s v="Tamil Nadu"/>
    <x v="3"/>
    <x v="11"/>
    <m/>
  </r>
  <r>
    <s v="OD4547"/>
    <x v="7"/>
    <x v="5"/>
    <x v="17"/>
    <x v="13"/>
    <d v="2018-06-18T00:00:00"/>
    <x v="2"/>
    <n v="1571"/>
    <n v="0.3"/>
    <n v="157.1"/>
    <s v="Tamil Nadu"/>
    <x v="3"/>
    <x v="1"/>
    <m/>
  </r>
  <r>
    <s v="OD4548"/>
    <x v="10"/>
    <x v="1"/>
    <x v="14"/>
    <x v="7"/>
    <d v="2018-01-03T00:00:00"/>
    <x v="2"/>
    <n v="2376"/>
    <n v="0.12"/>
    <n v="974.16"/>
    <s v="Tamil Nadu"/>
    <x v="3"/>
    <x v="9"/>
    <m/>
  </r>
  <r>
    <s v="OD4549"/>
    <x v="35"/>
    <x v="6"/>
    <x v="9"/>
    <x v="9"/>
    <d v="2016-03-19T00:00:00"/>
    <x v="2"/>
    <n v="2149"/>
    <n v="0.14000000000000001"/>
    <n v="537.25"/>
    <s v="Tamil Nadu"/>
    <x v="1"/>
    <x v="10"/>
    <m/>
  </r>
  <r>
    <s v="OD4550"/>
    <x v="46"/>
    <x v="5"/>
    <x v="8"/>
    <x v="10"/>
    <d v="2018-11-03T00:00:00"/>
    <x v="2"/>
    <n v="1419"/>
    <n v="0.32"/>
    <n v="454.08"/>
    <s v="Tamil Nadu"/>
    <x v="3"/>
    <x v="0"/>
    <m/>
  </r>
  <r>
    <s v="OD4551"/>
    <x v="16"/>
    <x v="3"/>
    <x v="3"/>
    <x v="10"/>
    <d v="2016-05-12T00:00:00"/>
    <x v="2"/>
    <n v="517"/>
    <n v="0.15"/>
    <n v="41.36"/>
    <s v="Tamil Nadu"/>
    <x v="1"/>
    <x v="5"/>
    <m/>
  </r>
  <r>
    <s v="OD4552"/>
    <x v="36"/>
    <x v="0"/>
    <x v="20"/>
    <x v="4"/>
    <d v="2018-12-13T00:00:00"/>
    <x v="2"/>
    <n v="661"/>
    <n v="0.18"/>
    <n v="171.86"/>
    <s v="Tamil Nadu"/>
    <x v="3"/>
    <x v="4"/>
    <m/>
  </r>
  <r>
    <s v="OD4553"/>
    <x v="46"/>
    <x v="4"/>
    <x v="6"/>
    <x v="20"/>
    <d v="2015-01-23T00:00:00"/>
    <x v="2"/>
    <n v="1604"/>
    <n v="0.14000000000000001"/>
    <n v="529.32000000000005"/>
    <s v="Tamil Nadu"/>
    <x v="2"/>
    <x v="9"/>
    <m/>
  </r>
  <r>
    <s v="OD4554"/>
    <x v="29"/>
    <x v="4"/>
    <x v="22"/>
    <x v="23"/>
    <d v="2017-08-23T00:00:00"/>
    <x v="2"/>
    <n v="1252"/>
    <n v="0.23"/>
    <n v="212.84"/>
    <s v="Tamil Nadu"/>
    <x v="0"/>
    <x v="6"/>
    <m/>
  </r>
  <r>
    <s v="OD4555"/>
    <x v="21"/>
    <x v="2"/>
    <x v="15"/>
    <x v="10"/>
    <d v="2015-09-08T00:00:00"/>
    <x v="2"/>
    <n v="607"/>
    <n v="0.34"/>
    <n v="91.05"/>
    <s v="Tamil Nadu"/>
    <x v="2"/>
    <x v="8"/>
    <m/>
  </r>
  <r>
    <s v="OD4556"/>
    <x v="14"/>
    <x v="6"/>
    <x v="9"/>
    <x v="18"/>
    <d v="2018-12-24T00:00:00"/>
    <x v="2"/>
    <n v="1645"/>
    <n v="0.18"/>
    <n v="180.95"/>
    <s v="Tamil Nadu"/>
    <x v="3"/>
    <x v="4"/>
    <m/>
  </r>
  <r>
    <s v="OD4557"/>
    <x v="40"/>
    <x v="2"/>
    <x v="21"/>
    <x v="1"/>
    <d v="2016-09-21T00:00:00"/>
    <x v="2"/>
    <n v="1349"/>
    <n v="0.2"/>
    <n v="364.23"/>
    <s v="Tamil Nadu"/>
    <x v="1"/>
    <x v="8"/>
    <m/>
  </r>
  <r>
    <s v="OD4558"/>
    <x v="23"/>
    <x v="0"/>
    <x v="12"/>
    <x v="20"/>
    <d v="2015-05-10T00:00:00"/>
    <x v="2"/>
    <n v="851"/>
    <n v="0.25"/>
    <n v="221.26"/>
    <s v="Tamil Nadu"/>
    <x v="2"/>
    <x v="5"/>
    <m/>
  </r>
  <r>
    <s v="OD4559"/>
    <x v="10"/>
    <x v="4"/>
    <x v="6"/>
    <x v="14"/>
    <d v="2017-07-14T00:00:00"/>
    <x v="2"/>
    <n v="1988"/>
    <n v="0.34"/>
    <n v="377.72"/>
    <s v="Tamil Nadu"/>
    <x v="0"/>
    <x v="7"/>
    <m/>
  </r>
  <r>
    <s v="OD4560"/>
    <x v="23"/>
    <x v="1"/>
    <x v="1"/>
    <x v="4"/>
    <d v="2018-02-26T00:00:00"/>
    <x v="2"/>
    <n v="841"/>
    <n v="0.32"/>
    <n v="168.2"/>
    <s v="Tamil Nadu"/>
    <x v="3"/>
    <x v="11"/>
    <m/>
  </r>
  <r>
    <s v="OD4561"/>
    <x v="22"/>
    <x v="2"/>
    <x v="15"/>
    <x v="14"/>
    <d v="2017-09-02T00:00:00"/>
    <x v="2"/>
    <n v="548"/>
    <n v="0.27"/>
    <n v="186.32"/>
    <s v="Tamil Nadu"/>
    <x v="0"/>
    <x v="8"/>
    <m/>
  </r>
  <r>
    <s v="OD4562"/>
    <x v="21"/>
    <x v="4"/>
    <x v="7"/>
    <x v="14"/>
    <d v="2018-04-11T00:00:00"/>
    <x v="2"/>
    <n v="1559"/>
    <n v="0.19"/>
    <n v="592.41999999999996"/>
    <s v="Tamil Nadu"/>
    <x v="3"/>
    <x v="3"/>
    <m/>
  </r>
  <r>
    <s v="OD4563"/>
    <x v="24"/>
    <x v="1"/>
    <x v="14"/>
    <x v="0"/>
    <d v="2018-05-03T00:00:00"/>
    <x v="2"/>
    <n v="1511"/>
    <n v="0.11"/>
    <n v="120.88"/>
    <s v="Tamil Nadu"/>
    <x v="3"/>
    <x v="5"/>
    <m/>
  </r>
  <r>
    <s v="OD4564"/>
    <x v="3"/>
    <x v="4"/>
    <x v="7"/>
    <x v="20"/>
    <d v="2017-12-24T00:00:00"/>
    <x v="2"/>
    <n v="920"/>
    <n v="0.33"/>
    <n v="340.4"/>
    <s v="Tamil Nadu"/>
    <x v="0"/>
    <x v="4"/>
    <m/>
  </r>
  <r>
    <s v="OD4565"/>
    <x v="32"/>
    <x v="5"/>
    <x v="17"/>
    <x v="11"/>
    <d v="2017-11-03T00:00:00"/>
    <x v="2"/>
    <n v="2142"/>
    <n v="0.16"/>
    <n v="706.86"/>
    <s v="Tamil Nadu"/>
    <x v="0"/>
    <x v="0"/>
    <m/>
  </r>
  <r>
    <s v="OD4566"/>
    <x v="45"/>
    <x v="3"/>
    <x v="16"/>
    <x v="4"/>
    <d v="2016-12-27T00:00:00"/>
    <x v="2"/>
    <n v="1616"/>
    <n v="0.16"/>
    <n v="129.28"/>
    <s v="Tamil Nadu"/>
    <x v="1"/>
    <x v="4"/>
    <m/>
  </r>
  <r>
    <s v="OD4567"/>
    <x v="29"/>
    <x v="6"/>
    <x v="19"/>
    <x v="20"/>
    <d v="2016-02-16T00:00:00"/>
    <x v="2"/>
    <n v="854"/>
    <n v="0.19"/>
    <n v="324.52"/>
    <s v="Tamil Nadu"/>
    <x v="1"/>
    <x v="11"/>
    <m/>
  </r>
  <r>
    <s v="OD4568"/>
    <x v="16"/>
    <x v="0"/>
    <x v="12"/>
    <x v="2"/>
    <d v="2018-12-01T00:00:00"/>
    <x v="2"/>
    <n v="1466"/>
    <n v="0.25"/>
    <n v="557.08000000000004"/>
    <s v="Tamil Nadu"/>
    <x v="3"/>
    <x v="4"/>
    <m/>
  </r>
  <r>
    <s v="OD4569"/>
    <x v="41"/>
    <x v="3"/>
    <x v="5"/>
    <x v="13"/>
    <d v="2016-11-13T00:00:00"/>
    <x v="2"/>
    <n v="1083"/>
    <n v="0.2"/>
    <n v="379.05"/>
    <s v="Tamil Nadu"/>
    <x v="1"/>
    <x v="0"/>
    <m/>
  </r>
  <r>
    <s v="OD4570"/>
    <x v="34"/>
    <x v="6"/>
    <x v="13"/>
    <x v="2"/>
    <d v="2018-09-21T00:00:00"/>
    <x v="2"/>
    <n v="2365"/>
    <n v="0.1"/>
    <n v="709.5"/>
    <s v="Tamil Nadu"/>
    <x v="3"/>
    <x v="8"/>
    <m/>
  </r>
  <r>
    <s v="OD4571"/>
    <x v="22"/>
    <x v="6"/>
    <x v="13"/>
    <x v="8"/>
    <d v="2017-12-02T00:00:00"/>
    <x v="2"/>
    <n v="1602"/>
    <n v="0.22"/>
    <n v="448.56"/>
    <s v="Tamil Nadu"/>
    <x v="0"/>
    <x v="4"/>
    <m/>
  </r>
  <r>
    <s v="OD4572"/>
    <x v="8"/>
    <x v="6"/>
    <x v="13"/>
    <x v="6"/>
    <d v="2017-05-26T00:00:00"/>
    <x v="2"/>
    <n v="2002"/>
    <n v="0.21"/>
    <n v="700.7"/>
    <s v="Tamil Nadu"/>
    <x v="0"/>
    <x v="5"/>
    <m/>
  </r>
  <r>
    <s v="OD4573"/>
    <x v="13"/>
    <x v="4"/>
    <x v="6"/>
    <x v="3"/>
    <d v="2017-09-19T00:00:00"/>
    <x v="2"/>
    <n v="1920"/>
    <n v="0.11"/>
    <n v="864"/>
    <s v="Tamil Nadu"/>
    <x v="0"/>
    <x v="8"/>
    <m/>
  </r>
  <r>
    <s v="OD4574"/>
    <x v="20"/>
    <x v="0"/>
    <x v="12"/>
    <x v="7"/>
    <d v="2017-09-08T00:00:00"/>
    <x v="2"/>
    <n v="504"/>
    <n v="0.31"/>
    <n v="70.56"/>
    <s v="Tamil Nadu"/>
    <x v="0"/>
    <x v="8"/>
    <m/>
  </r>
  <r>
    <s v="OD4575"/>
    <x v="35"/>
    <x v="4"/>
    <x v="7"/>
    <x v="15"/>
    <d v="2017-12-06T00:00:00"/>
    <x v="2"/>
    <n v="1929"/>
    <n v="0.2"/>
    <n v="173.61"/>
    <s v="Tamil Nadu"/>
    <x v="0"/>
    <x v="4"/>
    <m/>
  </r>
  <r>
    <s v="OD4576"/>
    <x v="1"/>
    <x v="3"/>
    <x v="3"/>
    <x v="3"/>
    <d v="2018-12-01T00:00:00"/>
    <x v="2"/>
    <n v="1207"/>
    <n v="0.14000000000000001"/>
    <n v="120.7"/>
    <s v="Tamil Nadu"/>
    <x v="3"/>
    <x v="4"/>
    <m/>
  </r>
  <r>
    <s v="OD4577"/>
    <x v="20"/>
    <x v="4"/>
    <x v="7"/>
    <x v="13"/>
    <d v="2018-11-16T00:00:00"/>
    <x v="2"/>
    <n v="745"/>
    <n v="0.14000000000000001"/>
    <n v="298"/>
    <s v="Tamil Nadu"/>
    <x v="3"/>
    <x v="0"/>
    <m/>
  </r>
  <r>
    <s v="OD4578"/>
    <x v="7"/>
    <x v="4"/>
    <x v="22"/>
    <x v="7"/>
    <d v="2016-11-24T00:00:00"/>
    <x v="2"/>
    <n v="549"/>
    <n v="0.27"/>
    <n v="153.72"/>
    <s v="Tamil Nadu"/>
    <x v="1"/>
    <x v="0"/>
    <m/>
  </r>
  <r>
    <s v="OD4579"/>
    <x v="40"/>
    <x v="0"/>
    <x v="20"/>
    <x v="20"/>
    <d v="2016-05-22T00:00:00"/>
    <x v="2"/>
    <n v="1536"/>
    <n v="0.32"/>
    <n v="491.52"/>
    <s v="Tamil Nadu"/>
    <x v="1"/>
    <x v="5"/>
    <m/>
  </r>
  <r>
    <s v="OD4580"/>
    <x v="37"/>
    <x v="3"/>
    <x v="5"/>
    <x v="11"/>
    <d v="2016-11-17T00:00:00"/>
    <x v="2"/>
    <n v="2433"/>
    <n v="0.18"/>
    <n v="486.6"/>
    <s v="Tamil Nadu"/>
    <x v="1"/>
    <x v="0"/>
    <m/>
  </r>
  <r>
    <s v="OD4581"/>
    <x v="45"/>
    <x v="4"/>
    <x v="22"/>
    <x v="22"/>
    <d v="2015-04-11T00:00:00"/>
    <x v="2"/>
    <n v="1359"/>
    <n v="0.32"/>
    <n v="149.49"/>
    <s v="Tamil Nadu"/>
    <x v="2"/>
    <x v="3"/>
    <m/>
  </r>
  <r>
    <s v="OD4582"/>
    <x v="36"/>
    <x v="1"/>
    <x v="1"/>
    <x v="13"/>
    <d v="2018-09-29T00:00:00"/>
    <x v="2"/>
    <n v="2290"/>
    <n v="0.27"/>
    <n v="618.29999999999995"/>
    <s v="Tamil Nadu"/>
    <x v="3"/>
    <x v="8"/>
    <m/>
  </r>
  <r>
    <s v="OD4583"/>
    <x v="35"/>
    <x v="0"/>
    <x v="20"/>
    <x v="5"/>
    <d v="2018-11-14T00:00:00"/>
    <x v="2"/>
    <n v="697"/>
    <n v="0.27"/>
    <n v="55.76"/>
    <s v="Tamil Nadu"/>
    <x v="3"/>
    <x v="0"/>
    <m/>
  </r>
  <r>
    <s v="OD4584"/>
    <x v="25"/>
    <x v="4"/>
    <x v="6"/>
    <x v="4"/>
    <d v="2017-12-03T00:00:00"/>
    <x v="2"/>
    <n v="2111"/>
    <n v="0.19"/>
    <n v="337.76"/>
    <s v="Tamil Nadu"/>
    <x v="0"/>
    <x v="4"/>
    <m/>
  </r>
  <r>
    <s v="OD4585"/>
    <x v="19"/>
    <x v="6"/>
    <x v="13"/>
    <x v="14"/>
    <d v="2015-09-08T00:00:00"/>
    <x v="2"/>
    <n v="2227"/>
    <n v="0.18"/>
    <n v="155.88999999999999"/>
    <s v="Tamil Nadu"/>
    <x v="2"/>
    <x v="8"/>
    <m/>
  </r>
  <r>
    <s v="OD4586"/>
    <x v="42"/>
    <x v="1"/>
    <x v="1"/>
    <x v="8"/>
    <d v="2018-01-26T00:00:00"/>
    <x v="2"/>
    <n v="1764"/>
    <n v="0.23"/>
    <n v="264.60000000000002"/>
    <s v="Tamil Nadu"/>
    <x v="3"/>
    <x v="9"/>
    <m/>
  </r>
  <r>
    <s v="OD4587"/>
    <x v="40"/>
    <x v="5"/>
    <x v="17"/>
    <x v="16"/>
    <d v="2018-04-17T00:00:00"/>
    <x v="2"/>
    <n v="1072"/>
    <n v="0.1"/>
    <n v="300.16000000000003"/>
    <s v="Tamil Nadu"/>
    <x v="3"/>
    <x v="3"/>
    <m/>
  </r>
  <r>
    <s v="OD4588"/>
    <x v="3"/>
    <x v="4"/>
    <x v="22"/>
    <x v="0"/>
    <d v="2015-11-10T00:00:00"/>
    <x v="2"/>
    <n v="653"/>
    <n v="0.12"/>
    <n v="267.73"/>
    <s v="Tamil Nadu"/>
    <x v="2"/>
    <x v="0"/>
    <m/>
  </r>
  <r>
    <s v="OD4589"/>
    <x v="0"/>
    <x v="4"/>
    <x v="7"/>
    <x v="12"/>
    <d v="2018-07-08T00:00:00"/>
    <x v="2"/>
    <n v="2117"/>
    <n v="0.26"/>
    <n v="402.23"/>
    <s v="Tamil Nadu"/>
    <x v="3"/>
    <x v="7"/>
    <m/>
  </r>
  <r>
    <s v="OD4590"/>
    <x v="45"/>
    <x v="5"/>
    <x v="10"/>
    <x v="21"/>
    <d v="2017-05-28T00:00:00"/>
    <x v="2"/>
    <n v="1892"/>
    <n v="0.27"/>
    <n v="775.72"/>
    <s v="Tamil Nadu"/>
    <x v="0"/>
    <x v="5"/>
    <m/>
  </r>
  <r>
    <s v="OD4591"/>
    <x v="48"/>
    <x v="1"/>
    <x v="1"/>
    <x v="2"/>
    <d v="2018-09-23T00:00:00"/>
    <x v="2"/>
    <n v="1432"/>
    <n v="0.2"/>
    <n v="400.96"/>
    <s v="Tamil Nadu"/>
    <x v="3"/>
    <x v="8"/>
    <m/>
  </r>
  <r>
    <s v="OD4592"/>
    <x v="8"/>
    <x v="3"/>
    <x v="18"/>
    <x v="15"/>
    <d v="2015-11-10T00:00:00"/>
    <x v="2"/>
    <n v="616"/>
    <n v="0.24"/>
    <n v="172.48"/>
    <s v="Tamil Nadu"/>
    <x v="2"/>
    <x v="0"/>
    <m/>
  </r>
  <r>
    <s v="OD4593"/>
    <x v="40"/>
    <x v="6"/>
    <x v="13"/>
    <x v="9"/>
    <d v="2017-09-08T00:00:00"/>
    <x v="2"/>
    <n v="879"/>
    <n v="0.17"/>
    <n v="184.59"/>
    <s v="Tamil Nadu"/>
    <x v="0"/>
    <x v="8"/>
    <m/>
  </r>
  <r>
    <s v="OD4594"/>
    <x v="35"/>
    <x v="5"/>
    <x v="8"/>
    <x v="20"/>
    <d v="2018-11-21T00:00:00"/>
    <x v="2"/>
    <n v="1663"/>
    <n v="0.34"/>
    <n v="449.01"/>
    <s v="Tamil Nadu"/>
    <x v="3"/>
    <x v="0"/>
    <m/>
  </r>
  <r>
    <s v="OD4595"/>
    <x v="8"/>
    <x v="0"/>
    <x v="12"/>
    <x v="20"/>
    <d v="2018-11-16T00:00:00"/>
    <x v="2"/>
    <n v="1205"/>
    <n v="0.32"/>
    <n v="542.25"/>
    <s v="Tamil Nadu"/>
    <x v="3"/>
    <x v="0"/>
    <m/>
  </r>
  <r>
    <s v="OD4596"/>
    <x v="22"/>
    <x v="3"/>
    <x v="18"/>
    <x v="15"/>
    <d v="2017-11-26T00:00:00"/>
    <x v="2"/>
    <n v="2450"/>
    <n v="0.31"/>
    <n v="833"/>
    <s v="Tamil Nadu"/>
    <x v="0"/>
    <x v="0"/>
    <m/>
  </r>
  <r>
    <s v="OD4597"/>
    <x v="12"/>
    <x v="5"/>
    <x v="8"/>
    <x v="12"/>
    <d v="2015-12-05T00:00:00"/>
    <x v="2"/>
    <n v="1588"/>
    <n v="0.23"/>
    <n v="158.80000000000001"/>
    <s v="Tamil Nadu"/>
    <x v="2"/>
    <x v="4"/>
    <m/>
  </r>
  <r>
    <s v="OD4598"/>
    <x v="7"/>
    <x v="3"/>
    <x v="5"/>
    <x v="3"/>
    <d v="2016-09-11T00:00:00"/>
    <x v="2"/>
    <n v="1005"/>
    <n v="0.25"/>
    <n v="211.05"/>
    <s v="Tamil Nadu"/>
    <x v="1"/>
    <x v="8"/>
    <m/>
  </r>
  <r>
    <s v="OD4599"/>
    <x v="7"/>
    <x v="2"/>
    <x v="4"/>
    <x v="15"/>
    <d v="2016-12-06T00:00:00"/>
    <x v="2"/>
    <n v="716"/>
    <n v="0.18"/>
    <n v="114.56"/>
    <s v="Tamil Nadu"/>
    <x v="1"/>
    <x v="4"/>
    <m/>
  </r>
  <r>
    <s v="OD4600"/>
    <x v="41"/>
    <x v="5"/>
    <x v="17"/>
    <x v="11"/>
    <d v="2016-11-24T00:00:00"/>
    <x v="2"/>
    <n v="2162"/>
    <n v="0.24"/>
    <n v="324.3"/>
    <s v="Tamil Nadu"/>
    <x v="1"/>
    <x v="0"/>
    <m/>
  </r>
  <r>
    <s v="OD4601"/>
    <x v="39"/>
    <x v="4"/>
    <x v="22"/>
    <x v="4"/>
    <d v="2015-11-22T00:00:00"/>
    <x v="2"/>
    <n v="2074"/>
    <n v="0.19"/>
    <n v="145.18"/>
    <s v="Tamil Nadu"/>
    <x v="2"/>
    <x v="0"/>
    <m/>
  </r>
  <r>
    <s v="OD4602"/>
    <x v="29"/>
    <x v="4"/>
    <x v="6"/>
    <x v="17"/>
    <d v="2015-09-21T00:00:00"/>
    <x v="2"/>
    <n v="2489"/>
    <n v="0.14000000000000001"/>
    <n v="945.82"/>
    <s v="Tamil Nadu"/>
    <x v="2"/>
    <x v="8"/>
    <m/>
  </r>
  <r>
    <s v="OD4603"/>
    <x v="37"/>
    <x v="3"/>
    <x v="5"/>
    <x v="5"/>
    <d v="2015-12-28T00:00:00"/>
    <x v="2"/>
    <n v="2491"/>
    <n v="0.13"/>
    <n v="572.92999999999995"/>
    <s v="Tamil Nadu"/>
    <x v="2"/>
    <x v="4"/>
    <m/>
  </r>
  <r>
    <s v="OD4604"/>
    <x v="29"/>
    <x v="1"/>
    <x v="1"/>
    <x v="5"/>
    <d v="2016-08-28T00:00:00"/>
    <x v="2"/>
    <n v="1559"/>
    <n v="0.21"/>
    <n v="608.01"/>
    <s v="Tamil Nadu"/>
    <x v="1"/>
    <x v="6"/>
    <m/>
  </r>
  <r>
    <s v="OD4605"/>
    <x v="1"/>
    <x v="3"/>
    <x v="5"/>
    <x v="4"/>
    <d v="2018-11-19T00:00:00"/>
    <x v="2"/>
    <n v="635"/>
    <n v="0.19"/>
    <n v="215.9"/>
    <s v="Tamil Nadu"/>
    <x v="3"/>
    <x v="0"/>
    <m/>
  </r>
  <r>
    <s v="OD4606"/>
    <x v="11"/>
    <x v="0"/>
    <x v="12"/>
    <x v="11"/>
    <d v="2017-04-10T00:00:00"/>
    <x v="2"/>
    <n v="1851"/>
    <n v="0.18"/>
    <n v="333.18"/>
    <s v="Tamil Nadu"/>
    <x v="0"/>
    <x v="3"/>
    <m/>
  </r>
  <r>
    <s v="OD4607"/>
    <x v="18"/>
    <x v="0"/>
    <x v="0"/>
    <x v="8"/>
    <d v="2018-09-15T00:00:00"/>
    <x v="2"/>
    <n v="1315"/>
    <n v="0.11"/>
    <n v="170.95"/>
    <s v="Tamil Nadu"/>
    <x v="3"/>
    <x v="8"/>
    <m/>
  </r>
  <r>
    <s v="OD4608"/>
    <x v="27"/>
    <x v="2"/>
    <x v="2"/>
    <x v="12"/>
    <d v="2017-10-07T00:00:00"/>
    <x v="2"/>
    <n v="1073"/>
    <n v="0.1"/>
    <n v="472.12"/>
    <s v="Tamil Nadu"/>
    <x v="0"/>
    <x v="2"/>
    <m/>
  </r>
  <r>
    <s v="OD4609"/>
    <x v="13"/>
    <x v="5"/>
    <x v="10"/>
    <x v="11"/>
    <d v="2018-10-30T00:00:00"/>
    <x v="2"/>
    <n v="1130"/>
    <n v="0.14000000000000001"/>
    <n v="305.10000000000002"/>
    <s v="Tamil Nadu"/>
    <x v="3"/>
    <x v="2"/>
    <m/>
  </r>
  <r>
    <s v="OD4610"/>
    <x v="38"/>
    <x v="1"/>
    <x v="1"/>
    <x v="22"/>
    <d v="2016-04-14T00:00:00"/>
    <x v="2"/>
    <n v="2188"/>
    <n v="0.21"/>
    <n v="700.16"/>
    <s v="Tamil Nadu"/>
    <x v="1"/>
    <x v="3"/>
    <m/>
  </r>
  <r>
    <s v="OD4611"/>
    <x v="11"/>
    <x v="5"/>
    <x v="17"/>
    <x v="22"/>
    <d v="2016-08-16T00:00:00"/>
    <x v="2"/>
    <n v="1396"/>
    <n v="0.26"/>
    <n v="544.44000000000005"/>
    <s v="Tamil Nadu"/>
    <x v="1"/>
    <x v="6"/>
    <m/>
  </r>
  <r>
    <s v="OD4612"/>
    <x v="18"/>
    <x v="1"/>
    <x v="14"/>
    <x v="18"/>
    <d v="2017-04-12T00:00:00"/>
    <x v="2"/>
    <n v="2299"/>
    <n v="0.19"/>
    <n v="459.8"/>
    <s v="Tamil Nadu"/>
    <x v="0"/>
    <x v="3"/>
    <m/>
  </r>
  <r>
    <s v="OD4613"/>
    <x v="21"/>
    <x v="1"/>
    <x v="14"/>
    <x v="7"/>
    <d v="2017-09-02T00:00:00"/>
    <x v="2"/>
    <n v="1377"/>
    <n v="0.31"/>
    <n v="179.01"/>
    <s v="Tamil Nadu"/>
    <x v="0"/>
    <x v="8"/>
    <m/>
  </r>
  <r>
    <s v="OD4614"/>
    <x v="38"/>
    <x v="6"/>
    <x v="11"/>
    <x v="9"/>
    <d v="2016-05-01T00:00:00"/>
    <x v="2"/>
    <n v="676"/>
    <n v="0.26"/>
    <n v="223.08"/>
    <s v="Tamil Nadu"/>
    <x v="1"/>
    <x v="5"/>
    <m/>
  </r>
  <r>
    <s v="OD4615"/>
    <x v="18"/>
    <x v="2"/>
    <x v="4"/>
    <x v="2"/>
    <d v="2018-09-15T00:00:00"/>
    <x v="2"/>
    <n v="1920"/>
    <n v="0.28999999999999998"/>
    <n v="403.2"/>
    <s v="Tamil Nadu"/>
    <x v="3"/>
    <x v="8"/>
    <m/>
  </r>
  <r>
    <s v="OD4616"/>
    <x v="18"/>
    <x v="1"/>
    <x v="14"/>
    <x v="5"/>
    <d v="2015-04-11T00:00:00"/>
    <x v="2"/>
    <n v="1784"/>
    <n v="0.32"/>
    <n v="446"/>
    <s v="Tamil Nadu"/>
    <x v="2"/>
    <x v="3"/>
    <m/>
  </r>
  <r>
    <s v="OD4617"/>
    <x v="4"/>
    <x v="5"/>
    <x v="17"/>
    <x v="23"/>
    <d v="2018-11-10T00:00:00"/>
    <x v="2"/>
    <n v="1285"/>
    <n v="0.17"/>
    <n v="359.8"/>
    <s v="Tamil Nadu"/>
    <x v="3"/>
    <x v="0"/>
    <m/>
  </r>
  <r>
    <s v="OD4618"/>
    <x v="25"/>
    <x v="0"/>
    <x v="12"/>
    <x v="11"/>
    <d v="2016-12-20T00:00:00"/>
    <x v="2"/>
    <n v="1285"/>
    <n v="0.32"/>
    <n v="282.7"/>
    <s v="Tamil Nadu"/>
    <x v="1"/>
    <x v="4"/>
    <m/>
  </r>
  <r>
    <s v="OD4619"/>
    <x v="44"/>
    <x v="5"/>
    <x v="8"/>
    <x v="20"/>
    <d v="2016-09-28T00:00:00"/>
    <x v="2"/>
    <n v="1150"/>
    <n v="0.28999999999999998"/>
    <n v="425.5"/>
    <s v="Tamil Nadu"/>
    <x v="1"/>
    <x v="8"/>
    <m/>
  </r>
  <r>
    <s v="OD4620"/>
    <x v="33"/>
    <x v="5"/>
    <x v="10"/>
    <x v="12"/>
    <d v="2018-08-21T00:00:00"/>
    <x v="2"/>
    <n v="515"/>
    <n v="0.3"/>
    <n v="30.9"/>
    <s v="Tamil Nadu"/>
    <x v="3"/>
    <x v="6"/>
    <m/>
  </r>
  <r>
    <s v="OD4621"/>
    <x v="20"/>
    <x v="2"/>
    <x v="15"/>
    <x v="5"/>
    <d v="2017-11-24T00:00:00"/>
    <x v="2"/>
    <n v="2177"/>
    <n v="0.31"/>
    <n v="544.25"/>
    <s v="Tamil Nadu"/>
    <x v="0"/>
    <x v="0"/>
    <m/>
  </r>
  <r>
    <s v="OD4622"/>
    <x v="34"/>
    <x v="0"/>
    <x v="20"/>
    <x v="15"/>
    <d v="2016-04-13T00:00:00"/>
    <x v="2"/>
    <n v="2081"/>
    <n v="0.1"/>
    <n v="749.16"/>
    <s v="Tamil Nadu"/>
    <x v="1"/>
    <x v="3"/>
    <m/>
  </r>
  <r>
    <s v="OD4623"/>
    <x v="5"/>
    <x v="0"/>
    <x v="12"/>
    <x v="8"/>
    <d v="2018-08-31T00:00:00"/>
    <x v="2"/>
    <n v="2410"/>
    <n v="0.21"/>
    <n v="964"/>
    <s v="Tamil Nadu"/>
    <x v="3"/>
    <x v="6"/>
    <m/>
  </r>
  <r>
    <s v="OD4624"/>
    <x v="22"/>
    <x v="0"/>
    <x v="20"/>
    <x v="12"/>
    <d v="2015-08-23T00:00:00"/>
    <x v="2"/>
    <n v="2430"/>
    <n v="0.28000000000000003"/>
    <n v="388.8"/>
    <s v="Tamil Nadu"/>
    <x v="2"/>
    <x v="6"/>
    <m/>
  </r>
  <r>
    <s v="OD4625"/>
    <x v="8"/>
    <x v="4"/>
    <x v="7"/>
    <x v="10"/>
    <d v="2018-10-06T00:00:00"/>
    <x v="2"/>
    <n v="1172"/>
    <n v="0.19"/>
    <n v="457.08"/>
    <s v="Tamil Nadu"/>
    <x v="3"/>
    <x v="2"/>
    <m/>
  </r>
  <r>
    <s v="OD4626"/>
    <x v="16"/>
    <x v="1"/>
    <x v="14"/>
    <x v="17"/>
    <d v="2016-05-08T00:00:00"/>
    <x v="2"/>
    <n v="1291"/>
    <n v="0.13"/>
    <n v="426.03"/>
    <s v="Tamil Nadu"/>
    <x v="1"/>
    <x v="5"/>
    <m/>
  </r>
  <r>
    <s v="OD4627"/>
    <x v="1"/>
    <x v="1"/>
    <x v="14"/>
    <x v="11"/>
    <d v="2015-09-17T00:00:00"/>
    <x v="2"/>
    <n v="1706"/>
    <n v="0.11"/>
    <n v="562.98"/>
    <s v="Tamil Nadu"/>
    <x v="2"/>
    <x v="8"/>
    <m/>
  </r>
  <r>
    <s v="OD4628"/>
    <x v="10"/>
    <x v="1"/>
    <x v="14"/>
    <x v="8"/>
    <d v="2018-09-04T00:00:00"/>
    <x v="2"/>
    <n v="2322"/>
    <n v="0.26"/>
    <n v="1021.68"/>
    <s v="Tamil Nadu"/>
    <x v="3"/>
    <x v="8"/>
    <m/>
  </r>
  <r>
    <s v="OD4629"/>
    <x v="6"/>
    <x v="4"/>
    <x v="6"/>
    <x v="6"/>
    <d v="2018-12-01T00:00:00"/>
    <x v="2"/>
    <n v="1579"/>
    <n v="0.25"/>
    <n v="300.01"/>
    <s v="Tamil Nadu"/>
    <x v="3"/>
    <x v="4"/>
    <m/>
  </r>
  <r>
    <s v="OD4630"/>
    <x v="49"/>
    <x v="2"/>
    <x v="15"/>
    <x v="8"/>
    <d v="2016-11-24T00:00:00"/>
    <x v="2"/>
    <n v="784"/>
    <n v="0.17"/>
    <n v="203.84"/>
    <s v="Tamil Nadu"/>
    <x v="1"/>
    <x v="0"/>
    <m/>
  </r>
  <r>
    <s v="OD4631"/>
    <x v="31"/>
    <x v="1"/>
    <x v="14"/>
    <x v="8"/>
    <d v="2017-10-07T00:00:00"/>
    <x v="2"/>
    <n v="2173"/>
    <n v="0.35"/>
    <n v="347.68"/>
    <s v="Tamil Nadu"/>
    <x v="0"/>
    <x v="2"/>
    <m/>
  </r>
  <r>
    <s v="OD4632"/>
    <x v="49"/>
    <x v="0"/>
    <x v="0"/>
    <x v="10"/>
    <d v="2017-11-03T00:00:00"/>
    <x v="2"/>
    <n v="2425"/>
    <n v="0.25"/>
    <n v="218.25"/>
    <s v="Tamil Nadu"/>
    <x v="0"/>
    <x v="0"/>
    <m/>
  </r>
  <r>
    <s v="OD4633"/>
    <x v="9"/>
    <x v="6"/>
    <x v="9"/>
    <x v="0"/>
    <d v="2016-03-19T00:00:00"/>
    <x v="2"/>
    <n v="1123"/>
    <n v="0.13"/>
    <n v="482.89"/>
    <s v="Tamil Nadu"/>
    <x v="1"/>
    <x v="10"/>
    <m/>
  </r>
  <r>
    <s v="OD4634"/>
    <x v="32"/>
    <x v="5"/>
    <x v="17"/>
    <x v="12"/>
    <d v="2016-11-13T00:00:00"/>
    <x v="2"/>
    <n v="1543"/>
    <n v="0.16"/>
    <n v="246.88"/>
    <s v="Tamil Nadu"/>
    <x v="1"/>
    <x v="0"/>
    <m/>
  </r>
  <r>
    <s v="OD4635"/>
    <x v="17"/>
    <x v="5"/>
    <x v="10"/>
    <x v="3"/>
    <d v="2016-07-10T00:00:00"/>
    <x v="2"/>
    <n v="1747"/>
    <n v="0.2"/>
    <n v="401.81"/>
    <s v="Tamil Nadu"/>
    <x v="1"/>
    <x v="7"/>
    <m/>
  </r>
  <r>
    <s v="OD4636"/>
    <x v="44"/>
    <x v="4"/>
    <x v="7"/>
    <x v="15"/>
    <d v="2018-08-07T00:00:00"/>
    <x v="2"/>
    <n v="1285"/>
    <n v="0.31"/>
    <n v="514"/>
    <s v="Tamil Nadu"/>
    <x v="3"/>
    <x v="6"/>
    <m/>
  </r>
  <r>
    <s v="OD4637"/>
    <x v="48"/>
    <x v="5"/>
    <x v="10"/>
    <x v="23"/>
    <d v="2016-12-14T00:00:00"/>
    <x v="2"/>
    <n v="1932"/>
    <n v="0.21"/>
    <n v="656.88"/>
    <s v="Tamil Nadu"/>
    <x v="1"/>
    <x v="4"/>
    <m/>
  </r>
  <r>
    <s v="OD4638"/>
    <x v="11"/>
    <x v="5"/>
    <x v="17"/>
    <x v="8"/>
    <d v="2015-09-08T00:00:00"/>
    <x v="2"/>
    <n v="901"/>
    <n v="0.18"/>
    <n v="261.29000000000002"/>
    <s v="Tamil Nadu"/>
    <x v="2"/>
    <x v="8"/>
    <m/>
  </r>
  <r>
    <s v="OD4639"/>
    <x v="21"/>
    <x v="0"/>
    <x v="0"/>
    <x v="14"/>
    <d v="2015-03-31T00:00:00"/>
    <x v="2"/>
    <n v="1174"/>
    <n v="0.23"/>
    <n v="223.06"/>
    <s v="Tamil Nadu"/>
    <x v="2"/>
    <x v="10"/>
    <m/>
  </r>
  <r>
    <s v="OD4640"/>
    <x v="15"/>
    <x v="3"/>
    <x v="3"/>
    <x v="4"/>
    <d v="2017-01-30T00:00:00"/>
    <x v="2"/>
    <n v="2207"/>
    <n v="0.32"/>
    <n v="176.56"/>
    <s v="Tamil Nadu"/>
    <x v="0"/>
    <x v="9"/>
    <m/>
  </r>
  <r>
    <s v="OD4641"/>
    <x v="33"/>
    <x v="1"/>
    <x v="14"/>
    <x v="17"/>
    <d v="2017-11-07T00:00:00"/>
    <x v="2"/>
    <n v="851"/>
    <n v="0.14000000000000001"/>
    <n v="51.06"/>
    <s v="Tamil Nadu"/>
    <x v="0"/>
    <x v="0"/>
    <m/>
  </r>
  <r>
    <s v="OD4642"/>
    <x v="45"/>
    <x v="6"/>
    <x v="11"/>
    <x v="2"/>
    <d v="2017-09-11T00:00:00"/>
    <x v="2"/>
    <n v="931"/>
    <n v="0.24"/>
    <n v="335.16"/>
    <s v="Tamil Nadu"/>
    <x v="0"/>
    <x v="8"/>
    <m/>
  </r>
  <r>
    <s v="OD4643"/>
    <x v="33"/>
    <x v="5"/>
    <x v="10"/>
    <x v="3"/>
    <d v="2015-10-04T00:00:00"/>
    <x v="2"/>
    <n v="867"/>
    <n v="0.26"/>
    <n v="190.74"/>
    <s v="Tamil Nadu"/>
    <x v="2"/>
    <x v="2"/>
    <m/>
  </r>
  <r>
    <s v="OD4644"/>
    <x v="3"/>
    <x v="0"/>
    <x v="12"/>
    <x v="17"/>
    <d v="2018-07-14T00:00:00"/>
    <x v="2"/>
    <n v="1404"/>
    <n v="0.31"/>
    <n v="631.79999999999995"/>
    <s v="Tamil Nadu"/>
    <x v="3"/>
    <x v="7"/>
    <m/>
  </r>
  <r>
    <s v="OD4645"/>
    <x v="14"/>
    <x v="4"/>
    <x v="7"/>
    <x v="2"/>
    <d v="2016-12-31T00:00:00"/>
    <x v="2"/>
    <n v="1439"/>
    <n v="0.2"/>
    <n v="546.82000000000005"/>
    <s v="Tamil Nadu"/>
    <x v="1"/>
    <x v="4"/>
    <m/>
  </r>
  <r>
    <s v="OD4646"/>
    <x v="29"/>
    <x v="4"/>
    <x v="6"/>
    <x v="10"/>
    <d v="2018-05-20T00:00:00"/>
    <x v="2"/>
    <n v="610"/>
    <n v="0.28000000000000003"/>
    <n v="207.4"/>
    <s v="Tamil Nadu"/>
    <x v="3"/>
    <x v="5"/>
    <m/>
  </r>
  <r>
    <s v="OD4647"/>
    <x v="9"/>
    <x v="4"/>
    <x v="6"/>
    <x v="1"/>
    <d v="2015-03-14T00:00:00"/>
    <x v="2"/>
    <n v="2233"/>
    <n v="0.18"/>
    <n v="334.95"/>
    <s v="Tamil Nadu"/>
    <x v="2"/>
    <x v="10"/>
    <m/>
  </r>
  <r>
    <s v="OD4648"/>
    <x v="21"/>
    <x v="5"/>
    <x v="10"/>
    <x v="7"/>
    <d v="2018-07-08T00:00:00"/>
    <x v="2"/>
    <n v="1752"/>
    <n v="0.23"/>
    <n v="385.44"/>
    <s v="Tamil Nadu"/>
    <x v="3"/>
    <x v="7"/>
    <m/>
  </r>
  <r>
    <s v="OD4649"/>
    <x v="13"/>
    <x v="5"/>
    <x v="10"/>
    <x v="12"/>
    <d v="2016-12-01T00:00:00"/>
    <x v="2"/>
    <n v="2165"/>
    <n v="0.22"/>
    <n v="194.85"/>
    <s v="Tamil Nadu"/>
    <x v="1"/>
    <x v="4"/>
    <m/>
  </r>
  <r>
    <s v="OD4650"/>
    <x v="37"/>
    <x v="4"/>
    <x v="22"/>
    <x v="10"/>
    <d v="2016-08-02T00:00:00"/>
    <x v="2"/>
    <n v="1777"/>
    <n v="0.14000000000000001"/>
    <n v="408.71"/>
    <s v="Tamil Nadu"/>
    <x v="1"/>
    <x v="6"/>
    <m/>
  </r>
  <r>
    <s v="OD4651"/>
    <x v="49"/>
    <x v="0"/>
    <x v="20"/>
    <x v="16"/>
    <d v="2015-09-29T00:00:00"/>
    <x v="2"/>
    <n v="2072"/>
    <n v="0.3"/>
    <n v="704.48"/>
    <s v="Tamil Nadu"/>
    <x v="2"/>
    <x v="8"/>
    <m/>
  </r>
  <r>
    <s v="OD4652"/>
    <x v="1"/>
    <x v="1"/>
    <x v="1"/>
    <x v="20"/>
    <d v="2018-10-30T00:00:00"/>
    <x v="2"/>
    <n v="1626"/>
    <n v="0.28999999999999998"/>
    <n v="569.1"/>
    <s v="Tamil Nadu"/>
    <x v="3"/>
    <x v="2"/>
    <m/>
  </r>
  <r>
    <s v="OD4653"/>
    <x v="5"/>
    <x v="4"/>
    <x v="22"/>
    <x v="1"/>
    <d v="2016-08-16T00:00:00"/>
    <x v="2"/>
    <n v="609"/>
    <n v="0.24"/>
    <n v="146.16"/>
    <s v="Tamil Nadu"/>
    <x v="1"/>
    <x v="6"/>
    <m/>
  </r>
  <r>
    <s v="OD4654"/>
    <x v="16"/>
    <x v="0"/>
    <x v="12"/>
    <x v="20"/>
    <d v="2016-06-15T00:00:00"/>
    <x v="2"/>
    <n v="1807"/>
    <n v="0.15"/>
    <n v="795.08"/>
    <s v="Tamil Nadu"/>
    <x v="1"/>
    <x v="1"/>
    <m/>
  </r>
  <r>
    <s v="OD4655"/>
    <x v="0"/>
    <x v="6"/>
    <x v="19"/>
    <x v="16"/>
    <d v="2018-09-09T00:00:00"/>
    <x v="2"/>
    <n v="2285"/>
    <n v="0.14000000000000001"/>
    <n v="388.45"/>
    <s v="Tamil Nadu"/>
    <x v="3"/>
    <x v="8"/>
    <m/>
  </r>
  <r>
    <s v="OD4656"/>
    <x v="0"/>
    <x v="1"/>
    <x v="14"/>
    <x v="0"/>
    <d v="2018-07-18T00:00:00"/>
    <x v="2"/>
    <n v="2266"/>
    <n v="0.12"/>
    <n v="294.58"/>
    <s v="Tamil Nadu"/>
    <x v="3"/>
    <x v="7"/>
    <m/>
  </r>
  <r>
    <s v="OD4657"/>
    <x v="7"/>
    <x v="4"/>
    <x v="7"/>
    <x v="11"/>
    <d v="2015-12-08T00:00:00"/>
    <x v="2"/>
    <n v="597"/>
    <n v="0.11"/>
    <n v="119.4"/>
    <s v="Tamil Nadu"/>
    <x v="2"/>
    <x v="4"/>
    <m/>
  </r>
  <r>
    <s v="OD4658"/>
    <x v="10"/>
    <x v="0"/>
    <x v="12"/>
    <x v="5"/>
    <d v="2016-06-15T00:00:00"/>
    <x v="2"/>
    <n v="1143"/>
    <n v="0.12"/>
    <n v="354.33"/>
    <s v="Tamil Nadu"/>
    <x v="1"/>
    <x v="1"/>
    <m/>
  </r>
  <r>
    <s v="OD4659"/>
    <x v="41"/>
    <x v="3"/>
    <x v="5"/>
    <x v="22"/>
    <d v="2018-06-08T00:00:00"/>
    <x v="2"/>
    <n v="2061"/>
    <n v="0.27"/>
    <n v="370.98"/>
    <s v="Tamil Nadu"/>
    <x v="3"/>
    <x v="1"/>
    <m/>
  </r>
  <r>
    <s v="OD4660"/>
    <x v="2"/>
    <x v="4"/>
    <x v="22"/>
    <x v="1"/>
    <d v="2018-09-19T00:00:00"/>
    <x v="2"/>
    <n v="2399"/>
    <n v="0.2"/>
    <n v="431.82"/>
    <s v="Tamil Nadu"/>
    <x v="3"/>
    <x v="8"/>
    <m/>
  </r>
  <r>
    <s v="OD4661"/>
    <x v="40"/>
    <x v="6"/>
    <x v="11"/>
    <x v="11"/>
    <d v="2018-12-19T00:00:00"/>
    <x v="2"/>
    <n v="2293"/>
    <n v="0.25"/>
    <n v="642.04"/>
    <s v="Tamil Nadu"/>
    <x v="3"/>
    <x v="4"/>
    <m/>
  </r>
  <r>
    <s v="OD4662"/>
    <x v="20"/>
    <x v="5"/>
    <x v="17"/>
    <x v="11"/>
    <d v="2018-03-13T00:00:00"/>
    <x v="2"/>
    <n v="938"/>
    <n v="0.16"/>
    <n v="206.36"/>
    <s v="Tamil Nadu"/>
    <x v="3"/>
    <x v="10"/>
    <m/>
  </r>
  <r>
    <s v="OD4663"/>
    <x v="40"/>
    <x v="1"/>
    <x v="1"/>
    <x v="4"/>
    <d v="2016-10-02T00:00:00"/>
    <x v="2"/>
    <n v="1343"/>
    <n v="0.21"/>
    <n v="335.75"/>
    <s v="Tamil Nadu"/>
    <x v="1"/>
    <x v="2"/>
    <m/>
  </r>
  <r>
    <s v="OD4664"/>
    <x v="9"/>
    <x v="2"/>
    <x v="15"/>
    <x v="19"/>
    <d v="2016-08-17T00:00:00"/>
    <x v="2"/>
    <n v="2358"/>
    <n v="0.24"/>
    <n v="754.56"/>
    <s v="Tamil Nadu"/>
    <x v="1"/>
    <x v="6"/>
    <m/>
  </r>
  <r>
    <s v="OD4665"/>
    <x v="3"/>
    <x v="0"/>
    <x v="12"/>
    <x v="7"/>
    <d v="2016-12-11T00:00:00"/>
    <x v="2"/>
    <n v="1742"/>
    <n v="0.31"/>
    <n v="661.96"/>
    <s v="Tamil Nadu"/>
    <x v="1"/>
    <x v="4"/>
    <m/>
  </r>
  <r>
    <s v="OD4666"/>
    <x v="4"/>
    <x v="6"/>
    <x v="9"/>
    <x v="11"/>
    <d v="2016-12-24T00:00:00"/>
    <x v="2"/>
    <n v="1940"/>
    <n v="0.35"/>
    <n v="155.19999999999999"/>
    <s v="Tamil Nadu"/>
    <x v="1"/>
    <x v="4"/>
    <m/>
  </r>
  <r>
    <s v="OD4667"/>
    <x v="28"/>
    <x v="4"/>
    <x v="22"/>
    <x v="1"/>
    <d v="2015-09-17T00:00:00"/>
    <x v="2"/>
    <n v="596"/>
    <n v="0.25"/>
    <n v="59.6"/>
    <s v="Tamil Nadu"/>
    <x v="2"/>
    <x v="8"/>
    <m/>
  </r>
  <r>
    <s v="OD4668"/>
    <x v="25"/>
    <x v="4"/>
    <x v="6"/>
    <x v="17"/>
    <d v="2016-01-13T00:00:00"/>
    <x v="2"/>
    <n v="2421"/>
    <n v="0.3"/>
    <n v="266.31"/>
    <s v="Tamil Nadu"/>
    <x v="1"/>
    <x v="9"/>
    <m/>
  </r>
  <r>
    <s v="OD4669"/>
    <x v="33"/>
    <x v="5"/>
    <x v="17"/>
    <x v="3"/>
    <d v="2018-04-25T00:00:00"/>
    <x v="2"/>
    <n v="1255"/>
    <n v="0.14000000000000001"/>
    <n v="338.85"/>
    <s v="Tamil Nadu"/>
    <x v="3"/>
    <x v="3"/>
    <m/>
  </r>
  <r>
    <s v="OD4670"/>
    <x v="22"/>
    <x v="3"/>
    <x v="5"/>
    <x v="6"/>
    <d v="2018-09-23T00:00:00"/>
    <x v="2"/>
    <n v="2254"/>
    <n v="0.31"/>
    <n v="698.74"/>
    <s v="Tamil Nadu"/>
    <x v="3"/>
    <x v="8"/>
    <m/>
  </r>
  <r>
    <s v="OD4671"/>
    <x v="38"/>
    <x v="4"/>
    <x v="6"/>
    <x v="20"/>
    <d v="2016-06-25T00:00:00"/>
    <x v="2"/>
    <n v="1993"/>
    <n v="0.12"/>
    <n v="358.74"/>
    <s v="Tamil Nadu"/>
    <x v="1"/>
    <x v="1"/>
    <m/>
  </r>
  <r>
    <s v="OD4672"/>
    <x v="36"/>
    <x v="6"/>
    <x v="11"/>
    <x v="15"/>
    <d v="2017-12-29T00:00:00"/>
    <x v="2"/>
    <n v="599"/>
    <n v="0.35"/>
    <n v="161.72999999999999"/>
    <s v="Tamil Nadu"/>
    <x v="0"/>
    <x v="4"/>
    <m/>
  </r>
  <r>
    <s v="OD4673"/>
    <x v="28"/>
    <x v="3"/>
    <x v="18"/>
    <x v="11"/>
    <d v="2015-11-04T00:00:00"/>
    <x v="2"/>
    <n v="1122"/>
    <n v="0.25"/>
    <n v="415.14"/>
    <s v="Tamil Nadu"/>
    <x v="2"/>
    <x v="0"/>
    <m/>
  </r>
  <r>
    <s v="OD4674"/>
    <x v="19"/>
    <x v="5"/>
    <x v="17"/>
    <x v="2"/>
    <d v="2015-10-24T00:00:00"/>
    <x v="2"/>
    <n v="2383"/>
    <n v="0.19"/>
    <n v="714.9"/>
    <s v="Tamil Nadu"/>
    <x v="2"/>
    <x v="2"/>
    <m/>
  </r>
  <r>
    <s v="OD4675"/>
    <x v="8"/>
    <x v="5"/>
    <x v="10"/>
    <x v="21"/>
    <d v="2018-07-21T00:00:00"/>
    <x v="2"/>
    <n v="1111"/>
    <n v="0.12"/>
    <n v="488.84"/>
    <s v="Tamil Nadu"/>
    <x v="3"/>
    <x v="7"/>
    <m/>
  </r>
  <r>
    <s v="OD4676"/>
    <x v="33"/>
    <x v="2"/>
    <x v="4"/>
    <x v="3"/>
    <d v="2016-11-02T00:00:00"/>
    <x v="2"/>
    <n v="1062"/>
    <n v="0.17"/>
    <n v="74.34"/>
    <s v="Tamil Nadu"/>
    <x v="1"/>
    <x v="0"/>
    <m/>
  </r>
  <r>
    <s v="OD4677"/>
    <x v="42"/>
    <x v="4"/>
    <x v="22"/>
    <x v="13"/>
    <d v="2017-12-31T00:00:00"/>
    <x v="2"/>
    <n v="625"/>
    <n v="0.11"/>
    <n v="200"/>
    <s v="Tamil Nadu"/>
    <x v="0"/>
    <x v="4"/>
    <m/>
  </r>
  <r>
    <s v="OD4678"/>
    <x v="8"/>
    <x v="1"/>
    <x v="1"/>
    <x v="3"/>
    <d v="2015-08-15T00:00:00"/>
    <x v="2"/>
    <n v="1302"/>
    <n v="0.3"/>
    <n v="221.34"/>
    <s v="Tamil Nadu"/>
    <x v="2"/>
    <x v="6"/>
    <m/>
  </r>
  <r>
    <s v="OD4679"/>
    <x v="9"/>
    <x v="5"/>
    <x v="10"/>
    <x v="7"/>
    <d v="2018-10-19T00:00:00"/>
    <x v="2"/>
    <n v="2246"/>
    <n v="0.27"/>
    <n v="157.22"/>
    <s v="Tamil Nadu"/>
    <x v="3"/>
    <x v="2"/>
    <m/>
  </r>
  <r>
    <s v="OD4680"/>
    <x v="36"/>
    <x v="4"/>
    <x v="22"/>
    <x v="6"/>
    <d v="2018-08-07T00:00:00"/>
    <x v="2"/>
    <n v="1729"/>
    <n v="0.34"/>
    <n v="743.47"/>
    <s v="Tamil Nadu"/>
    <x v="3"/>
    <x v="6"/>
    <m/>
  </r>
  <r>
    <s v="OD4681"/>
    <x v="35"/>
    <x v="6"/>
    <x v="13"/>
    <x v="17"/>
    <d v="2018-08-07T00:00:00"/>
    <x v="2"/>
    <n v="513"/>
    <n v="0.19"/>
    <n v="138.51"/>
    <s v="Tamil Nadu"/>
    <x v="3"/>
    <x v="6"/>
    <m/>
  </r>
  <r>
    <s v="OD4682"/>
    <x v="29"/>
    <x v="6"/>
    <x v="19"/>
    <x v="21"/>
    <d v="2017-11-17T00:00:00"/>
    <x v="2"/>
    <n v="1005"/>
    <n v="0.14000000000000001"/>
    <n v="412.05"/>
    <s v="Tamil Nadu"/>
    <x v="0"/>
    <x v="0"/>
    <m/>
  </r>
  <r>
    <s v="OD4683"/>
    <x v="43"/>
    <x v="5"/>
    <x v="8"/>
    <x v="10"/>
    <d v="2018-08-19T00:00:00"/>
    <x v="2"/>
    <n v="1512"/>
    <n v="0.33"/>
    <n v="408.24"/>
    <s v="Tamil Nadu"/>
    <x v="3"/>
    <x v="6"/>
    <m/>
  </r>
  <r>
    <s v="OD4684"/>
    <x v="29"/>
    <x v="5"/>
    <x v="10"/>
    <x v="13"/>
    <d v="2018-12-05T00:00:00"/>
    <x v="2"/>
    <n v="701"/>
    <n v="0.1"/>
    <n v="126.18"/>
    <s v="Tamil Nadu"/>
    <x v="3"/>
    <x v="4"/>
    <m/>
  </r>
  <r>
    <s v="OD4685"/>
    <x v="6"/>
    <x v="0"/>
    <x v="0"/>
    <x v="20"/>
    <d v="2017-09-10T00:00:00"/>
    <x v="2"/>
    <n v="1536"/>
    <n v="0.35"/>
    <n v="460.8"/>
    <s v="Tamil Nadu"/>
    <x v="0"/>
    <x v="8"/>
    <m/>
  </r>
  <r>
    <s v="OD4686"/>
    <x v="21"/>
    <x v="4"/>
    <x v="6"/>
    <x v="0"/>
    <d v="2017-09-10T00:00:00"/>
    <x v="2"/>
    <n v="1541"/>
    <n v="0.19"/>
    <n v="77.05"/>
    <s v="Tamil Nadu"/>
    <x v="0"/>
    <x v="8"/>
    <m/>
  </r>
  <r>
    <s v="OD4687"/>
    <x v="2"/>
    <x v="2"/>
    <x v="15"/>
    <x v="23"/>
    <d v="2017-12-10T00:00:00"/>
    <x v="2"/>
    <n v="884"/>
    <n v="0.35"/>
    <n v="141.44"/>
    <s v="Tamil Nadu"/>
    <x v="0"/>
    <x v="4"/>
    <m/>
  </r>
  <r>
    <s v="OD4688"/>
    <x v="8"/>
    <x v="2"/>
    <x v="4"/>
    <x v="3"/>
    <d v="2017-07-08T00:00:00"/>
    <x v="2"/>
    <n v="2269"/>
    <n v="0.34"/>
    <n v="839.53"/>
    <s v="Tamil Nadu"/>
    <x v="0"/>
    <x v="7"/>
    <m/>
  </r>
  <r>
    <s v="OD4689"/>
    <x v="49"/>
    <x v="6"/>
    <x v="19"/>
    <x v="21"/>
    <d v="2015-06-17T00:00:00"/>
    <x v="2"/>
    <n v="1426"/>
    <n v="0.14000000000000001"/>
    <n v="285.2"/>
    <s v="Tamil Nadu"/>
    <x v="2"/>
    <x v="1"/>
    <m/>
  </r>
  <r>
    <s v="OD4690"/>
    <x v="48"/>
    <x v="1"/>
    <x v="1"/>
    <x v="20"/>
    <d v="2017-12-06T00:00:00"/>
    <x v="2"/>
    <n v="900"/>
    <n v="0.12"/>
    <n v="54"/>
    <s v="Tamil Nadu"/>
    <x v="0"/>
    <x v="4"/>
    <m/>
  </r>
  <r>
    <s v="OD4691"/>
    <x v="36"/>
    <x v="0"/>
    <x v="0"/>
    <x v="16"/>
    <d v="2018-10-30T00:00:00"/>
    <x v="2"/>
    <n v="1626"/>
    <n v="0.27"/>
    <n v="439.02"/>
    <s v="Tamil Nadu"/>
    <x v="3"/>
    <x v="2"/>
    <m/>
  </r>
  <r>
    <s v="OD4692"/>
    <x v="26"/>
    <x v="5"/>
    <x v="10"/>
    <x v="23"/>
    <d v="2016-05-12T00:00:00"/>
    <x v="2"/>
    <n v="712"/>
    <n v="0.33"/>
    <n v="85.44"/>
    <s v="Tamil Nadu"/>
    <x v="1"/>
    <x v="5"/>
    <m/>
  </r>
  <r>
    <s v="OD4693"/>
    <x v="32"/>
    <x v="2"/>
    <x v="4"/>
    <x v="17"/>
    <d v="2015-11-23T00:00:00"/>
    <x v="2"/>
    <n v="1821"/>
    <n v="0.22"/>
    <n v="218.52"/>
    <s v="Tamil Nadu"/>
    <x v="2"/>
    <x v="0"/>
    <m/>
  </r>
  <r>
    <s v="OD4694"/>
    <x v="42"/>
    <x v="0"/>
    <x v="20"/>
    <x v="8"/>
    <d v="2015-08-09T00:00:00"/>
    <x v="2"/>
    <n v="1305"/>
    <n v="0.1"/>
    <n v="587.25"/>
    <s v="Tamil Nadu"/>
    <x v="2"/>
    <x v="6"/>
    <m/>
  </r>
  <r>
    <s v="OD4695"/>
    <x v="35"/>
    <x v="3"/>
    <x v="3"/>
    <x v="9"/>
    <d v="2018-08-31T00:00:00"/>
    <x v="2"/>
    <n v="1569"/>
    <n v="0.27"/>
    <n v="596.22"/>
    <s v="Tamil Nadu"/>
    <x v="3"/>
    <x v="6"/>
    <m/>
  </r>
  <r>
    <s v="OD4696"/>
    <x v="36"/>
    <x v="4"/>
    <x v="7"/>
    <x v="7"/>
    <d v="2016-09-28T00:00:00"/>
    <x v="2"/>
    <n v="1965"/>
    <n v="0.28000000000000003"/>
    <n v="393"/>
    <s v="Tamil Nadu"/>
    <x v="1"/>
    <x v="8"/>
    <m/>
  </r>
  <r>
    <s v="OD4697"/>
    <x v="35"/>
    <x v="1"/>
    <x v="14"/>
    <x v="6"/>
    <d v="2018-12-30T00:00:00"/>
    <x v="2"/>
    <n v="1690"/>
    <n v="0.19"/>
    <n v="135.19999999999999"/>
    <s v="Tamil Nadu"/>
    <x v="3"/>
    <x v="4"/>
    <m/>
  </r>
  <r>
    <s v="OD4698"/>
    <x v="4"/>
    <x v="0"/>
    <x v="20"/>
    <x v="17"/>
    <d v="2016-12-11T00:00:00"/>
    <x v="2"/>
    <n v="966"/>
    <n v="0.23"/>
    <n v="67.62"/>
    <s v="Tamil Nadu"/>
    <x v="1"/>
    <x v="4"/>
    <m/>
  </r>
  <r>
    <s v="OD4699"/>
    <x v="30"/>
    <x v="0"/>
    <x v="0"/>
    <x v="13"/>
    <d v="2016-12-11T00:00:00"/>
    <x v="2"/>
    <n v="2141"/>
    <n v="0.16"/>
    <n v="942.04"/>
    <s v="Tamil Nadu"/>
    <x v="1"/>
    <x v="4"/>
    <m/>
  </r>
  <r>
    <s v="OD4700"/>
    <x v="38"/>
    <x v="4"/>
    <x v="22"/>
    <x v="14"/>
    <d v="2015-08-23T00:00:00"/>
    <x v="2"/>
    <n v="1250"/>
    <n v="0.35"/>
    <n v="137.5"/>
    <s v="Tamil Nadu"/>
    <x v="2"/>
    <x v="6"/>
    <m/>
  </r>
  <r>
    <s v="OD4701"/>
    <x v="12"/>
    <x v="5"/>
    <x v="10"/>
    <x v="22"/>
    <d v="2017-08-28T00:00:00"/>
    <x v="2"/>
    <n v="2081"/>
    <n v="0.18"/>
    <n v="145.66999999999999"/>
    <s v="Tamil Nadu"/>
    <x v="0"/>
    <x v="6"/>
    <m/>
  </r>
  <r>
    <s v="OD4702"/>
    <x v="15"/>
    <x v="5"/>
    <x v="8"/>
    <x v="20"/>
    <d v="2015-02-24T00:00:00"/>
    <x v="2"/>
    <n v="946"/>
    <n v="0.15"/>
    <n v="104.06"/>
    <s v="Tamil Nadu"/>
    <x v="2"/>
    <x v="11"/>
    <m/>
  </r>
  <r>
    <s v="OD4703"/>
    <x v="4"/>
    <x v="1"/>
    <x v="14"/>
    <x v="22"/>
    <d v="2015-11-26T00:00:00"/>
    <x v="2"/>
    <n v="2151"/>
    <n v="0.24"/>
    <n v="623.79"/>
    <s v="Tamil Nadu"/>
    <x v="2"/>
    <x v="0"/>
    <m/>
  </r>
  <r>
    <s v="OD4704"/>
    <x v="35"/>
    <x v="5"/>
    <x v="17"/>
    <x v="8"/>
    <d v="2015-03-10T00:00:00"/>
    <x v="2"/>
    <n v="2076"/>
    <n v="0.1"/>
    <n v="373.68"/>
    <s v="Tamil Nadu"/>
    <x v="2"/>
    <x v="10"/>
    <m/>
  </r>
  <r>
    <s v="OD4705"/>
    <x v="5"/>
    <x v="0"/>
    <x v="20"/>
    <x v="9"/>
    <d v="2018-08-21T00:00:00"/>
    <x v="2"/>
    <n v="1847"/>
    <n v="0.35"/>
    <n v="258.58"/>
    <s v="Tamil Nadu"/>
    <x v="3"/>
    <x v="6"/>
    <m/>
  </r>
  <r>
    <s v="OD4706"/>
    <x v="42"/>
    <x v="6"/>
    <x v="11"/>
    <x v="8"/>
    <d v="2018-09-07T00:00:00"/>
    <x v="2"/>
    <n v="1337"/>
    <n v="0.1"/>
    <n v="147.07"/>
    <s v="Tamil Nadu"/>
    <x v="3"/>
    <x v="8"/>
    <m/>
  </r>
  <r>
    <s v="OD4707"/>
    <x v="2"/>
    <x v="6"/>
    <x v="11"/>
    <x v="9"/>
    <d v="2015-12-08T00:00:00"/>
    <x v="2"/>
    <n v="1568"/>
    <n v="0.33"/>
    <n v="360.64"/>
    <s v="Tamil Nadu"/>
    <x v="2"/>
    <x v="4"/>
    <m/>
  </r>
  <r>
    <s v="OD4708"/>
    <x v="21"/>
    <x v="2"/>
    <x v="21"/>
    <x v="14"/>
    <d v="2016-05-23T00:00:00"/>
    <x v="2"/>
    <n v="1706"/>
    <n v="0.33"/>
    <n v="716.52"/>
    <s v="Tamil Nadu"/>
    <x v="1"/>
    <x v="5"/>
    <m/>
  </r>
  <r>
    <s v="OD4709"/>
    <x v="37"/>
    <x v="1"/>
    <x v="14"/>
    <x v="11"/>
    <d v="2016-08-10T00:00:00"/>
    <x v="2"/>
    <n v="1514"/>
    <n v="0.1"/>
    <n v="439.06"/>
    <s v="Tamil Nadu"/>
    <x v="1"/>
    <x v="6"/>
    <m/>
  </r>
  <r>
    <s v="OD4710"/>
    <x v="27"/>
    <x v="3"/>
    <x v="5"/>
    <x v="9"/>
    <d v="2018-04-25T00:00:00"/>
    <x v="2"/>
    <n v="2158"/>
    <n v="0.35"/>
    <n v="237.38"/>
    <s v="Tamil Nadu"/>
    <x v="3"/>
    <x v="3"/>
    <m/>
  </r>
  <r>
    <s v="OD4711"/>
    <x v="6"/>
    <x v="6"/>
    <x v="9"/>
    <x v="18"/>
    <d v="2015-03-10T00:00:00"/>
    <x v="2"/>
    <n v="1541"/>
    <n v="0.16"/>
    <n v="431.48"/>
    <s v="Tamil Nadu"/>
    <x v="2"/>
    <x v="10"/>
    <m/>
  </r>
  <r>
    <s v="OD4712"/>
    <x v="32"/>
    <x v="5"/>
    <x v="10"/>
    <x v="19"/>
    <d v="2017-05-28T00:00:00"/>
    <x v="2"/>
    <n v="2283"/>
    <n v="0.28000000000000003"/>
    <n v="639.24"/>
    <s v="Tamil Nadu"/>
    <x v="0"/>
    <x v="5"/>
    <m/>
  </r>
  <r>
    <s v="OD4713"/>
    <x v="32"/>
    <x v="3"/>
    <x v="3"/>
    <x v="23"/>
    <d v="2016-12-24T00:00:00"/>
    <x v="2"/>
    <n v="923"/>
    <n v="0.15"/>
    <n v="119.99"/>
    <s v="Tamil Nadu"/>
    <x v="1"/>
    <x v="4"/>
    <m/>
  </r>
  <r>
    <s v="OD4714"/>
    <x v="38"/>
    <x v="2"/>
    <x v="4"/>
    <x v="8"/>
    <d v="2015-08-15T00:00:00"/>
    <x v="2"/>
    <n v="745"/>
    <n v="0.24"/>
    <n v="238.4"/>
    <s v="Tamil Nadu"/>
    <x v="2"/>
    <x v="6"/>
    <m/>
  </r>
  <r>
    <s v="OD4715"/>
    <x v="47"/>
    <x v="2"/>
    <x v="21"/>
    <x v="0"/>
    <d v="2017-04-10T00:00:00"/>
    <x v="2"/>
    <n v="2462"/>
    <n v="0.28000000000000003"/>
    <n v="246.2"/>
    <s v="Tamil Nadu"/>
    <x v="0"/>
    <x v="3"/>
    <m/>
  </r>
  <r>
    <s v="OD4716"/>
    <x v="38"/>
    <x v="2"/>
    <x v="15"/>
    <x v="21"/>
    <d v="2018-11-07T00:00:00"/>
    <x v="2"/>
    <n v="1791"/>
    <n v="0.35"/>
    <n v="483.57"/>
    <s v="Tamil Nadu"/>
    <x v="3"/>
    <x v="0"/>
    <m/>
  </r>
  <r>
    <s v="OD4717"/>
    <x v="24"/>
    <x v="5"/>
    <x v="8"/>
    <x v="11"/>
    <d v="2016-11-21T00:00:00"/>
    <x v="2"/>
    <n v="1186"/>
    <n v="0.12"/>
    <n v="415.1"/>
    <s v="Tamil Nadu"/>
    <x v="1"/>
    <x v="0"/>
    <m/>
  </r>
  <r>
    <s v="OD4718"/>
    <x v="12"/>
    <x v="3"/>
    <x v="3"/>
    <x v="11"/>
    <d v="2015-03-14T00:00:00"/>
    <x v="2"/>
    <n v="1233"/>
    <n v="0.11"/>
    <n v="468.54"/>
    <s v="Tamil Nadu"/>
    <x v="2"/>
    <x v="10"/>
    <m/>
  </r>
  <r>
    <s v="OD4719"/>
    <x v="38"/>
    <x v="1"/>
    <x v="14"/>
    <x v="10"/>
    <d v="2017-09-12T00:00:00"/>
    <x v="2"/>
    <n v="2433"/>
    <n v="0.32"/>
    <n v="340.62"/>
    <s v="Tamil Nadu"/>
    <x v="0"/>
    <x v="8"/>
    <m/>
  </r>
  <r>
    <s v="OD4720"/>
    <x v="41"/>
    <x v="3"/>
    <x v="5"/>
    <x v="2"/>
    <d v="2015-05-28T00:00:00"/>
    <x v="2"/>
    <n v="901"/>
    <n v="0.19"/>
    <n v="90.1"/>
    <s v="Tamil Nadu"/>
    <x v="2"/>
    <x v="5"/>
    <m/>
  </r>
  <r>
    <s v="OD4721"/>
    <x v="49"/>
    <x v="2"/>
    <x v="21"/>
    <x v="0"/>
    <d v="2017-08-17T00:00:00"/>
    <x v="2"/>
    <n v="1680"/>
    <n v="0.16"/>
    <n v="537.6"/>
    <s v="Tamil Nadu"/>
    <x v="0"/>
    <x v="6"/>
    <m/>
  </r>
  <r>
    <s v="OD4722"/>
    <x v="19"/>
    <x v="2"/>
    <x v="21"/>
    <x v="13"/>
    <d v="2015-07-12T00:00:00"/>
    <x v="2"/>
    <n v="2050"/>
    <n v="0.14000000000000001"/>
    <n v="389.5"/>
    <s v="Tamil Nadu"/>
    <x v="2"/>
    <x v="7"/>
    <m/>
  </r>
  <r>
    <s v="OD4723"/>
    <x v="44"/>
    <x v="1"/>
    <x v="14"/>
    <x v="20"/>
    <d v="2018-05-06T00:00:00"/>
    <x v="2"/>
    <n v="841"/>
    <n v="0.11"/>
    <n v="285.94"/>
    <s v="Tamil Nadu"/>
    <x v="3"/>
    <x v="5"/>
    <m/>
  </r>
  <r>
    <s v="OD4724"/>
    <x v="36"/>
    <x v="1"/>
    <x v="1"/>
    <x v="2"/>
    <d v="2015-02-24T00:00:00"/>
    <x v="2"/>
    <n v="672"/>
    <n v="0.24"/>
    <n v="94.08"/>
    <s v="Tamil Nadu"/>
    <x v="2"/>
    <x v="11"/>
    <m/>
  </r>
  <r>
    <s v="OD4725"/>
    <x v="32"/>
    <x v="4"/>
    <x v="22"/>
    <x v="0"/>
    <d v="2017-11-27T00:00:00"/>
    <x v="2"/>
    <n v="1077"/>
    <n v="0.16"/>
    <n v="129.24"/>
    <s v="Tamil Nadu"/>
    <x v="0"/>
    <x v="0"/>
    <m/>
  </r>
  <r>
    <s v="OD4726"/>
    <x v="18"/>
    <x v="4"/>
    <x v="22"/>
    <x v="1"/>
    <d v="2016-12-11T00:00:00"/>
    <x v="2"/>
    <n v="578"/>
    <n v="0.22"/>
    <n v="138.72"/>
    <s v="Tamil Nadu"/>
    <x v="1"/>
    <x v="4"/>
    <m/>
  </r>
  <r>
    <s v="OD4727"/>
    <x v="43"/>
    <x v="4"/>
    <x v="22"/>
    <x v="16"/>
    <d v="2018-03-08T00:00:00"/>
    <x v="2"/>
    <n v="2279"/>
    <n v="0.31"/>
    <n v="592.54"/>
    <s v="Tamil Nadu"/>
    <x v="3"/>
    <x v="10"/>
    <m/>
  </r>
  <r>
    <s v="OD4728"/>
    <x v="4"/>
    <x v="2"/>
    <x v="21"/>
    <x v="0"/>
    <d v="2015-04-21T00:00:00"/>
    <x v="2"/>
    <n v="1344"/>
    <n v="0.16"/>
    <n v="497.28"/>
    <s v="Tamil Nadu"/>
    <x v="2"/>
    <x v="3"/>
    <m/>
  </r>
  <r>
    <s v="OD4729"/>
    <x v="11"/>
    <x v="1"/>
    <x v="14"/>
    <x v="13"/>
    <d v="2018-03-09T00:00:00"/>
    <x v="2"/>
    <n v="2438"/>
    <n v="0.11"/>
    <n v="365.7"/>
    <s v="Tamil Nadu"/>
    <x v="3"/>
    <x v="10"/>
    <m/>
  </r>
  <r>
    <s v="OD4730"/>
    <x v="46"/>
    <x v="1"/>
    <x v="1"/>
    <x v="13"/>
    <d v="2018-11-11T00:00:00"/>
    <x v="2"/>
    <n v="530"/>
    <n v="0.21"/>
    <n v="121.9"/>
    <s v="Tamil Nadu"/>
    <x v="3"/>
    <x v="0"/>
    <m/>
  </r>
  <r>
    <s v="OD4731"/>
    <x v="19"/>
    <x v="2"/>
    <x v="2"/>
    <x v="1"/>
    <d v="2016-08-28T00:00:00"/>
    <x v="2"/>
    <n v="654"/>
    <n v="0.34"/>
    <n v="215.82"/>
    <s v="Tamil Nadu"/>
    <x v="1"/>
    <x v="6"/>
    <m/>
  </r>
  <r>
    <s v="OD4732"/>
    <x v="5"/>
    <x v="0"/>
    <x v="20"/>
    <x v="19"/>
    <d v="2018-09-02T00:00:00"/>
    <x v="2"/>
    <n v="1988"/>
    <n v="0.11"/>
    <n v="357.84"/>
    <s v="Tamil Nadu"/>
    <x v="3"/>
    <x v="8"/>
    <m/>
  </r>
  <r>
    <s v="OD4733"/>
    <x v="41"/>
    <x v="2"/>
    <x v="4"/>
    <x v="14"/>
    <d v="2017-09-29T00:00:00"/>
    <x v="2"/>
    <n v="849"/>
    <n v="0.1"/>
    <n v="288.66000000000003"/>
    <s v="Tamil Nadu"/>
    <x v="0"/>
    <x v="8"/>
    <m/>
  </r>
  <r>
    <s v="OD4734"/>
    <x v="11"/>
    <x v="2"/>
    <x v="21"/>
    <x v="15"/>
    <d v="2018-05-19T00:00:00"/>
    <x v="2"/>
    <n v="1788"/>
    <n v="0.24"/>
    <n v="464.88"/>
    <s v="Tamil Nadu"/>
    <x v="3"/>
    <x v="5"/>
    <m/>
  </r>
  <r>
    <s v="OD4735"/>
    <x v="10"/>
    <x v="3"/>
    <x v="16"/>
    <x v="15"/>
    <d v="2016-11-08T00:00:00"/>
    <x v="2"/>
    <n v="508"/>
    <n v="0.16"/>
    <n v="127"/>
    <s v="Tamil Nadu"/>
    <x v="1"/>
    <x v="0"/>
    <m/>
  </r>
  <r>
    <s v="OD4736"/>
    <x v="45"/>
    <x v="1"/>
    <x v="1"/>
    <x v="15"/>
    <d v="2018-09-01T00:00:00"/>
    <x v="2"/>
    <n v="611"/>
    <n v="0.3"/>
    <n v="140.53"/>
    <s v="Tamil Nadu"/>
    <x v="3"/>
    <x v="8"/>
    <m/>
  </r>
  <r>
    <s v="OD4737"/>
    <x v="31"/>
    <x v="0"/>
    <x v="20"/>
    <x v="1"/>
    <d v="2018-11-21T00:00:00"/>
    <x v="2"/>
    <n v="925"/>
    <n v="0.12"/>
    <n v="314.5"/>
    <s v="Tamil Nadu"/>
    <x v="3"/>
    <x v="0"/>
    <m/>
  </r>
  <r>
    <s v="OD4738"/>
    <x v="35"/>
    <x v="1"/>
    <x v="1"/>
    <x v="8"/>
    <d v="2015-09-17T00:00:00"/>
    <x v="2"/>
    <n v="2063"/>
    <n v="0.14000000000000001"/>
    <n v="144.41"/>
    <s v="Tamil Nadu"/>
    <x v="2"/>
    <x v="8"/>
    <m/>
  </r>
  <r>
    <s v="OD4739"/>
    <x v="39"/>
    <x v="4"/>
    <x v="22"/>
    <x v="0"/>
    <d v="2015-12-08T00:00:00"/>
    <x v="2"/>
    <n v="2094"/>
    <n v="0.31"/>
    <n v="104.7"/>
    <s v="Tamil Nadu"/>
    <x v="2"/>
    <x v="4"/>
    <m/>
  </r>
  <r>
    <s v="OD4740"/>
    <x v="43"/>
    <x v="2"/>
    <x v="4"/>
    <x v="11"/>
    <d v="2016-12-06T00:00:00"/>
    <x v="2"/>
    <n v="1569"/>
    <n v="0.28999999999999998"/>
    <n v="282.42"/>
    <s v="Tamil Nadu"/>
    <x v="1"/>
    <x v="4"/>
    <m/>
  </r>
  <r>
    <s v="OD4741"/>
    <x v="44"/>
    <x v="1"/>
    <x v="14"/>
    <x v="14"/>
    <d v="2015-09-17T00:00:00"/>
    <x v="2"/>
    <n v="1892"/>
    <n v="0.32"/>
    <n v="718.96"/>
    <s v="Tamil Nadu"/>
    <x v="2"/>
    <x v="8"/>
    <m/>
  </r>
  <r>
    <s v="OD4742"/>
    <x v="15"/>
    <x v="2"/>
    <x v="15"/>
    <x v="23"/>
    <d v="2015-07-14T00:00:00"/>
    <x v="2"/>
    <n v="1500"/>
    <n v="0.21"/>
    <n v="630"/>
    <s v="Tamil Nadu"/>
    <x v="2"/>
    <x v="7"/>
    <m/>
  </r>
  <r>
    <s v="OD4743"/>
    <x v="5"/>
    <x v="1"/>
    <x v="14"/>
    <x v="21"/>
    <d v="2015-11-01T00:00:00"/>
    <x v="2"/>
    <n v="2100"/>
    <n v="0.34"/>
    <n v="651"/>
    <s v="Tamil Nadu"/>
    <x v="2"/>
    <x v="0"/>
    <m/>
  </r>
  <r>
    <s v="OD4744"/>
    <x v="22"/>
    <x v="5"/>
    <x v="17"/>
    <x v="17"/>
    <d v="2015-11-26T00:00:00"/>
    <x v="2"/>
    <n v="2225"/>
    <n v="0.3"/>
    <n v="445"/>
    <s v="Tamil Nadu"/>
    <x v="2"/>
    <x v="0"/>
    <m/>
  </r>
  <r>
    <s v="OD4745"/>
    <x v="8"/>
    <x v="1"/>
    <x v="14"/>
    <x v="4"/>
    <d v="2015-12-08T00:00:00"/>
    <x v="2"/>
    <n v="1632"/>
    <n v="0.24"/>
    <n v="603.84"/>
    <s v="Tamil Nadu"/>
    <x v="2"/>
    <x v="4"/>
    <m/>
  </r>
  <r>
    <s v="OD4746"/>
    <x v="6"/>
    <x v="6"/>
    <x v="9"/>
    <x v="17"/>
    <d v="2016-12-06T00:00:00"/>
    <x v="2"/>
    <n v="537"/>
    <n v="0.34"/>
    <n v="150.36000000000001"/>
    <s v="Tamil Nadu"/>
    <x v="1"/>
    <x v="4"/>
    <m/>
  </r>
  <r>
    <s v="OD4747"/>
    <x v="10"/>
    <x v="4"/>
    <x v="7"/>
    <x v="8"/>
    <d v="2016-09-05T00:00:00"/>
    <x v="2"/>
    <n v="1282"/>
    <n v="0.33"/>
    <n v="179.48"/>
    <s v="Tamil Nadu"/>
    <x v="1"/>
    <x v="8"/>
    <m/>
  </r>
  <r>
    <s v="OD4748"/>
    <x v="17"/>
    <x v="4"/>
    <x v="22"/>
    <x v="9"/>
    <d v="2018-09-23T00:00:00"/>
    <x v="2"/>
    <n v="1199"/>
    <n v="0.15"/>
    <n v="455.62"/>
    <s v="Tamil Nadu"/>
    <x v="3"/>
    <x v="8"/>
    <m/>
  </r>
  <r>
    <s v="OD4749"/>
    <x v="36"/>
    <x v="6"/>
    <x v="9"/>
    <x v="13"/>
    <d v="2018-12-05T00:00:00"/>
    <x v="2"/>
    <n v="2060"/>
    <n v="0.14000000000000001"/>
    <n v="206"/>
    <s v="Tamil Nadu"/>
    <x v="3"/>
    <x v="4"/>
    <m/>
  </r>
  <r>
    <s v="OD4750"/>
    <x v="43"/>
    <x v="0"/>
    <x v="12"/>
    <x v="1"/>
    <d v="2018-08-12T00:00:00"/>
    <x v="2"/>
    <n v="2062"/>
    <n v="0.34"/>
    <n v="927.9"/>
    <s v="Tamil Nadu"/>
    <x v="3"/>
    <x v="6"/>
    <m/>
  </r>
  <r>
    <s v="OD4751"/>
    <x v="36"/>
    <x v="4"/>
    <x v="7"/>
    <x v="13"/>
    <d v="2015-08-23T00:00:00"/>
    <x v="2"/>
    <n v="509"/>
    <n v="0.26"/>
    <n v="25.45"/>
    <s v="Tamil Nadu"/>
    <x v="2"/>
    <x v="6"/>
    <m/>
  </r>
  <r>
    <s v="OD4752"/>
    <x v="19"/>
    <x v="0"/>
    <x v="12"/>
    <x v="5"/>
    <d v="2015-09-17T00:00:00"/>
    <x v="2"/>
    <n v="1907"/>
    <n v="0.16"/>
    <n v="324.19"/>
    <s v="Tamil Nadu"/>
    <x v="2"/>
    <x v="8"/>
    <m/>
  </r>
  <r>
    <s v="OD4753"/>
    <x v="11"/>
    <x v="0"/>
    <x v="20"/>
    <x v="16"/>
    <d v="2016-12-06T00:00:00"/>
    <x v="2"/>
    <n v="883"/>
    <n v="0.22"/>
    <n v="247.24"/>
    <s v="Tamil Nadu"/>
    <x v="1"/>
    <x v="4"/>
    <m/>
  </r>
  <r>
    <s v="OD4754"/>
    <x v="31"/>
    <x v="4"/>
    <x v="6"/>
    <x v="1"/>
    <d v="2018-10-02T00:00:00"/>
    <x v="2"/>
    <n v="2018"/>
    <n v="0.18"/>
    <n v="787.02"/>
    <s v="Tamil Nadu"/>
    <x v="3"/>
    <x v="2"/>
    <m/>
  </r>
  <r>
    <s v="OD4755"/>
    <x v="14"/>
    <x v="1"/>
    <x v="14"/>
    <x v="10"/>
    <d v="2018-10-02T00:00:00"/>
    <x v="2"/>
    <n v="777"/>
    <n v="0.16"/>
    <n v="194.25"/>
    <s v="Tamil Nadu"/>
    <x v="3"/>
    <x v="2"/>
    <m/>
  </r>
  <r>
    <s v="OD4756"/>
    <x v="11"/>
    <x v="4"/>
    <x v="6"/>
    <x v="19"/>
    <d v="2015-11-25T00:00:00"/>
    <x v="2"/>
    <n v="1332"/>
    <n v="0.23"/>
    <n v="266.39999999999998"/>
    <s v="Tamil Nadu"/>
    <x v="2"/>
    <x v="0"/>
    <m/>
  </r>
  <r>
    <s v="OD4757"/>
    <x v="1"/>
    <x v="2"/>
    <x v="4"/>
    <x v="10"/>
    <d v="2018-11-27T00:00:00"/>
    <x v="2"/>
    <n v="776"/>
    <n v="0.34"/>
    <n v="155.19999999999999"/>
    <s v="Tamil Nadu"/>
    <x v="3"/>
    <x v="0"/>
    <m/>
  </r>
  <r>
    <s v="OD4758"/>
    <x v="40"/>
    <x v="1"/>
    <x v="14"/>
    <x v="5"/>
    <d v="2018-09-15T00:00:00"/>
    <x v="2"/>
    <n v="1552"/>
    <n v="0.12"/>
    <n v="450.08"/>
    <s v="Tamil Nadu"/>
    <x v="3"/>
    <x v="8"/>
    <m/>
  </r>
  <r>
    <s v="OD4759"/>
    <x v="6"/>
    <x v="2"/>
    <x v="4"/>
    <x v="18"/>
    <d v="2017-04-23T00:00:00"/>
    <x v="2"/>
    <n v="1311"/>
    <n v="0.21"/>
    <n v="367.08"/>
    <s v="Tamil Nadu"/>
    <x v="0"/>
    <x v="3"/>
    <m/>
  </r>
  <r>
    <s v="OD4760"/>
    <x v="47"/>
    <x v="3"/>
    <x v="18"/>
    <x v="22"/>
    <d v="2016-11-02T00:00:00"/>
    <x v="2"/>
    <n v="723"/>
    <n v="0.27"/>
    <n v="79.53"/>
    <s v="Tamil Nadu"/>
    <x v="1"/>
    <x v="0"/>
    <m/>
  </r>
  <r>
    <s v="OD4761"/>
    <x v="19"/>
    <x v="0"/>
    <x v="12"/>
    <x v="14"/>
    <d v="2015-11-07T00:00:00"/>
    <x v="2"/>
    <n v="605"/>
    <n v="0.11"/>
    <n v="260.14999999999998"/>
    <s v="Tamil Nadu"/>
    <x v="2"/>
    <x v="0"/>
    <m/>
  </r>
  <r>
    <s v="OD4762"/>
    <x v="27"/>
    <x v="3"/>
    <x v="18"/>
    <x v="8"/>
    <d v="2018-09-18T00:00:00"/>
    <x v="2"/>
    <n v="666"/>
    <n v="0.14000000000000001"/>
    <n v="286.38"/>
    <s v="Tamil Nadu"/>
    <x v="3"/>
    <x v="8"/>
    <m/>
  </r>
  <r>
    <s v="OD4763"/>
    <x v="33"/>
    <x v="3"/>
    <x v="3"/>
    <x v="15"/>
    <d v="2015-08-09T00:00:00"/>
    <x v="2"/>
    <n v="2199"/>
    <n v="0.13"/>
    <n v="615.72"/>
    <s v="Tamil Nadu"/>
    <x v="2"/>
    <x v="6"/>
    <m/>
  </r>
  <r>
    <s v="OD4764"/>
    <x v="26"/>
    <x v="2"/>
    <x v="2"/>
    <x v="23"/>
    <d v="2015-09-30T00:00:00"/>
    <x v="2"/>
    <n v="1684"/>
    <n v="0.31"/>
    <n v="168.4"/>
    <s v="Tamil Nadu"/>
    <x v="2"/>
    <x v="8"/>
    <m/>
  </r>
  <r>
    <s v="OD4765"/>
    <x v="37"/>
    <x v="2"/>
    <x v="15"/>
    <x v="5"/>
    <d v="2017-12-06T00:00:00"/>
    <x v="2"/>
    <n v="1857"/>
    <n v="0.17"/>
    <n v="148.56"/>
    <s v="Tamil Nadu"/>
    <x v="0"/>
    <x v="4"/>
    <m/>
  </r>
  <r>
    <s v="OD4766"/>
    <x v="13"/>
    <x v="3"/>
    <x v="5"/>
    <x v="0"/>
    <d v="2017-09-15T00:00:00"/>
    <x v="2"/>
    <n v="1344"/>
    <n v="0.19"/>
    <n v="134.4"/>
    <s v="Tamil Nadu"/>
    <x v="0"/>
    <x v="8"/>
    <m/>
  </r>
  <r>
    <s v="OD4767"/>
    <x v="39"/>
    <x v="3"/>
    <x v="18"/>
    <x v="23"/>
    <d v="2015-09-10T00:00:00"/>
    <x v="2"/>
    <n v="1107"/>
    <n v="0.23"/>
    <n v="221.4"/>
    <s v="Tamil Nadu"/>
    <x v="2"/>
    <x v="8"/>
    <m/>
  </r>
  <r>
    <s v="OD4768"/>
    <x v="17"/>
    <x v="3"/>
    <x v="5"/>
    <x v="22"/>
    <d v="2015-12-08T00:00:00"/>
    <x v="2"/>
    <n v="670"/>
    <n v="0.31"/>
    <n v="107.2"/>
    <s v="Tamil Nadu"/>
    <x v="2"/>
    <x v="4"/>
    <m/>
  </r>
  <r>
    <s v="OD4769"/>
    <x v="39"/>
    <x v="4"/>
    <x v="6"/>
    <x v="5"/>
    <d v="2016-08-17T00:00:00"/>
    <x v="2"/>
    <n v="794"/>
    <n v="0.28000000000000003"/>
    <n v="230.26"/>
    <s v="Tamil Nadu"/>
    <x v="1"/>
    <x v="6"/>
    <m/>
  </r>
  <r>
    <s v="OD4770"/>
    <x v="22"/>
    <x v="5"/>
    <x v="10"/>
    <x v="0"/>
    <d v="2016-12-24T00:00:00"/>
    <x v="2"/>
    <n v="2223"/>
    <n v="0.2"/>
    <n v="222.3"/>
    <s v="Tamil Nadu"/>
    <x v="1"/>
    <x v="4"/>
    <m/>
  </r>
  <r>
    <s v="OD4771"/>
    <x v="36"/>
    <x v="6"/>
    <x v="9"/>
    <x v="2"/>
    <d v="2017-07-08T00:00:00"/>
    <x v="2"/>
    <n v="2094"/>
    <n v="0.33"/>
    <n v="167.52"/>
    <s v="Tamil Nadu"/>
    <x v="0"/>
    <x v="7"/>
    <m/>
  </r>
  <r>
    <s v="OD4772"/>
    <x v="42"/>
    <x v="2"/>
    <x v="2"/>
    <x v="15"/>
    <d v="2015-11-30T00:00:00"/>
    <x v="2"/>
    <n v="665"/>
    <n v="0.19"/>
    <n v="259.35000000000002"/>
    <s v="Tamil Nadu"/>
    <x v="2"/>
    <x v="0"/>
    <m/>
  </r>
  <r>
    <s v="OD4773"/>
    <x v="14"/>
    <x v="5"/>
    <x v="8"/>
    <x v="18"/>
    <d v="2016-11-24T00:00:00"/>
    <x v="2"/>
    <n v="1908"/>
    <n v="0.27"/>
    <n v="534.24"/>
    <s v="Tamil Nadu"/>
    <x v="1"/>
    <x v="0"/>
    <m/>
  </r>
  <r>
    <s v="OD4774"/>
    <x v="44"/>
    <x v="4"/>
    <x v="6"/>
    <x v="8"/>
    <d v="2018-01-29T00:00:00"/>
    <x v="2"/>
    <n v="2494"/>
    <n v="0.22"/>
    <n v="648.44000000000005"/>
    <s v="Tamil Nadu"/>
    <x v="3"/>
    <x v="9"/>
    <m/>
  </r>
  <r>
    <s v="OD4775"/>
    <x v="29"/>
    <x v="0"/>
    <x v="12"/>
    <x v="3"/>
    <d v="2018-01-03T00:00:00"/>
    <x v="2"/>
    <n v="1249"/>
    <n v="0.28999999999999998"/>
    <n v="399.68"/>
    <s v="Tamil Nadu"/>
    <x v="3"/>
    <x v="9"/>
    <m/>
  </r>
  <r>
    <s v="OD4776"/>
    <x v="12"/>
    <x v="5"/>
    <x v="10"/>
    <x v="22"/>
    <d v="2016-08-16T00:00:00"/>
    <x v="2"/>
    <n v="542"/>
    <n v="0.16"/>
    <n v="184.28"/>
    <s v="Tamil Nadu"/>
    <x v="1"/>
    <x v="6"/>
    <m/>
  </r>
  <r>
    <s v="OD4777"/>
    <x v="9"/>
    <x v="5"/>
    <x v="10"/>
    <x v="18"/>
    <d v="2016-12-06T00:00:00"/>
    <x v="2"/>
    <n v="1844"/>
    <n v="0.25"/>
    <n v="811.36"/>
    <s v="Tamil Nadu"/>
    <x v="1"/>
    <x v="4"/>
    <m/>
  </r>
  <r>
    <s v="OD4778"/>
    <x v="32"/>
    <x v="1"/>
    <x v="14"/>
    <x v="11"/>
    <d v="2018-06-29T00:00:00"/>
    <x v="2"/>
    <n v="1682"/>
    <n v="0.28999999999999998"/>
    <n v="740.08"/>
    <s v="Tamil Nadu"/>
    <x v="3"/>
    <x v="1"/>
    <m/>
  </r>
  <r>
    <s v="OD4779"/>
    <x v="46"/>
    <x v="1"/>
    <x v="14"/>
    <x v="7"/>
    <d v="2015-08-23T00:00:00"/>
    <x v="2"/>
    <n v="860"/>
    <n v="0.13"/>
    <n v="275.2"/>
    <s v="Tamil Nadu"/>
    <x v="2"/>
    <x v="6"/>
    <m/>
  </r>
  <r>
    <s v="OD4780"/>
    <x v="39"/>
    <x v="5"/>
    <x v="10"/>
    <x v="1"/>
    <d v="2017-11-11T00:00:00"/>
    <x v="2"/>
    <n v="717"/>
    <n v="0.11"/>
    <n v="186.42"/>
    <s v="Tamil Nadu"/>
    <x v="0"/>
    <x v="0"/>
    <m/>
  </r>
  <r>
    <s v="OD4781"/>
    <x v="16"/>
    <x v="4"/>
    <x v="22"/>
    <x v="11"/>
    <d v="2016-09-20T00:00:00"/>
    <x v="2"/>
    <n v="862"/>
    <n v="0.32"/>
    <n v="379.28"/>
    <s v="Tamil Nadu"/>
    <x v="1"/>
    <x v="8"/>
    <m/>
  </r>
  <r>
    <s v="OD4782"/>
    <x v="49"/>
    <x v="0"/>
    <x v="20"/>
    <x v="12"/>
    <d v="2018-11-13T00:00:00"/>
    <x v="2"/>
    <n v="1237"/>
    <n v="0.15"/>
    <n v="457.69"/>
    <s v="Tamil Nadu"/>
    <x v="3"/>
    <x v="0"/>
    <m/>
  </r>
  <r>
    <s v="OD4783"/>
    <x v="8"/>
    <x v="0"/>
    <x v="0"/>
    <x v="7"/>
    <d v="2017-11-03T00:00:00"/>
    <x v="2"/>
    <n v="1934"/>
    <n v="0.26"/>
    <n v="212.74"/>
    <s v="Tamil Nadu"/>
    <x v="0"/>
    <x v="0"/>
    <m/>
  </r>
  <r>
    <s v="OD4784"/>
    <x v="27"/>
    <x v="4"/>
    <x v="7"/>
    <x v="5"/>
    <d v="2016-05-25T00:00:00"/>
    <x v="2"/>
    <n v="2498"/>
    <n v="0.15"/>
    <n v="524.58000000000004"/>
    <s v="Tamil Nadu"/>
    <x v="1"/>
    <x v="5"/>
    <m/>
  </r>
  <r>
    <s v="OD4785"/>
    <x v="29"/>
    <x v="6"/>
    <x v="11"/>
    <x v="13"/>
    <d v="2018-04-01T00:00:00"/>
    <x v="2"/>
    <n v="562"/>
    <n v="0.24"/>
    <n v="151.74"/>
    <s v="Tamil Nadu"/>
    <x v="3"/>
    <x v="3"/>
    <m/>
  </r>
  <r>
    <s v="OD4786"/>
    <x v="5"/>
    <x v="3"/>
    <x v="18"/>
    <x v="3"/>
    <d v="2017-06-11T00:00:00"/>
    <x v="2"/>
    <n v="2270"/>
    <n v="0.2"/>
    <n v="885.3"/>
    <s v="Tamil Nadu"/>
    <x v="0"/>
    <x v="1"/>
    <m/>
  </r>
  <r>
    <s v="OD4787"/>
    <x v="45"/>
    <x v="0"/>
    <x v="20"/>
    <x v="15"/>
    <d v="2018-10-21T00:00:00"/>
    <x v="2"/>
    <n v="976"/>
    <n v="0.21"/>
    <n v="341.6"/>
    <s v="Tamil Nadu"/>
    <x v="3"/>
    <x v="2"/>
    <m/>
  </r>
  <r>
    <s v="OD4788"/>
    <x v="32"/>
    <x v="5"/>
    <x v="17"/>
    <x v="0"/>
    <d v="2018-06-08T00:00:00"/>
    <x v="2"/>
    <n v="2355"/>
    <n v="0.18"/>
    <n v="894.9"/>
    <s v="Tamil Nadu"/>
    <x v="3"/>
    <x v="1"/>
    <m/>
  </r>
  <r>
    <s v="OD4789"/>
    <x v="11"/>
    <x v="1"/>
    <x v="14"/>
    <x v="12"/>
    <d v="2016-09-28T00:00:00"/>
    <x v="2"/>
    <n v="1454"/>
    <n v="0.26"/>
    <n v="596.14"/>
    <s v="Tamil Nadu"/>
    <x v="1"/>
    <x v="8"/>
    <m/>
  </r>
  <r>
    <s v="OD4790"/>
    <x v="43"/>
    <x v="5"/>
    <x v="8"/>
    <x v="2"/>
    <d v="2017-07-08T00:00:00"/>
    <x v="2"/>
    <n v="2352"/>
    <n v="0.25"/>
    <n v="1058.4000000000001"/>
    <s v="Tamil Nadu"/>
    <x v="0"/>
    <x v="7"/>
    <m/>
  </r>
  <r>
    <s v="OD4791"/>
    <x v="13"/>
    <x v="4"/>
    <x v="6"/>
    <x v="14"/>
    <d v="2018-09-19T00:00:00"/>
    <x v="2"/>
    <n v="694"/>
    <n v="0.28000000000000003"/>
    <n v="90.22"/>
    <s v="Tamil Nadu"/>
    <x v="3"/>
    <x v="8"/>
    <m/>
  </r>
  <r>
    <s v="OD4792"/>
    <x v="46"/>
    <x v="2"/>
    <x v="15"/>
    <x v="13"/>
    <d v="2018-07-18T00:00:00"/>
    <x v="2"/>
    <n v="2430"/>
    <n v="0.28999999999999998"/>
    <n v="170.1"/>
    <s v="Tamil Nadu"/>
    <x v="3"/>
    <x v="7"/>
    <m/>
  </r>
  <r>
    <s v="OD4793"/>
    <x v="30"/>
    <x v="6"/>
    <x v="19"/>
    <x v="9"/>
    <d v="2017-07-08T00:00:00"/>
    <x v="2"/>
    <n v="616"/>
    <n v="0.23"/>
    <n v="215.6"/>
    <s v="Tamil Nadu"/>
    <x v="0"/>
    <x v="7"/>
    <m/>
  </r>
  <r>
    <s v="OD4794"/>
    <x v="16"/>
    <x v="6"/>
    <x v="13"/>
    <x v="1"/>
    <d v="2015-12-08T00:00:00"/>
    <x v="2"/>
    <n v="1482"/>
    <n v="0.3"/>
    <n v="652.08000000000004"/>
    <s v="Tamil Nadu"/>
    <x v="2"/>
    <x v="4"/>
    <m/>
  </r>
  <r>
    <s v="OD4795"/>
    <x v="46"/>
    <x v="3"/>
    <x v="5"/>
    <x v="8"/>
    <d v="2017-11-12T00:00:00"/>
    <x v="2"/>
    <n v="876"/>
    <n v="0.31"/>
    <n v="122.64"/>
    <s v="Tamil Nadu"/>
    <x v="0"/>
    <x v="0"/>
    <m/>
  </r>
  <r>
    <s v="OD4796"/>
    <x v="37"/>
    <x v="5"/>
    <x v="17"/>
    <x v="6"/>
    <d v="2015-08-09T00:00:00"/>
    <x v="2"/>
    <n v="533"/>
    <n v="0.13"/>
    <n v="143.91"/>
    <s v="Tamil Nadu"/>
    <x v="2"/>
    <x v="6"/>
    <m/>
  </r>
  <r>
    <s v="OD4797"/>
    <x v="8"/>
    <x v="0"/>
    <x v="20"/>
    <x v="4"/>
    <d v="2015-12-27T00:00:00"/>
    <x v="2"/>
    <n v="921"/>
    <n v="0.18"/>
    <n v="267.08999999999997"/>
    <s v="Tamil Nadu"/>
    <x v="2"/>
    <x v="4"/>
    <m/>
  </r>
  <r>
    <s v="OD4798"/>
    <x v="26"/>
    <x v="3"/>
    <x v="18"/>
    <x v="9"/>
    <d v="2017-11-12T00:00:00"/>
    <x v="2"/>
    <n v="1955"/>
    <n v="0.17"/>
    <n v="762.45"/>
    <s v="Tamil Nadu"/>
    <x v="0"/>
    <x v="0"/>
    <m/>
  </r>
  <r>
    <s v="OD4799"/>
    <x v="44"/>
    <x v="1"/>
    <x v="14"/>
    <x v="19"/>
    <d v="2016-05-23T00:00:00"/>
    <x v="2"/>
    <n v="753"/>
    <n v="0.13"/>
    <n v="75.3"/>
    <s v="Tamil Nadu"/>
    <x v="1"/>
    <x v="5"/>
    <m/>
  </r>
  <r>
    <s v="OD4800"/>
    <x v="13"/>
    <x v="0"/>
    <x v="0"/>
    <x v="12"/>
    <d v="2018-10-02T00:00:00"/>
    <x v="2"/>
    <n v="886"/>
    <n v="0.21"/>
    <n v="212.64"/>
    <s v="Tamil Nadu"/>
    <x v="3"/>
    <x v="2"/>
    <m/>
  </r>
  <r>
    <s v="OD4801"/>
    <x v="47"/>
    <x v="5"/>
    <x v="10"/>
    <x v="10"/>
    <d v="2017-08-22T00:00:00"/>
    <x v="2"/>
    <n v="1301"/>
    <n v="0.14000000000000001"/>
    <n v="351.27"/>
    <s v="Tamil Nadu"/>
    <x v="0"/>
    <x v="6"/>
    <m/>
  </r>
  <r>
    <s v="OD4802"/>
    <x v="18"/>
    <x v="1"/>
    <x v="1"/>
    <x v="5"/>
    <d v="2017-12-22T00:00:00"/>
    <x v="2"/>
    <n v="1277"/>
    <n v="0.35"/>
    <n v="242.63"/>
    <s v="Tamil Nadu"/>
    <x v="0"/>
    <x v="4"/>
    <m/>
  </r>
  <r>
    <s v="OD4803"/>
    <x v="13"/>
    <x v="5"/>
    <x v="17"/>
    <x v="12"/>
    <d v="2018-12-22T00:00:00"/>
    <x v="3"/>
    <n v="1961"/>
    <n v="0.14000000000000001"/>
    <n v="627.52"/>
    <s v="Tamil Nadu"/>
    <x v="3"/>
    <x v="4"/>
    <m/>
  </r>
  <r>
    <s v="OD4804"/>
    <x v="24"/>
    <x v="2"/>
    <x v="2"/>
    <x v="10"/>
    <d v="2016-12-11T00:00:00"/>
    <x v="3"/>
    <n v="1838"/>
    <n v="0.14000000000000001"/>
    <n v="716.82"/>
    <s v="Tamil Nadu"/>
    <x v="1"/>
    <x v="4"/>
    <m/>
  </r>
  <r>
    <s v="OD4805"/>
    <x v="29"/>
    <x v="0"/>
    <x v="0"/>
    <x v="15"/>
    <d v="2017-10-01T00:00:00"/>
    <x v="3"/>
    <n v="734"/>
    <n v="0.35"/>
    <n v="110.1"/>
    <s v="Tamil Nadu"/>
    <x v="0"/>
    <x v="2"/>
    <m/>
  </r>
  <r>
    <s v="OD4806"/>
    <x v="40"/>
    <x v="4"/>
    <x v="22"/>
    <x v="14"/>
    <d v="2017-11-10T00:00:00"/>
    <x v="3"/>
    <n v="856"/>
    <n v="0.3"/>
    <n v="325.27999999999997"/>
    <s v="Tamil Nadu"/>
    <x v="0"/>
    <x v="0"/>
    <m/>
  </r>
  <r>
    <s v="OD4807"/>
    <x v="13"/>
    <x v="4"/>
    <x v="6"/>
    <x v="15"/>
    <d v="2016-12-27T00:00:00"/>
    <x v="3"/>
    <n v="702"/>
    <n v="0.31"/>
    <n v="231.66"/>
    <s v="Tamil Nadu"/>
    <x v="1"/>
    <x v="4"/>
    <m/>
  </r>
  <r>
    <s v="OD4808"/>
    <x v="4"/>
    <x v="1"/>
    <x v="14"/>
    <x v="14"/>
    <d v="2017-09-05T00:00:00"/>
    <x v="3"/>
    <n v="1391"/>
    <n v="0.1"/>
    <n v="403.39"/>
    <s v="Tamil Nadu"/>
    <x v="0"/>
    <x v="8"/>
    <m/>
  </r>
  <r>
    <s v="OD4809"/>
    <x v="34"/>
    <x v="1"/>
    <x v="1"/>
    <x v="12"/>
    <d v="2018-12-22T00:00:00"/>
    <x v="3"/>
    <n v="997"/>
    <n v="0.14000000000000001"/>
    <n v="199.4"/>
    <s v="Tamil Nadu"/>
    <x v="3"/>
    <x v="4"/>
    <m/>
  </r>
  <r>
    <s v="OD4810"/>
    <x v="45"/>
    <x v="2"/>
    <x v="15"/>
    <x v="13"/>
    <d v="2017-09-11T00:00:00"/>
    <x v="3"/>
    <n v="2283"/>
    <n v="0.14000000000000001"/>
    <n v="1027.3499999999999"/>
    <s v="Tamil Nadu"/>
    <x v="0"/>
    <x v="8"/>
    <m/>
  </r>
  <r>
    <s v="OD4811"/>
    <x v="27"/>
    <x v="0"/>
    <x v="0"/>
    <x v="15"/>
    <d v="2016-12-11T00:00:00"/>
    <x v="3"/>
    <n v="1745"/>
    <n v="0.2"/>
    <n v="296.64999999999998"/>
    <s v="Tamil Nadu"/>
    <x v="1"/>
    <x v="4"/>
    <m/>
  </r>
  <r>
    <s v="OD4812"/>
    <x v="10"/>
    <x v="3"/>
    <x v="3"/>
    <x v="22"/>
    <d v="2018-05-14T00:00:00"/>
    <x v="3"/>
    <n v="847"/>
    <n v="0.27"/>
    <n v="296.45"/>
    <s v="Tamil Nadu"/>
    <x v="3"/>
    <x v="5"/>
    <m/>
  </r>
  <r>
    <s v="OD4813"/>
    <x v="45"/>
    <x v="2"/>
    <x v="2"/>
    <x v="16"/>
    <d v="2018-01-15T00:00:00"/>
    <x v="3"/>
    <n v="1578"/>
    <n v="0.26"/>
    <n v="615.41999999999996"/>
    <s v="Tamil Nadu"/>
    <x v="3"/>
    <x v="9"/>
    <m/>
  </r>
  <r>
    <s v="OD4814"/>
    <x v="1"/>
    <x v="0"/>
    <x v="20"/>
    <x v="4"/>
    <d v="2018-08-01T00:00:00"/>
    <x v="3"/>
    <n v="1643"/>
    <n v="0.26"/>
    <n v="246.45"/>
    <s v="Tamil Nadu"/>
    <x v="3"/>
    <x v="6"/>
    <m/>
  </r>
  <r>
    <s v="OD4815"/>
    <x v="38"/>
    <x v="2"/>
    <x v="15"/>
    <x v="16"/>
    <d v="2015-09-20T00:00:00"/>
    <x v="3"/>
    <n v="1246"/>
    <n v="0.17"/>
    <n v="62.3"/>
    <s v="Tamil Nadu"/>
    <x v="2"/>
    <x v="8"/>
    <m/>
  </r>
  <r>
    <s v="OD4816"/>
    <x v="3"/>
    <x v="6"/>
    <x v="13"/>
    <x v="22"/>
    <d v="2018-11-11T00:00:00"/>
    <x v="3"/>
    <n v="1115"/>
    <n v="0.17"/>
    <n v="289.89999999999998"/>
    <s v="Tamil Nadu"/>
    <x v="3"/>
    <x v="0"/>
    <m/>
  </r>
  <r>
    <s v="OD4817"/>
    <x v="18"/>
    <x v="5"/>
    <x v="8"/>
    <x v="7"/>
    <d v="2016-10-23T00:00:00"/>
    <x v="3"/>
    <n v="1958"/>
    <n v="0.32"/>
    <n v="606.98"/>
    <s v="Tamil Nadu"/>
    <x v="1"/>
    <x v="2"/>
    <m/>
  </r>
  <r>
    <s v="OD4818"/>
    <x v="11"/>
    <x v="4"/>
    <x v="22"/>
    <x v="16"/>
    <d v="2016-11-29T00:00:00"/>
    <x v="3"/>
    <n v="1913"/>
    <n v="0.18"/>
    <n v="803.46"/>
    <s v="Tamil Nadu"/>
    <x v="1"/>
    <x v="0"/>
    <m/>
  </r>
  <r>
    <s v="OD4819"/>
    <x v="46"/>
    <x v="3"/>
    <x v="5"/>
    <x v="14"/>
    <d v="2018-08-07T00:00:00"/>
    <x v="3"/>
    <n v="2293"/>
    <n v="0.21"/>
    <n v="183.44"/>
    <s v="Tamil Nadu"/>
    <x v="3"/>
    <x v="6"/>
    <m/>
  </r>
  <r>
    <s v="OD4820"/>
    <x v="16"/>
    <x v="5"/>
    <x v="8"/>
    <x v="0"/>
    <d v="2015-12-15T00:00:00"/>
    <x v="3"/>
    <n v="1053"/>
    <n v="0.23"/>
    <n v="410.67"/>
    <s v="Tamil Nadu"/>
    <x v="2"/>
    <x v="4"/>
    <m/>
  </r>
  <r>
    <s v="OD4821"/>
    <x v="21"/>
    <x v="3"/>
    <x v="16"/>
    <x v="6"/>
    <d v="2018-06-05T00:00:00"/>
    <x v="3"/>
    <n v="870"/>
    <n v="0.19"/>
    <n v="374.1"/>
    <s v="Tamil Nadu"/>
    <x v="3"/>
    <x v="1"/>
    <m/>
  </r>
  <r>
    <s v="OD4822"/>
    <x v="26"/>
    <x v="1"/>
    <x v="14"/>
    <x v="15"/>
    <d v="2017-11-17T00:00:00"/>
    <x v="3"/>
    <n v="2489"/>
    <n v="0.28999999999999998"/>
    <n v="597.36"/>
    <s v="Tamil Nadu"/>
    <x v="0"/>
    <x v="0"/>
    <m/>
  </r>
  <r>
    <s v="OD4823"/>
    <x v="25"/>
    <x v="4"/>
    <x v="6"/>
    <x v="20"/>
    <d v="2015-07-11T00:00:00"/>
    <x v="3"/>
    <n v="2245"/>
    <n v="0.32"/>
    <n v="269.39999999999998"/>
    <s v="Tamil Nadu"/>
    <x v="2"/>
    <x v="7"/>
    <m/>
  </r>
  <r>
    <s v="OD4824"/>
    <x v="43"/>
    <x v="5"/>
    <x v="8"/>
    <x v="4"/>
    <d v="2018-01-15T00:00:00"/>
    <x v="3"/>
    <n v="658"/>
    <n v="0.18"/>
    <n v="223.72"/>
    <s v="Tamil Nadu"/>
    <x v="3"/>
    <x v="9"/>
    <m/>
  </r>
  <r>
    <s v="OD4825"/>
    <x v="0"/>
    <x v="6"/>
    <x v="11"/>
    <x v="1"/>
    <d v="2017-07-23T00:00:00"/>
    <x v="3"/>
    <n v="2251"/>
    <n v="0.22"/>
    <n v="900.4"/>
    <s v="Tamil Nadu"/>
    <x v="0"/>
    <x v="7"/>
    <m/>
  </r>
  <r>
    <s v="OD4826"/>
    <x v="32"/>
    <x v="0"/>
    <x v="0"/>
    <x v="15"/>
    <d v="2017-12-04T00:00:00"/>
    <x v="4"/>
    <n v="2395"/>
    <n v="0.35"/>
    <n v="862.2"/>
    <s v="Tamil Nadu"/>
    <x v="0"/>
    <x v="4"/>
    <m/>
  </r>
  <r>
    <s v="OD4827"/>
    <x v="2"/>
    <x v="5"/>
    <x v="8"/>
    <x v="5"/>
    <d v="2015-07-23T00:00:00"/>
    <x v="4"/>
    <n v="809"/>
    <n v="0.33"/>
    <n v="72.81"/>
    <s v="Tamil Nadu"/>
    <x v="2"/>
    <x v="7"/>
    <m/>
  </r>
  <r>
    <s v="OD4828"/>
    <x v="10"/>
    <x v="6"/>
    <x v="19"/>
    <x v="23"/>
    <d v="2018-09-22T00:00:00"/>
    <x v="4"/>
    <n v="1507"/>
    <n v="0.13"/>
    <n v="587.73"/>
    <s v="Tamil Nadu"/>
    <x v="3"/>
    <x v="8"/>
    <m/>
  </r>
  <r>
    <s v="OD4829"/>
    <x v="35"/>
    <x v="5"/>
    <x v="10"/>
    <x v="23"/>
    <d v="2015-12-01T00:00:00"/>
    <x v="4"/>
    <n v="505"/>
    <n v="0.21"/>
    <n v="35.35"/>
    <s v="Tamil Nadu"/>
    <x v="2"/>
    <x v="4"/>
    <m/>
  </r>
  <r>
    <s v="OD4830"/>
    <x v="4"/>
    <x v="2"/>
    <x v="4"/>
    <x v="13"/>
    <d v="2016-06-16T00:00:00"/>
    <x v="4"/>
    <n v="1981"/>
    <n v="0.18"/>
    <n v="158.47999999999999"/>
    <s v="Tamil Nadu"/>
    <x v="1"/>
    <x v="1"/>
    <m/>
  </r>
  <r>
    <s v="OD4831"/>
    <x v="6"/>
    <x v="1"/>
    <x v="1"/>
    <x v="3"/>
    <d v="2016-08-09T00:00:00"/>
    <x v="4"/>
    <n v="2414"/>
    <n v="0.19"/>
    <n v="772.48"/>
    <s v="Tamil Nadu"/>
    <x v="1"/>
    <x v="6"/>
    <m/>
  </r>
  <r>
    <s v="OD4832"/>
    <x v="14"/>
    <x v="6"/>
    <x v="9"/>
    <x v="10"/>
    <d v="2015-10-14T00:00:00"/>
    <x v="4"/>
    <n v="1690"/>
    <n v="0.31"/>
    <n v="321.10000000000002"/>
    <s v="Tamil Nadu"/>
    <x v="2"/>
    <x v="2"/>
    <m/>
  </r>
  <r>
    <s v="OD4833"/>
    <x v="47"/>
    <x v="3"/>
    <x v="18"/>
    <x v="10"/>
    <d v="2016-05-30T00:00:00"/>
    <x v="4"/>
    <n v="916"/>
    <n v="0.2"/>
    <n v="283.95999999999998"/>
    <s v="Tamil Nadu"/>
    <x v="1"/>
    <x v="5"/>
    <m/>
  </r>
  <r>
    <s v="OD4834"/>
    <x v="19"/>
    <x v="1"/>
    <x v="1"/>
    <x v="17"/>
    <d v="2016-05-30T00:00:00"/>
    <x v="4"/>
    <n v="1210"/>
    <n v="0.25"/>
    <n v="84.7"/>
    <s v="Tamil Nadu"/>
    <x v="1"/>
    <x v="5"/>
    <m/>
  </r>
  <r>
    <s v="OD4835"/>
    <x v="17"/>
    <x v="2"/>
    <x v="2"/>
    <x v="9"/>
    <d v="2015-06-21T00:00:00"/>
    <x v="4"/>
    <n v="1874"/>
    <n v="0.32"/>
    <n v="787.08"/>
    <s v="Tamil Nadu"/>
    <x v="2"/>
    <x v="1"/>
    <m/>
  </r>
  <r>
    <s v="OD4836"/>
    <x v="19"/>
    <x v="5"/>
    <x v="10"/>
    <x v="6"/>
    <d v="2018-11-20T00:00:00"/>
    <x v="4"/>
    <n v="1153"/>
    <n v="0.11"/>
    <n v="495.79"/>
    <s v="Tamil Nadu"/>
    <x v="3"/>
    <x v="0"/>
    <m/>
  </r>
  <r>
    <s v="OD4837"/>
    <x v="40"/>
    <x v="5"/>
    <x v="8"/>
    <x v="6"/>
    <d v="2015-07-11T00:00:00"/>
    <x v="4"/>
    <n v="1046"/>
    <n v="0.1"/>
    <n v="397.48"/>
    <s v="Tamil Nadu"/>
    <x v="2"/>
    <x v="7"/>
    <m/>
  </r>
  <r>
    <s v="OD4838"/>
    <x v="0"/>
    <x v="5"/>
    <x v="8"/>
    <x v="1"/>
    <d v="2017-11-07T00:00:00"/>
    <x v="4"/>
    <n v="2023"/>
    <n v="0.18"/>
    <n v="161.84"/>
    <s v="Tamil Nadu"/>
    <x v="0"/>
    <x v="0"/>
    <m/>
  </r>
  <r>
    <s v="OD4839"/>
    <x v="42"/>
    <x v="1"/>
    <x v="14"/>
    <x v="12"/>
    <d v="2016-08-09T00:00:00"/>
    <x v="4"/>
    <n v="1304"/>
    <n v="0.25"/>
    <n v="352.08"/>
    <s v="Tamil Nadu"/>
    <x v="1"/>
    <x v="6"/>
    <m/>
  </r>
  <r>
    <s v="OD4840"/>
    <x v="48"/>
    <x v="2"/>
    <x v="2"/>
    <x v="4"/>
    <d v="2017-11-24T00:00:00"/>
    <x v="4"/>
    <n v="2266"/>
    <n v="0.21"/>
    <n v="339.9"/>
    <s v="Tamil Nadu"/>
    <x v="0"/>
    <x v="0"/>
    <m/>
  </r>
  <r>
    <s v="OD4841"/>
    <x v="29"/>
    <x v="6"/>
    <x v="13"/>
    <x v="12"/>
    <d v="2018-03-26T00:00:00"/>
    <x v="4"/>
    <n v="944"/>
    <n v="0.22"/>
    <n v="330.4"/>
    <s v="Tamil Nadu"/>
    <x v="3"/>
    <x v="10"/>
    <m/>
  </r>
  <r>
    <s v="OD4842"/>
    <x v="19"/>
    <x v="6"/>
    <x v="19"/>
    <x v="2"/>
    <d v="2017-11-07T00:00:00"/>
    <x v="4"/>
    <n v="1646"/>
    <n v="0.33"/>
    <n v="213.98"/>
    <s v="Tamil Nadu"/>
    <x v="0"/>
    <x v="0"/>
    <m/>
  </r>
  <r>
    <s v="OD4843"/>
    <x v="26"/>
    <x v="1"/>
    <x v="14"/>
    <x v="18"/>
    <d v="2018-12-02T00:00:00"/>
    <x v="4"/>
    <n v="1949"/>
    <n v="0.25"/>
    <n v="857.56"/>
    <s v="Tamil Nadu"/>
    <x v="3"/>
    <x v="4"/>
    <m/>
  </r>
  <r>
    <s v="OD4844"/>
    <x v="43"/>
    <x v="6"/>
    <x v="19"/>
    <x v="2"/>
    <d v="2015-09-20T00:00:00"/>
    <x v="4"/>
    <n v="2399"/>
    <n v="0.28999999999999998"/>
    <n v="1007.58"/>
    <s v="Tamil Nadu"/>
    <x v="2"/>
    <x v="8"/>
    <m/>
  </r>
  <r>
    <s v="OD4845"/>
    <x v="24"/>
    <x v="1"/>
    <x v="1"/>
    <x v="8"/>
    <d v="2016-08-09T00:00:00"/>
    <x v="4"/>
    <n v="1405"/>
    <n v="0.2"/>
    <n v="351.25"/>
    <s v="Tamil Nadu"/>
    <x v="1"/>
    <x v="6"/>
    <m/>
  </r>
  <r>
    <s v="OD4846"/>
    <x v="8"/>
    <x v="5"/>
    <x v="17"/>
    <x v="1"/>
    <d v="2017-10-21T00:00:00"/>
    <x v="4"/>
    <n v="1256"/>
    <n v="0.32"/>
    <n v="113.04"/>
    <s v="Tamil Nadu"/>
    <x v="0"/>
    <x v="2"/>
    <m/>
  </r>
  <r>
    <s v="OD4847"/>
    <x v="35"/>
    <x v="4"/>
    <x v="22"/>
    <x v="14"/>
    <d v="2016-12-07T00:00:00"/>
    <x v="4"/>
    <n v="815"/>
    <n v="0.34"/>
    <n v="154.85"/>
    <s v="Tamil Nadu"/>
    <x v="1"/>
    <x v="4"/>
    <m/>
  </r>
  <r>
    <s v="OD4848"/>
    <x v="41"/>
    <x v="4"/>
    <x v="7"/>
    <x v="6"/>
    <d v="2015-09-20T00:00:00"/>
    <x v="4"/>
    <n v="596"/>
    <n v="0.24"/>
    <n v="59.6"/>
    <s v="Tamil Nadu"/>
    <x v="2"/>
    <x v="8"/>
    <m/>
  </r>
  <r>
    <s v="OD4849"/>
    <x v="0"/>
    <x v="3"/>
    <x v="3"/>
    <x v="23"/>
    <d v="2015-11-19T00:00:00"/>
    <x v="4"/>
    <n v="721"/>
    <n v="0.12"/>
    <n v="324.45"/>
    <s v="Tamil Nadu"/>
    <x v="2"/>
    <x v="0"/>
    <m/>
  </r>
  <r>
    <s v="OD4850"/>
    <x v="42"/>
    <x v="6"/>
    <x v="19"/>
    <x v="20"/>
    <d v="2015-07-06T00:00:00"/>
    <x v="4"/>
    <n v="2420"/>
    <n v="0.34"/>
    <n v="847"/>
    <s v="Tamil Nadu"/>
    <x v="2"/>
    <x v="7"/>
    <m/>
  </r>
  <r>
    <s v="OD4851"/>
    <x v="3"/>
    <x v="4"/>
    <x v="22"/>
    <x v="16"/>
    <d v="2018-12-07T00:00:00"/>
    <x v="4"/>
    <n v="1570"/>
    <n v="0.32"/>
    <n v="675.1"/>
    <s v="Tamil Nadu"/>
    <x v="3"/>
    <x v="4"/>
    <m/>
  </r>
  <r>
    <s v="OD4852"/>
    <x v="11"/>
    <x v="1"/>
    <x v="14"/>
    <x v="21"/>
    <d v="2018-07-07T00:00:00"/>
    <x v="4"/>
    <n v="1417"/>
    <n v="0.27"/>
    <n v="637.65"/>
    <s v="Tamil Nadu"/>
    <x v="3"/>
    <x v="7"/>
    <m/>
  </r>
  <r>
    <s v="OD4853"/>
    <x v="16"/>
    <x v="3"/>
    <x v="3"/>
    <x v="11"/>
    <d v="2018-09-16T00:00:00"/>
    <x v="4"/>
    <n v="2384"/>
    <n v="0.18"/>
    <n v="596"/>
    <s v="Tamil Nadu"/>
    <x v="3"/>
    <x v="8"/>
    <m/>
  </r>
  <r>
    <s v="OD4854"/>
    <x v="1"/>
    <x v="0"/>
    <x v="12"/>
    <x v="1"/>
    <d v="2016-10-05T00:00:00"/>
    <x v="4"/>
    <n v="2273"/>
    <n v="0.13"/>
    <n v="295.49"/>
    <s v="Tamil Nadu"/>
    <x v="1"/>
    <x v="2"/>
    <m/>
  </r>
  <r>
    <s v="OD4855"/>
    <x v="37"/>
    <x v="5"/>
    <x v="17"/>
    <x v="23"/>
    <d v="2017-05-03T00:00:00"/>
    <x v="4"/>
    <n v="2250"/>
    <n v="0.3"/>
    <n v="675"/>
    <s v="Tamil Nadu"/>
    <x v="0"/>
    <x v="5"/>
    <m/>
  </r>
  <r>
    <s v="OD4856"/>
    <x v="33"/>
    <x v="4"/>
    <x v="7"/>
    <x v="10"/>
    <d v="2018-07-07T00:00:00"/>
    <x v="4"/>
    <n v="1828"/>
    <n v="0.35"/>
    <n v="712.92"/>
    <s v="Tamil Nadu"/>
    <x v="3"/>
    <x v="7"/>
    <m/>
  </r>
  <r>
    <s v="OD4857"/>
    <x v="0"/>
    <x v="3"/>
    <x v="5"/>
    <x v="19"/>
    <d v="2018-09-16T00:00:00"/>
    <x v="4"/>
    <n v="2108"/>
    <n v="0.31"/>
    <n v="231.88"/>
    <s v="Tamil Nadu"/>
    <x v="3"/>
    <x v="8"/>
    <m/>
  </r>
  <r>
    <s v="OD4858"/>
    <x v="17"/>
    <x v="3"/>
    <x v="5"/>
    <x v="2"/>
    <d v="2016-09-22T00:00:00"/>
    <x v="4"/>
    <n v="1759"/>
    <n v="0.21"/>
    <n v="686.01"/>
    <s v="Tamil Nadu"/>
    <x v="1"/>
    <x v="8"/>
    <m/>
  </r>
  <r>
    <s v="OD4859"/>
    <x v="12"/>
    <x v="2"/>
    <x v="15"/>
    <x v="12"/>
    <d v="2017-05-03T00:00:00"/>
    <x v="4"/>
    <n v="929"/>
    <n v="0.22"/>
    <n v="167.22"/>
    <s v="Tamil Nadu"/>
    <x v="0"/>
    <x v="5"/>
    <m/>
  </r>
  <r>
    <s v="OD4860"/>
    <x v="20"/>
    <x v="0"/>
    <x v="12"/>
    <x v="15"/>
    <d v="2016-12-15T00:00:00"/>
    <x v="4"/>
    <n v="1464"/>
    <n v="0.3"/>
    <n v="527.04"/>
    <s v="Tamil Nadu"/>
    <x v="1"/>
    <x v="4"/>
    <m/>
  </r>
  <r>
    <s v="OD4861"/>
    <x v="32"/>
    <x v="4"/>
    <x v="7"/>
    <x v="1"/>
    <d v="2016-12-15T00:00:00"/>
    <x v="4"/>
    <n v="1501"/>
    <n v="0.35"/>
    <n v="255.17"/>
    <s v="Tamil Nadu"/>
    <x v="1"/>
    <x v="4"/>
    <m/>
  </r>
  <r>
    <s v="OD4862"/>
    <x v="11"/>
    <x v="2"/>
    <x v="15"/>
    <x v="8"/>
    <d v="2018-07-07T00:00:00"/>
    <x v="4"/>
    <n v="2258"/>
    <n v="0.28999999999999998"/>
    <n v="361.28"/>
    <s v="Tamil Nadu"/>
    <x v="3"/>
    <x v="7"/>
    <m/>
  </r>
  <r>
    <s v="OD4863"/>
    <x v="19"/>
    <x v="0"/>
    <x v="0"/>
    <x v="20"/>
    <d v="2018-12-08T00:00:00"/>
    <x v="4"/>
    <n v="1173"/>
    <n v="0.15"/>
    <n v="480.93"/>
    <s v="Tamil Nadu"/>
    <x v="3"/>
    <x v="4"/>
    <m/>
  </r>
  <r>
    <s v="OD4864"/>
    <x v="6"/>
    <x v="4"/>
    <x v="6"/>
    <x v="3"/>
    <d v="2017-07-25T00:00:00"/>
    <x v="4"/>
    <n v="2481"/>
    <n v="0.16"/>
    <n v="769.11"/>
    <s v="Tamil Nadu"/>
    <x v="0"/>
    <x v="7"/>
    <m/>
  </r>
  <r>
    <s v="OD4865"/>
    <x v="5"/>
    <x v="2"/>
    <x v="2"/>
    <x v="4"/>
    <d v="2018-06-01T00:00:00"/>
    <x v="4"/>
    <n v="1180"/>
    <n v="0.17"/>
    <n v="70.8"/>
    <s v="Tamil Nadu"/>
    <x v="3"/>
    <x v="1"/>
    <m/>
  </r>
  <r>
    <s v="OD4866"/>
    <x v="29"/>
    <x v="0"/>
    <x v="0"/>
    <x v="0"/>
    <d v="2015-05-08T00:00:00"/>
    <x v="4"/>
    <n v="828"/>
    <n v="0.17"/>
    <n v="256.68"/>
    <s v="Tamil Nadu"/>
    <x v="2"/>
    <x v="5"/>
    <m/>
  </r>
  <r>
    <s v="OD4867"/>
    <x v="21"/>
    <x v="3"/>
    <x v="5"/>
    <x v="8"/>
    <d v="2018-12-22T00:00:00"/>
    <x v="4"/>
    <n v="843"/>
    <n v="0.13"/>
    <n v="160.16999999999999"/>
    <s v="Tamil Nadu"/>
    <x v="3"/>
    <x v="4"/>
    <m/>
  </r>
  <r>
    <s v="OD4868"/>
    <x v="47"/>
    <x v="5"/>
    <x v="10"/>
    <x v="17"/>
    <d v="2018-09-14T00:00:00"/>
    <x v="4"/>
    <n v="1475"/>
    <n v="0.28000000000000003"/>
    <n v="354"/>
    <s v="Tamil Nadu"/>
    <x v="3"/>
    <x v="8"/>
    <m/>
  </r>
  <r>
    <s v="OD4869"/>
    <x v="25"/>
    <x v="2"/>
    <x v="15"/>
    <x v="5"/>
    <d v="2016-12-15T00:00:00"/>
    <x v="4"/>
    <n v="1599"/>
    <n v="0.33"/>
    <n v="543.66"/>
    <s v="Tamil Nadu"/>
    <x v="1"/>
    <x v="4"/>
    <m/>
  </r>
  <r>
    <s v="OD4870"/>
    <x v="40"/>
    <x v="6"/>
    <x v="19"/>
    <x v="8"/>
    <d v="2018-09-14T00:00:00"/>
    <x v="4"/>
    <n v="1781"/>
    <n v="0.32"/>
    <n v="676.78"/>
    <s v="Tamil Nadu"/>
    <x v="3"/>
    <x v="8"/>
    <m/>
  </r>
  <r>
    <s v="OD4871"/>
    <x v="44"/>
    <x v="1"/>
    <x v="14"/>
    <x v="17"/>
    <d v="2017-05-03T00:00:00"/>
    <x v="4"/>
    <n v="666"/>
    <n v="0.33"/>
    <n v="219.78"/>
    <s v="Tamil Nadu"/>
    <x v="0"/>
    <x v="5"/>
    <m/>
  </r>
  <r>
    <s v="OD4872"/>
    <x v="45"/>
    <x v="4"/>
    <x v="7"/>
    <x v="23"/>
    <d v="2017-11-25T00:00:00"/>
    <x v="1"/>
    <n v="1447"/>
    <n v="0.17"/>
    <n v="115.76"/>
    <s v="Tamil Nadu"/>
    <x v="0"/>
    <x v="0"/>
    <m/>
  </r>
  <r>
    <s v="OD4873"/>
    <x v="43"/>
    <x v="1"/>
    <x v="1"/>
    <x v="23"/>
    <d v="2016-04-16T00:00:00"/>
    <x v="1"/>
    <n v="1726"/>
    <n v="0.34"/>
    <n v="120.82"/>
    <s v="Tamil Nadu"/>
    <x v="1"/>
    <x v="3"/>
    <m/>
  </r>
  <r>
    <s v="OD4874"/>
    <x v="28"/>
    <x v="0"/>
    <x v="0"/>
    <x v="23"/>
    <d v="2017-06-06T00:00:00"/>
    <x v="1"/>
    <n v="524"/>
    <n v="0.14000000000000001"/>
    <n v="31.44"/>
    <s v="Tamil Nadu"/>
    <x v="0"/>
    <x v="1"/>
    <m/>
  </r>
  <r>
    <s v="OD4875"/>
    <x v="34"/>
    <x v="3"/>
    <x v="5"/>
    <x v="6"/>
    <d v="2017-06-06T00:00:00"/>
    <x v="1"/>
    <n v="1795"/>
    <n v="0.12"/>
    <n v="107.7"/>
    <s v="Tamil Nadu"/>
    <x v="0"/>
    <x v="1"/>
    <m/>
  </r>
  <r>
    <s v="OD4876"/>
    <x v="21"/>
    <x v="5"/>
    <x v="17"/>
    <x v="23"/>
    <d v="2017-11-05T00:00:00"/>
    <x v="1"/>
    <n v="2075"/>
    <n v="0.23"/>
    <n v="622.5"/>
    <s v="Tamil Nadu"/>
    <x v="0"/>
    <x v="0"/>
    <m/>
  </r>
  <r>
    <s v="OD4877"/>
    <x v="24"/>
    <x v="6"/>
    <x v="9"/>
    <x v="5"/>
    <d v="2018-12-21T00:00:00"/>
    <x v="1"/>
    <n v="638"/>
    <n v="0.28999999999999998"/>
    <n v="70.180000000000007"/>
    <s v="Tamil Nadu"/>
    <x v="3"/>
    <x v="4"/>
    <m/>
  </r>
  <r>
    <s v="OD4878"/>
    <x v="23"/>
    <x v="2"/>
    <x v="21"/>
    <x v="13"/>
    <d v="2018-09-22T00:00:00"/>
    <x v="1"/>
    <n v="2403"/>
    <n v="0.33"/>
    <n v="1033.29"/>
    <s v="Tamil Nadu"/>
    <x v="3"/>
    <x v="8"/>
    <m/>
  </r>
  <r>
    <s v="OD4879"/>
    <x v="36"/>
    <x v="4"/>
    <x v="6"/>
    <x v="4"/>
    <d v="2015-01-15T00:00:00"/>
    <x v="1"/>
    <n v="1883"/>
    <n v="0.1"/>
    <n v="301.27999999999997"/>
    <s v="Tamil Nadu"/>
    <x v="2"/>
    <x v="9"/>
    <m/>
  </r>
  <r>
    <s v="OD4880"/>
    <x v="7"/>
    <x v="4"/>
    <x v="6"/>
    <x v="23"/>
    <d v="2017-06-06T00:00:00"/>
    <x v="1"/>
    <n v="1613"/>
    <n v="0.28000000000000003"/>
    <n v="419.38"/>
    <s v="Tamil Nadu"/>
    <x v="0"/>
    <x v="1"/>
    <m/>
  </r>
  <r>
    <s v="OD4881"/>
    <x v="13"/>
    <x v="4"/>
    <x v="6"/>
    <x v="2"/>
    <d v="2016-04-18T00:00:00"/>
    <x v="1"/>
    <n v="1127"/>
    <n v="0.34"/>
    <n v="281.75"/>
    <s v="Tamil Nadu"/>
    <x v="1"/>
    <x v="3"/>
    <m/>
  </r>
  <r>
    <s v="OD4882"/>
    <x v="35"/>
    <x v="4"/>
    <x v="22"/>
    <x v="22"/>
    <d v="2015-08-12T00:00:00"/>
    <x v="1"/>
    <n v="994"/>
    <n v="0.34"/>
    <n v="377.72"/>
    <s v="Tamil Nadu"/>
    <x v="2"/>
    <x v="6"/>
    <m/>
  </r>
  <r>
    <s v="OD4883"/>
    <x v="34"/>
    <x v="5"/>
    <x v="8"/>
    <x v="20"/>
    <d v="2016-06-15T00:00:00"/>
    <x v="1"/>
    <n v="1159"/>
    <n v="0.12"/>
    <n v="220.21"/>
    <s v="Tamil Nadu"/>
    <x v="1"/>
    <x v="1"/>
    <m/>
  </r>
  <r>
    <s v="OD4884"/>
    <x v="32"/>
    <x v="2"/>
    <x v="21"/>
    <x v="12"/>
    <d v="2017-06-14T00:00:00"/>
    <x v="1"/>
    <n v="1416"/>
    <n v="0.28999999999999998"/>
    <n v="198.24"/>
    <s v="Tamil Nadu"/>
    <x v="0"/>
    <x v="1"/>
    <m/>
  </r>
  <r>
    <s v="OD4885"/>
    <x v="43"/>
    <x v="6"/>
    <x v="13"/>
    <x v="1"/>
    <d v="2017-08-09T00:00:00"/>
    <x v="1"/>
    <n v="1242"/>
    <n v="0.28999999999999998"/>
    <n v="558.9"/>
    <s v="Tamil Nadu"/>
    <x v="0"/>
    <x v="6"/>
    <m/>
  </r>
  <r>
    <s v="OD4886"/>
    <x v="48"/>
    <x v="3"/>
    <x v="3"/>
    <x v="21"/>
    <d v="2017-03-26T00:00:00"/>
    <x v="1"/>
    <n v="1964"/>
    <n v="0.33"/>
    <n v="157.12"/>
    <s v="Tamil Nadu"/>
    <x v="0"/>
    <x v="10"/>
    <m/>
  </r>
  <r>
    <s v="OD4887"/>
    <x v="10"/>
    <x v="6"/>
    <x v="19"/>
    <x v="11"/>
    <d v="2016-12-21T00:00:00"/>
    <x v="1"/>
    <n v="1480"/>
    <n v="0.28000000000000003"/>
    <n v="621.6"/>
    <s v="Tamil Nadu"/>
    <x v="1"/>
    <x v="4"/>
    <m/>
  </r>
  <r>
    <s v="OD4888"/>
    <x v="24"/>
    <x v="3"/>
    <x v="18"/>
    <x v="1"/>
    <d v="2018-08-01T00:00:00"/>
    <x v="1"/>
    <n v="2415"/>
    <n v="0.22"/>
    <n v="869.4"/>
    <s v="Tamil Nadu"/>
    <x v="3"/>
    <x v="6"/>
    <m/>
  </r>
  <r>
    <s v="OD4889"/>
    <x v="33"/>
    <x v="2"/>
    <x v="2"/>
    <x v="1"/>
    <d v="2018-01-14T00:00:00"/>
    <x v="1"/>
    <n v="839"/>
    <n v="0.28999999999999998"/>
    <n v="218.14"/>
    <s v="Tamil Nadu"/>
    <x v="3"/>
    <x v="9"/>
    <m/>
  </r>
  <r>
    <s v="OD4890"/>
    <x v="31"/>
    <x v="4"/>
    <x v="6"/>
    <x v="16"/>
    <d v="2018-12-25T00:00:00"/>
    <x v="1"/>
    <n v="1958"/>
    <n v="0.34"/>
    <n v="724.46"/>
    <s v="Tamil Nadu"/>
    <x v="3"/>
    <x v="4"/>
    <m/>
  </r>
  <r>
    <s v="OD4891"/>
    <x v="4"/>
    <x v="4"/>
    <x v="7"/>
    <x v="4"/>
    <d v="2017-06-09T00:00:00"/>
    <x v="1"/>
    <n v="1539"/>
    <n v="0.11"/>
    <n v="430.92"/>
    <s v="Tamil Nadu"/>
    <x v="0"/>
    <x v="1"/>
    <m/>
  </r>
  <r>
    <s v="OD4892"/>
    <x v="38"/>
    <x v="5"/>
    <x v="8"/>
    <x v="23"/>
    <d v="2016-11-22T00:00:00"/>
    <x v="1"/>
    <n v="1591"/>
    <n v="0.14000000000000001"/>
    <n v="143.19"/>
    <s v="Tamil Nadu"/>
    <x v="1"/>
    <x v="0"/>
    <m/>
  </r>
  <r>
    <s v="OD4893"/>
    <x v="15"/>
    <x v="5"/>
    <x v="10"/>
    <x v="11"/>
    <d v="2015-11-23T00:00:00"/>
    <x v="2"/>
    <n v="1957"/>
    <n v="0.32"/>
    <n v="841.51"/>
    <s v="Tamil Nadu"/>
    <x v="2"/>
    <x v="0"/>
    <m/>
  </r>
  <r>
    <s v="OD4894"/>
    <x v="3"/>
    <x v="5"/>
    <x v="17"/>
    <x v="17"/>
    <d v="2016-12-13T00:00:00"/>
    <x v="2"/>
    <n v="907"/>
    <n v="0.18"/>
    <n v="217.68"/>
    <s v="Tamil Nadu"/>
    <x v="1"/>
    <x v="4"/>
    <m/>
  </r>
  <r>
    <s v="OD4895"/>
    <x v="45"/>
    <x v="4"/>
    <x v="22"/>
    <x v="6"/>
    <d v="2018-04-21T00:00:00"/>
    <x v="2"/>
    <n v="1036"/>
    <n v="0.27"/>
    <n v="269.36"/>
    <s v="Tamil Nadu"/>
    <x v="3"/>
    <x v="3"/>
    <m/>
  </r>
  <r>
    <s v="OD4896"/>
    <x v="48"/>
    <x v="2"/>
    <x v="4"/>
    <x v="17"/>
    <d v="2015-10-05T00:00:00"/>
    <x v="2"/>
    <n v="998"/>
    <n v="0.13"/>
    <n v="269.45999999999998"/>
    <s v="Tamil Nadu"/>
    <x v="2"/>
    <x v="2"/>
    <m/>
  </r>
  <r>
    <s v="OD4897"/>
    <x v="36"/>
    <x v="0"/>
    <x v="12"/>
    <x v="16"/>
    <d v="2018-03-19T00:00:00"/>
    <x v="2"/>
    <n v="862"/>
    <n v="0.35"/>
    <n v="293.08"/>
    <s v="Tamil Nadu"/>
    <x v="3"/>
    <x v="10"/>
    <m/>
  </r>
  <r>
    <s v="OD4898"/>
    <x v="33"/>
    <x v="5"/>
    <x v="17"/>
    <x v="7"/>
    <d v="2018-09-21T00:00:00"/>
    <x v="2"/>
    <n v="2313"/>
    <n v="0.22"/>
    <n v="578.25"/>
    <s v="Tamil Nadu"/>
    <x v="3"/>
    <x v="8"/>
    <m/>
  </r>
  <r>
    <s v="OD4899"/>
    <x v="23"/>
    <x v="1"/>
    <x v="14"/>
    <x v="8"/>
    <d v="2018-09-21T00:00:00"/>
    <x v="2"/>
    <n v="2266"/>
    <n v="0.32"/>
    <n v="997.04"/>
    <s v="Tamil Nadu"/>
    <x v="3"/>
    <x v="8"/>
    <m/>
  </r>
  <r>
    <s v="OD4900"/>
    <x v="29"/>
    <x v="4"/>
    <x v="6"/>
    <x v="21"/>
    <d v="2015-11-15T00:00:00"/>
    <x v="2"/>
    <n v="868"/>
    <n v="0.21"/>
    <n v="373.24"/>
    <s v="Tamil Nadu"/>
    <x v="2"/>
    <x v="0"/>
    <m/>
  </r>
  <r>
    <s v="OD4901"/>
    <x v="15"/>
    <x v="6"/>
    <x v="13"/>
    <x v="16"/>
    <d v="2018-06-29T00:00:00"/>
    <x v="2"/>
    <n v="1275"/>
    <n v="0.13"/>
    <n v="433.5"/>
    <s v="Tamil Nadu"/>
    <x v="3"/>
    <x v="1"/>
    <m/>
  </r>
  <r>
    <s v="OD4902"/>
    <x v="19"/>
    <x v="6"/>
    <x v="11"/>
    <x v="19"/>
    <d v="2018-09-17T00:00:00"/>
    <x v="2"/>
    <n v="1853"/>
    <n v="0.24"/>
    <n v="148.24"/>
    <s v="Tamil Nadu"/>
    <x v="3"/>
    <x v="8"/>
    <m/>
  </r>
  <r>
    <s v="OD4903"/>
    <x v="20"/>
    <x v="0"/>
    <x v="12"/>
    <x v="5"/>
    <d v="2016-05-03T00:00:00"/>
    <x v="2"/>
    <n v="2226"/>
    <n v="0.16"/>
    <n v="511.98"/>
    <s v="Tamil Nadu"/>
    <x v="1"/>
    <x v="5"/>
    <m/>
  </r>
  <r>
    <s v="OD4904"/>
    <x v="48"/>
    <x v="6"/>
    <x v="13"/>
    <x v="13"/>
    <d v="2018-03-19T00:00:00"/>
    <x v="2"/>
    <n v="1514"/>
    <n v="0.32"/>
    <n v="514.76"/>
    <s v="Tamil Nadu"/>
    <x v="3"/>
    <x v="10"/>
    <m/>
  </r>
  <r>
    <s v="OD4905"/>
    <x v="30"/>
    <x v="3"/>
    <x v="3"/>
    <x v="11"/>
    <d v="2018-11-18T00:00:00"/>
    <x v="2"/>
    <n v="1663"/>
    <n v="0.11"/>
    <n v="432.38"/>
    <s v="Tamil Nadu"/>
    <x v="3"/>
    <x v="0"/>
    <m/>
  </r>
  <r>
    <s v="OD4906"/>
    <x v="49"/>
    <x v="4"/>
    <x v="7"/>
    <x v="7"/>
    <d v="2018-03-23T00:00:00"/>
    <x v="2"/>
    <n v="2099"/>
    <n v="0.12"/>
    <n v="272.87"/>
    <s v="Tamil Nadu"/>
    <x v="3"/>
    <x v="10"/>
    <m/>
  </r>
  <r>
    <s v="OD4907"/>
    <x v="42"/>
    <x v="1"/>
    <x v="1"/>
    <x v="23"/>
    <d v="2018-12-22T00:00:00"/>
    <x v="2"/>
    <n v="1036"/>
    <n v="0.13"/>
    <n v="424.76"/>
    <s v="Tamil Nadu"/>
    <x v="3"/>
    <x v="4"/>
    <m/>
  </r>
  <r>
    <s v="OD4908"/>
    <x v="17"/>
    <x v="6"/>
    <x v="11"/>
    <x v="15"/>
    <d v="2017-11-03T00:00:00"/>
    <x v="2"/>
    <n v="2432"/>
    <n v="0.34"/>
    <n v="267.52"/>
    <s v="Tamil Nadu"/>
    <x v="0"/>
    <x v="0"/>
    <m/>
  </r>
  <r>
    <s v="OD4909"/>
    <x v="41"/>
    <x v="2"/>
    <x v="4"/>
    <x v="18"/>
    <d v="2017-12-03T00:00:00"/>
    <x v="2"/>
    <n v="2283"/>
    <n v="0.13"/>
    <n v="890.37"/>
    <s v="Tamil Nadu"/>
    <x v="0"/>
    <x v="4"/>
    <m/>
  </r>
  <r>
    <s v="OD4910"/>
    <x v="48"/>
    <x v="4"/>
    <x v="6"/>
    <x v="14"/>
    <d v="2016-12-13T00:00:00"/>
    <x v="2"/>
    <n v="2212"/>
    <n v="0.2"/>
    <n v="243.32"/>
    <s v="Tamil Nadu"/>
    <x v="1"/>
    <x v="4"/>
    <m/>
  </r>
  <r>
    <s v="OD4911"/>
    <x v="32"/>
    <x v="6"/>
    <x v="19"/>
    <x v="14"/>
    <d v="2016-12-12T00:00:00"/>
    <x v="2"/>
    <n v="1531"/>
    <n v="0.27"/>
    <n v="275.58"/>
    <s v="Tamil Nadu"/>
    <x v="1"/>
    <x v="4"/>
    <m/>
  </r>
  <r>
    <s v="OD4912"/>
    <x v="45"/>
    <x v="0"/>
    <x v="12"/>
    <x v="15"/>
    <d v="2015-11-28T00:00:00"/>
    <x v="2"/>
    <n v="1299"/>
    <n v="0.31"/>
    <n v="558.57000000000005"/>
    <s v="Tamil Nadu"/>
    <x v="2"/>
    <x v="0"/>
    <m/>
  </r>
  <r>
    <s v="OD4913"/>
    <x v="6"/>
    <x v="1"/>
    <x v="1"/>
    <x v="22"/>
    <d v="2018-03-25T00:00:00"/>
    <x v="2"/>
    <n v="1538"/>
    <n v="0.24"/>
    <n v="384.5"/>
    <s v="Tamil Nadu"/>
    <x v="3"/>
    <x v="10"/>
    <m/>
  </r>
  <r>
    <s v="OD4914"/>
    <x v="0"/>
    <x v="4"/>
    <x v="22"/>
    <x v="2"/>
    <d v="2016-03-22T00:00:00"/>
    <x v="2"/>
    <n v="1684"/>
    <n v="0.35"/>
    <n v="740.96"/>
    <s v="Tamil Nadu"/>
    <x v="1"/>
    <x v="10"/>
    <m/>
  </r>
  <r>
    <s v="OD4915"/>
    <x v="17"/>
    <x v="6"/>
    <x v="9"/>
    <x v="15"/>
    <d v="2018-05-18T00:00:00"/>
    <x v="2"/>
    <n v="1823"/>
    <n v="0.11"/>
    <n v="182.3"/>
    <s v="Tamil Nadu"/>
    <x v="3"/>
    <x v="5"/>
    <m/>
  </r>
  <r>
    <s v="OD4916"/>
    <x v="19"/>
    <x v="3"/>
    <x v="5"/>
    <x v="19"/>
    <d v="2016-10-01T00:00:00"/>
    <x v="2"/>
    <n v="600"/>
    <n v="0.25"/>
    <n v="120"/>
    <s v="Tamil Nadu"/>
    <x v="1"/>
    <x v="2"/>
    <m/>
  </r>
  <r>
    <s v="OD4917"/>
    <x v="41"/>
    <x v="1"/>
    <x v="14"/>
    <x v="17"/>
    <d v="2018-09-07T00:00:00"/>
    <x v="2"/>
    <n v="1928"/>
    <n v="0.1"/>
    <n v="674.8"/>
    <s v="Tamil Nadu"/>
    <x v="3"/>
    <x v="8"/>
    <m/>
  </r>
  <r>
    <s v="OD4918"/>
    <x v="3"/>
    <x v="4"/>
    <x v="22"/>
    <x v="8"/>
    <d v="2015-12-20T00:00:00"/>
    <x v="2"/>
    <n v="981"/>
    <n v="0.21"/>
    <n v="441.45"/>
    <s v="Tamil Nadu"/>
    <x v="2"/>
    <x v="4"/>
    <m/>
  </r>
  <r>
    <s v="OD4919"/>
    <x v="32"/>
    <x v="6"/>
    <x v="11"/>
    <x v="18"/>
    <d v="2016-10-02T00:00:00"/>
    <x v="2"/>
    <n v="1408"/>
    <n v="0.18"/>
    <n v="126.72"/>
    <s v="Tamil Nadu"/>
    <x v="1"/>
    <x v="2"/>
    <m/>
  </r>
  <r>
    <s v="OD4920"/>
    <x v="15"/>
    <x v="3"/>
    <x v="3"/>
    <x v="16"/>
    <d v="2016-12-13T00:00:00"/>
    <x v="2"/>
    <n v="1370"/>
    <n v="0.12"/>
    <n v="232.9"/>
    <s v="Tamil Nadu"/>
    <x v="1"/>
    <x v="4"/>
    <m/>
  </r>
  <r>
    <s v="OD4921"/>
    <x v="31"/>
    <x v="5"/>
    <x v="17"/>
    <x v="20"/>
    <d v="2018-05-27T00:00:00"/>
    <x v="2"/>
    <n v="1135"/>
    <n v="0.25"/>
    <n v="329.15"/>
    <s v="Tamil Nadu"/>
    <x v="3"/>
    <x v="5"/>
    <m/>
  </r>
  <r>
    <s v="OD4922"/>
    <x v="30"/>
    <x v="0"/>
    <x v="12"/>
    <x v="5"/>
    <d v="2018-11-16T00:00:00"/>
    <x v="2"/>
    <n v="2051"/>
    <n v="0.26"/>
    <n v="922.95"/>
    <s v="Tamil Nadu"/>
    <x v="3"/>
    <x v="0"/>
    <m/>
  </r>
  <r>
    <s v="OD4923"/>
    <x v="4"/>
    <x v="0"/>
    <x v="20"/>
    <x v="19"/>
    <d v="2018-03-25T00:00:00"/>
    <x v="2"/>
    <n v="1712"/>
    <n v="0.17"/>
    <n v="154.08000000000001"/>
    <s v="Tamil Nadu"/>
    <x v="3"/>
    <x v="10"/>
    <m/>
  </r>
  <r>
    <s v="OD4924"/>
    <x v="23"/>
    <x v="6"/>
    <x v="11"/>
    <x v="13"/>
    <d v="2018-08-21T00:00:00"/>
    <x v="2"/>
    <n v="2200"/>
    <n v="0.33"/>
    <n v="396"/>
    <s v="Tamil Nadu"/>
    <x v="3"/>
    <x v="6"/>
    <m/>
  </r>
  <r>
    <s v="OD4925"/>
    <x v="12"/>
    <x v="2"/>
    <x v="15"/>
    <x v="20"/>
    <d v="2018-11-19T00:00:00"/>
    <x v="2"/>
    <n v="2319"/>
    <n v="0.21"/>
    <n v="533.37"/>
    <s v="Tamil Nadu"/>
    <x v="3"/>
    <x v="0"/>
    <m/>
  </r>
  <r>
    <s v="OD4926"/>
    <x v="8"/>
    <x v="4"/>
    <x v="22"/>
    <x v="13"/>
    <d v="2018-09-07T00:00:00"/>
    <x v="2"/>
    <n v="1160"/>
    <n v="0.27"/>
    <n v="243.6"/>
    <s v="Tamil Nadu"/>
    <x v="3"/>
    <x v="8"/>
    <m/>
  </r>
  <r>
    <s v="OD4927"/>
    <x v="44"/>
    <x v="2"/>
    <x v="15"/>
    <x v="16"/>
    <d v="2016-10-02T00:00:00"/>
    <x v="2"/>
    <n v="1306"/>
    <n v="0.34"/>
    <n v="261.2"/>
    <s v="Tamil Nadu"/>
    <x v="1"/>
    <x v="2"/>
    <m/>
  </r>
  <r>
    <s v="OD4928"/>
    <x v="7"/>
    <x v="1"/>
    <x v="14"/>
    <x v="2"/>
    <d v="2015-04-28T00:00:00"/>
    <x v="2"/>
    <n v="2018"/>
    <n v="0.18"/>
    <n v="161.44"/>
    <s v="Tamil Nadu"/>
    <x v="2"/>
    <x v="3"/>
    <m/>
  </r>
  <r>
    <s v="OD4929"/>
    <x v="18"/>
    <x v="0"/>
    <x v="0"/>
    <x v="18"/>
    <d v="2018-03-19T00:00:00"/>
    <x v="2"/>
    <n v="807"/>
    <n v="0.13"/>
    <n v="112.98"/>
    <s v="Tamil Nadu"/>
    <x v="3"/>
    <x v="10"/>
    <m/>
  </r>
  <r>
    <s v="OD4930"/>
    <x v="15"/>
    <x v="3"/>
    <x v="5"/>
    <x v="2"/>
    <d v="2016-06-20T00:00:00"/>
    <x v="2"/>
    <n v="1616"/>
    <n v="0.31"/>
    <n v="517.12"/>
    <s v="Tamil Nadu"/>
    <x v="1"/>
    <x v="1"/>
    <m/>
  </r>
  <r>
    <s v="OD4931"/>
    <x v="14"/>
    <x v="3"/>
    <x v="18"/>
    <x v="10"/>
    <d v="2018-04-24T00:00:00"/>
    <x v="2"/>
    <n v="1012"/>
    <n v="0.3"/>
    <n v="333.96"/>
    <s v="Tamil Nadu"/>
    <x v="3"/>
    <x v="3"/>
    <m/>
  </r>
  <r>
    <s v="OD4932"/>
    <x v="15"/>
    <x v="5"/>
    <x v="10"/>
    <x v="11"/>
    <d v="2017-11-03T00:00:00"/>
    <x v="2"/>
    <n v="1271"/>
    <n v="0.25"/>
    <n v="190.65"/>
    <s v="Tamil Nadu"/>
    <x v="0"/>
    <x v="0"/>
    <m/>
  </r>
  <r>
    <s v="OD4933"/>
    <x v="4"/>
    <x v="2"/>
    <x v="2"/>
    <x v="1"/>
    <d v="2016-04-04T00:00:00"/>
    <x v="3"/>
    <n v="885"/>
    <n v="0.1"/>
    <n v="203.55"/>
    <s v="Tamil Nadu"/>
    <x v="1"/>
    <x v="3"/>
    <m/>
  </r>
  <r>
    <s v="OD4934"/>
    <x v="15"/>
    <x v="2"/>
    <x v="21"/>
    <x v="10"/>
    <d v="2016-04-04T00:00:00"/>
    <x v="3"/>
    <n v="1412"/>
    <n v="0.31"/>
    <n v="127.08"/>
    <s v="Tamil Nadu"/>
    <x v="1"/>
    <x v="3"/>
    <m/>
  </r>
  <r>
    <s v="OD4935"/>
    <x v="34"/>
    <x v="3"/>
    <x v="18"/>
    <x v="4"/>
    <d v="2018-09-07T00:00:00"/>
    <x v="3"/>
    <n v="1549"/>
    <n v="0.34"/>
    <n v="77.45"/>
    <s v="Tamil Nadu"/>
    <x v="3"/>
    <x v="8"/>
    <m/>
  </r>
  <r>
    <s v="OD4936"/>
    <x v="1"/>
    <x v="4"/>
    <x v="6"/>
    <x v="11"/>
    <d v="2017-03-25T00:00:00"/>
    <x v="3"/>
    <n v="2089"/>
    <n v="0.19"/>
    <n v="919.16"/>
    <s v="Tamil Nadu"/>
    <x v="0"/>
    <x v="10"/>
    <m/>
  </r>
  <r>
    <s v="OD4937"/>
    <x v="26"/>
    <x v="5"/>
    <x v="8"/>
    <x v="10"/>
    <d v="2017-05-26T00:00:00"/>
    <x v="3"/>
    <n v="1503"/>
    <n v="0.32"/>
    <n v="180.36"/>
    <s v="Tamil Nadu"/>
    <x v="0"/>
    <x v="5"/>
    <m/>
  </r>
  <r>
    <s v="OD4938"/>
    <x v="39"/>
    <x v="0"/>
    <x v="0"/>
    <x v="13"/>
    <d v="2018-07-31T00:00:00"/>
    <x v="3"/>
    <n v="2477"/>
    <n v="0.16"/>
    <n v="594.48"/>
    <s v="Tamil Nadu"/>
    <x v="3"/>
    <x v="7"/>
    <m/>
  </r>
  <r>
    <s v="OD4939"/>
    <x v="25"/>
    <x v="2"/>
    <x v="21"/>
    <x v="1"/>
    <d v="2016-12-11T00:00:00"/>
    <x v="3"/>
    <n v="1653"/>
    <n v="0.14000000000000001"/>
    <n v="247.95"/>
    <s v="Tamil Nadu"/>
    <x v="1"/>
    <x v="4"/>
    <m/>
  </r>
  <r>
    <s v="OD4940"/>
    <x v="17"/>
    <x v="0"/>
    <x v="0"/>
    <x v="6"/>
    <d v="2018-12-14T00:00:00"/>
    <x v="3"/>
    <n v="1057"/>
    <n v="0.25"/>
    <n v="179.69"/>
    <s v="Tamil Nadu"/>
    <x v="3"/>
    <x v="4"/>
    <m/>
  </r>
  <r>
    <s v="OD4941"/>
    <x v="17"/>
    <x v="4"/>
    <x v="22"/>
    <x v="15"/>
    <d v="2017-10-01T00:00:00"/>
    <x v="3"/>
    <n v="2223"/>
    <n v="0.27"/>
    <n v="689.13"/>
    <s v="Tamil Nadu"/>
    <x v="0"/>
    <x v="2"/>
    <m/>
  </r>
  <r>
    <s v="OD4942"/>
    <x v="17"/>
    <x v="3"/>
    <x v="18"/>
    <x v="22"/>
    <d v="2016-10-15T00:00:00"/>
    <x v="3"/>
    <n v="587"/>
    <n v="0.28999999999999998"/>
    <n v="223.06"/>
    <s v="Tamil Nadu"/>
    <x v="1"/>
    <x v="2"/>
    <m/>
  </r>
  <r>
    <s v="OD4943"/>
    <x v="13"/>
    <x v="3"/>
    <x v="3"/>
    <x v="9"/>
    <d v="2018-04-10T00:00:00"/>
    <x v="3"/>
    <n v="2498"/>
    <n v="0.24"/>
    <n v="224.82"/>
    <s v="Tamil Nadu"/>
    <x v="3"/>
    <x v="3"/>
    <m/>
  </r>
  <r>
    <s v="OD4944"/>
    <x v="27"/>
    <x v="1"/>
    <x v="14"/>
    <x v="6"/>
    <d v="2018-11-21T00:00:00"/>
    <x v="3"/>
    <n v="2434"/>
    <n v="0.28999999999999998"/>
    <n v="1095.3"/>
    <s v="Tamil Nadu"/>
    <x v="3"/>
    <x v="0"/>
    <m/>
  </r>
  <r>
    <s v="OD4945"/>
    <x v="31"/>
    <x v="5"/>
    <x v="17"/>
    <x v="21"/>
    <d v="2017-05-30T00:00:00"/>
    <x v="3"/>
    <n v="1939"/>
    <n v="0.16"/>
    <n v="135.72999999999999"/>
    <s v="Tamil Nadu"/>
    <x v="0"/>
    <x v="5"/>
    <m/>
  </r>
  <r>
    <s v="OD4946"/>
    <x v="20"/>
    <x v="5"/>
    <x v="17"/>
    <x v="14"/>
    <d v="2017-05-30T00:00:00"/>
    <x v="3"/>
    <n v="1062"/>
    <n v="0.16"/>
    <n v="95.58"/>
    <s v="Tamil Nadu"/>
    <x v="0"/>
    <x v="5"/>
    <m/>
  </r>
  <r>
    <s v="OD4947"/>
    <x v="33"/>
    <x v="6"/>
    <x v="11"/>
    <x v="9"/>
    <d v="2016-12-18T00:00:00"/>
    <x v="4"/>
    <n v="2448"/>
    <n v="0.14000000000000001"/>
    <n v="807.84"/>
    <s v="Tamil Nadu"/>
    <x v="1"/>
    <x v="4"/>
    <m/>
  </r>
  <r>
    <s v="OD4948"/>
    <x v="36"/>
    <x v="1"/>
    <x v="14"/>
    <x v="9"/>
    <d v="2015-09-14T00:00:00"/>
    <x v="4"/>
    <n v="1838"/>
    <n v="0.2"/>
    <n v="533.02"/>
    <s v="Tamil Nadu"/>
    <x v="2"/>
    <x v="8"/>
    <m/>
  </r>
  <r>
    <s v="OD4949"/>
    <x v="0"/>
    <x v="1"/>
    <x v="14"/>
    <x v="16"/>
    <d v="2017-03-17T00:00:00"/>
    <x v="4"/>
    <n v="1207"/>
    <n v="0.28999999999999998"/>
    <n v="241.4"/>
    <s v="Tamil Nadu"/>
    <x v="0"/>
    <x v="10"/>
    <m/>
  </r>
  <r>
    <s v="OD4950"/>
    <x v="25"/>
    <x v="6"/>
    <x v="9"/>
    <x v="15"/>
    <d v="2017-06-04T00:00:00"/>
    <x v="4"/>
    <n v="2230"/>
    <n v="0.24"/>
    <n v="691.3"/>
    <s v="Tamil Nadu"/>
    <x v="0"/>
    <x v="1"/>
    <m/>
  </r>
  <r>
    <s v="OD4951"/>
    <x v="44"/>
    <x v="6"/>
    <x v="9"/>
    <x v="3"/>
    <d v="2015-06-21T00:00:00"/>
    <x v="4"/>
    <n v="1044"/>
    <n v="0.2"/>
    <n v="83.52"/>
    <s v="Tamil Nadu"/>
    <x v="2"/>
    <x v="1"/>
    <m/>
  </r>
  <r>
    <s v="OD4952"/>
    <x v="49"/>
    <x v="4"/>
    <x v="7"/>
    <x v="18"/>
    <d v="2015-09-14T00:00:00"/>
    <x v="4"/>
    <n v="755"/>
    <n v="0.26"/>
    <n v="271.8"/>
    <s v="Tamil Nadu"/>
    <x v="2"/>
    <x v="8"/>
    <m/>
  </r>
  <r>
    <s v="OD4953"/>
    <x v="35"/>
    <x v="3"/>
    <x v="16"/>
    <x v="7"/>
    <d v="2015-09-14T00:00:00"/>
    <x v="4"/>
    <n v="517"/>
    <n v="0.3"/>
    <n v="170.61"/>
    <s v="Tamil Nadu"/>
    <x v="2"/>
    <x v="8"/>
    <m/>
  </r>
  <r>
    <s v="OD4954"/>
    <x v="12"/>
    <x v="4"/>
    <x v="7"/>
    <x v="2"/>
    <d v="2015-11-26T00:00:00"/>
    <x v="4"/>
    <n v="2390"/>
    <n v="0.19"/>
    <n v="167.3"/>
    <s v="Tamil Nadu"/>
    <x v="2"/>
    <x v="0"/>
    <m/>
  </r>
  <r>
    <s v="OD4955"/>
    <x v="38"/>
    <x v="6"/>
    <x v="9"/>
    <x v="0"/>
    <d v="2018-11-16T00:00:00"/>
    <x v="4"/>
    <n v="1693"/>
    <n v="0.22"/>
    <n v="643.34"/>
    <s v="Tamil Nadu"/>
    <x v="3"/>
    <x v="0"/>
    <m/>
  </r>
  <r>
    <s v="OD4956"/>
    <x v="33"/>
    <x v="3"/>
    <x v="18"/>
    <x v="17"/>
    <d v="2016-07-31T00:00:00"/>
    <x v="4"/>
    <n v="1238"/>
    <n v="0.2"/>
    <n v="495.2"/>
    <s v="Tamil Nadu"/>
    <x v="1"/>
    <x v="7"/>
    <m/>
  </r>
  <r>
    <s v="OD4957"/>
    <x v="15"/>
    <x v="4"/>
    <x v="7"/>
    <x v="8"/>
    <d v="2018-05-25T00:00:00"/>
    <x v="4"/>
    <n v="507"/>
    <n v="0.16"/>
    <n v="35.49"/>
    <s v="Tamil Nadu"/>
    <x v="3"/>
    <x v="5"/>
    <m/>
  </r>
  <r>
    <s v="OD4958"/>
    <x v="13"/>
    <x v="2"/>
    <x v="15"/>
    <x v="18"/>
    <d v="2017-05-08T00:00:00"/>
    <x v="4"/>
    <n v="502"/>
    <n v="0.27"/>
    <n v="225.9"/>
    <s v="Tamil Nadu"/>
    <x v="0"/>
    <x v="5"/>
    <m/>
  </r>
  <r>
    <s v="OD4959"/>
    <x v="20"/>
    <x v="0"/>
    <x v="0"/>
    <x v="19"/>
    <d v="2018-03-16T00:00:00"/>
    <x v="4"/>
    <n v="1530"/>
    <n v="0.28000000000000003"/>
    <n v="428.4"/>
    <s v="Tamil Nadu"/>
    <x v="3"/>
    <x v="10"/>
    <m/>
  </r>
  <r>
    <s v="OD4960"/>
    <x v="6"/>
    <x v="6"/>
    <x v="11"/>
    <x v="2"/>
    <d v="2015-10-03T00:00:00"/>
    <x v="4"/>
    <n v="2042"/>
    <n v="0.18"/>
    <n v="408.4"/>
    <s v="Tamil Nadu"/>
    <x v="2"/>
    <x v="2"/>
    <m/>
  </r>
  <r>
    <s v="OD4961"/>
    <x v="10"/>
    <x v="5"/>
    <x v="10"/>
    <x v="20"/>
    <d v="2018-03-16T00:00:00"/>
    <x v="4"/>
    <n v="1876"/>
    <n v="0.19"/>
    <n v="806.68"/>
    <s v="Tamil Nadu"/>
    <x v="3"/>
    <x v="10"/>
    <m/>
  </r>
  <r>
    <s v="OD4962"/>
    <x v="39"/>
    <x v="5"/>
    <x v="8"/>
    <x v="4"/>
    <d v="2016-12-06T00:00:00"/>
    <x v="4"/>
    <n v="700"/>
    <n v="0.24"/>
    <n v="70"/>
    <s v="Tamil Nadu"/>
    <x v="1"/>
    <x v="4"/>
    <m/>
  </r>
  <r>
    <s v="OD4963"/>
    <x v="29"/>
    <x v="5"/>
    <x v="10"/>
    <x v="9"/>
    <d v="2015-10-10T00:00:00"/>
    <x v="4"/>
    <n v="1638"/>
    <n v="0.2"/>
    <n v="196.56"/>
    <s v="Tamil Nadu"/>
    <x v="2"/>
    <x v="2"/>
    <m/>
  </r>
  <r>
    <s v="OD4964"/>
    <x v="32"/>
    <x v="3"/>
    <x v="3"/>
    <x v="19"/>
    <d v="2017-07-14T00:00:00"/>
    <x v="1"/>
    <n v="1343"/>
    <n v="0.25"/>
    <n v="282.02999999999997"/>
    <s v="Tamil Nadu"/>
    <x v="0"/>
    <x v="7"/>
    <m/>
  </r>
  <r>
    <s v="OD4965"/>
    <x v="46"/>
    <x v="5"/>
    <x v="8"/>
    <x v="15"/>
    <d v="2017-08-13T00:00:00"/>
    <x v="1"/>
    <n v="2268"/>
    <n v="0.24"/>
    <n v="1020.6"/>
    <s v="Tamil Nadu"/>
    <x v="0"/>
    <x v="6"/>
    <m/>
  </r>
  <r>
    <s v="OD4966"/>
    <x v="21"/>
    <x v="3"/>
    <x v="16"/>
    <x v="2"/>
    <d v="2017-02-07T00:00:00"/>
    <x v="1"/>
    <n v="2465"/>
    <n v="0.19"/>
    <n v="1084.5999999999999"/>
    <s v="Tamil Nadu"/>
    <x v="0"/>
    <x v="11"/>
    <m/>
  </r>
  <r>
    <s v="OD4967"/>
    <x v="22"/>
    <x v="5"/>
    <x v="17"/>
    <x v="9"/>
    <d v="2017-11-30T00:00:00"/>
    <x v="1"/>
    <n v="2187"/>
    <n v="0.1"/>
    <n v="765.45"/>
    <s v="Tamil Nadu"/>
    <x v="0"/>
    <x v="0"/>
    <m/>
  </r>
  <r>
    <s v="OD4968"/>
    <x v="17"/>
    <x v="0"/>
    <x v="0"/>
    <x v="9"/>
    <d v="2016-10-23T00:00:00"/>
    <x v="1"/>
    <n v="1755"/>
    <n v="0.18"/>
    <n v="508.95"/>
    <s v="Tamil Nadu"/>
    <x v="1"/>
    <x v="2"/>
    <m/>
  </r>
  <r>
    <s v="OD4969"/>
    <x v="48"/>
    <x v="4"/>
    <x v="22"/>
    <x v="21"/>
    <d v="2015-10-08T00:00:00"/>
    <x v="1"/>
    <n v="1345"/>
    <n v="0.19"/>
    <n v="564.9"/>
    <s v="Tamil Nadu"/>
    <x v="2"/>
    <x v="2"/>
    <m/>
  </r>
  <r>
    <s v="OD4970"/>
    <x v="10"/>
    <x v="3"/>
    <x v="18"/>
    <x v="21"/>
    <d v="2018-05-06T00:00:00"/>
    <x v="1"/>
    <n v="1061"/>
    <n v="0.24"/>
    <n v="318.3"/>
    <s v="Tamil Nadu"/>
    <x v="3"/>
    <x v="5"/>
    <m/>
  </r>
  <r>
    <s v="OD4971"/>
    <x v="1"/>
    <x v="3"/>
    <x v="18"/>
    <x v="21"/>
    <d v="2017-07-08T00:00:00"/>
    <x v="1"/>
    <n v="2473"/>
    <n v="0.25"/>
    <n v="717.17"/>
    <s v="Tamil Nadu"/>
    <x v="0"/>
    <x v="7"/>
    <m/>
  </r>
  <r>
    <s v="OD4972"/>
    <x v="49"/>
    <x v="6"/>
    <x v="19"/>
    <x v="17"/>
    <d v="2016-03-22T00:00:00"/>
    <x v="1"/>
    <n v="1289"/>
    <n v="0.17"/>
    <n v="412.48"/>
    <s v="Tamil Nadu"/>
    <x v="1"/>
    <x v="10"/>
    <m/>
  </r>
  <r>
    <s v="OD4973"/>
    <x v="17"/>
    <x v="2"/>
    <x v="4"/>
    <x v="7"/>
    <d v="2016-10-23T00:00:00"/>
    <x v="1"/>
    <n v="1303"/>
    <n v="0.32"/>
    <n v="547.26"/>
    <s v="Tamil Nadu"/>
    <x v="1"/>
    <x v="2"/>
    <m/>
  </r>
  <r>
    <s v="OD4974"/>
    <x v="1"/>
    <x v="1"/>
    <x v="14"/>
    <x v="10"/>
    <d v="2017-12-01T00:00:00"/>
    <x v="1"/>
    <n v="2423"/>
    <n v="0.16"/>
    <n v="533.05999999999995"/>
    <s v="Tamil Nadu"/>
    <x v="0"/>
    <x v="4"/>
    <m/>
  </r>
  <r>
    <s v="OD4975"/>
    <x v="5"/>
    <x v="1"/>
    <x v="1"/>
    <x v="11"/>
    <d v="2017-10-24T00:00:00"/>
    <x v="2"/>
    <n v="2348"/>
    <n v="0.32"/>
    <n v="986.16"/>
    <s v="Tamil Nadu"/>
    <x v="0"/>
    <x v="2"/>
    <m/>
  </r>
  <r>
    <s v="OD4976"/>
    <x v="10"/>
    <x v="4"/>
    <x v="7"/>
    <x v="20"/>
    <d v="2015-09-13T00:00:00"/>
    <x v="2"/>
    <n v="2268"/>
    <n v="0.19"/>
    <n v="476.28"/>
    <s v="Tamil Nadu"/>
    <x v="2"/>
    <x v="8"/>
    <m/>
  </r>
  <r>
    <s v="OD4977"/>
    <x v="23"/>
    <x v="2"/>
    <x v="2"/>
    <x v="15"/>
    <d v="2015-09-13T00:00:00"/>
    <x v="2"/>
    <n v="1898"/>
    <n v="0.31"/>
    <n v="512.46"/>
    <s v="Tamil Nadu"/>
    <x v="2"/>
    <x v="8"/>
    <m/>
  </r>
  <r>
    <s v="OD4978"/>
    <x v="36"/>
    <x v="0"/>
    <x v="0"/>
    <x v="13"/>
    <d v="2015-10-16T00:00:00"/>
    <x v="2"/>
    <n v="1158"/>
    <n v="0.14000000000000001"/>
    <n v="138.96"/>
    <s v="Tamil Nadu"/>
    <x v="2"/>
    <x v="2"/>
    <m/>
  </r>
  <r>
    <s v="OD4979"/>
    <x v="33"/>
    <x v="0"/>
    <x v="0"/>
    <x v="11"/>
    <d v="2017-12-11T00:00:00"/>
    <x v="2"/>
    <n v="1541"/>
    <n v="0.2"/>
    <n v="600.99"/>
    <s v="Tamil Nadu"/>
    <x v="0"/>
    <x v="4"/>
    <m/>
  </r>
  <r>
    <s v="OD4980"/>
    <x v="17"/>
    <x v="3"/>
    <x v="18"/>
    <x v="15"/>
    <d v="2015-09-13T00:00:00"/>
    <x v="2"/>
    <n v="2388"/>
    <n v="0.28000000000000003"/>
    <n v="214.92"/>
    <s v="Tamil Nadu"/>
    <x v="2"/>
    <x v="8"/>
    <m/>
  </r>
  <r>
    <s v="OD4981"/>
    <x v="15"/>
    <x v="2"/>
    <x v="15"/>
    <x v="7"/>
    <d v="2016-04-05T00:00:00"/>
    <x v="2"/>
    <n v="2484"/>
    <n v="0.16"/>
    <n v="869.4"/>
    <s v="Tamil Nadu"/>
    <x v="1"/>
    <x v="3"/>
    <m/>
  </r>
  <r>
    <s v="OD4982"/>
    <x v="5"/>
    <x v="0"/>
    <x v="20"/>
    <x v="16"/>
    <d v="2016-11-02T00:00:00"/>
    <x v="2"/>
    <n v="917"/>
    <n v="0.17"/>
    <n v="183.4"/>
    <s v="Tamil Nadu"/>
    <x v="1"/>
    <x v="0"/>
    <m/>
  </r>
  <r>
    <s v="OD4983"/>
    <x v="15"/>
    <x v="2"/>
    <x v="21"/>
    <x v="16"/>
    <d v="2018-03-30T00:00:00"/>
    <x v="2"/>
    <n v="1123"/>
    <n v="0.31"/>
    <n v="56.15"/>
    <s v="Tamil Nadu"/>
    <x v="3"/>
    <x v="10"/>
    <m/>
  </r>
  <r>
    <s v="OD4984"/>
    <x v="20"/>
    <x v="5"/>
    <x v="10"/>
    <x v="18"/>
    <d v="2016-10-31T00:00:00"/>
    <x v="2"/>
    <n v="1646"/>
    <n v="0.35"/>
    <n v="246.9"/>
    <s v="Tamil Nadu"/>
    <x v="1"/>
    <x v="2"/>
    <m/>
  </r>
  <r>
    <s v="OD4985"/>
    <x v="40"/>
    <x v="0"/>
    <x v="0"/>
    <x v="9"/>
    <d v="2017-09-04T00:00:00"/>
    <x v="2"/>
    <n v="1532"/>
    <n v="0.32"/>
    <n v="91.92"/>
    <s v="Tamil Nadu"/>
    <x v="0"/>
    <x v="8"/>
    <m/>
  </r>
  <r>
    <s v="OD4986"/>
    <x v="19"/>
    <x v="2"/>
    <x v="2"/>
    <x v="15"/>
    <d v="2018-09-11T00:00:00"/>
    <x v="2"/>
    <n v="2261"/>
    <n v="0.34"/>
    <n v="972.23"/>
    <s v="Tamil Nadu"/>
    <x v="3"/>
    <x v="8"/>
    <m/>
  </r>
  <r>
    <s v="OD4987"/>
    <x v="36"/>
    <x v="4"/>
    <x v="22"/>
    <x v="3"/>
    <d v="2015-12-20T00:00:00"/>
    <x v="2"/>
    <n v="2139"/>
    <n v="0.2"/>
    <n v="641.70000000000005"/>
    <s v="Tamil Nadu"/>
    <x v="2"/>
    <x v="4"/>
    <m/>
  </r>
  <r>
    <s v="OD4988"/>
    <x v="1"/>
    <x v="0"/>
    <x v="20"/>
    <x v="7"/>
    <d v="2018-07-21T00:00:00"/>
    <x v="2"/>
    <n v="1836"/>
    <n v="0.28000000000000003"/>
    <n v="385.56"/>
    <s v="Tamil Nadu"/>
    <x v="3"/>
    <x v="7"/>
    <m/>
  </r>
  <r>
    <s v="OD4989"/>
    <x v="37"/>
    <x v="3"/>
    <x v="3"/>
    <x v="11"/>
    <d v="2016-11-21T00:00:00"/>
    <x v="3"/>
    <n v="874"/>
    <n v="0.34"/>
    <n v="253.46"/>
    <s v="Tamil Nadu"/>
    <x v="1"/>
    <x v="0"/>
    <m/>
  </r>
  <r>
    <s v="OD4990"/>
    <x v="37"/>
    <x v="5"/>
    <x v="8"/>
    <x v="12"/>
    <d v="2016-11-21T00:00:00"/>
    <x v="3"/>
    <n v="640"/>
    <n v="0.22"/>
    <n v="44.8"/>
    <s v="Tamil Nadu"/>
    <x v="1"/>
    <x v="0"/>
    <m/>
  </r>
  <r>
    <s v="OD4991"/>
    <x v="48"/>
    <x v="6"/>
    <x v="19"/>
    <x v="12"/>
    <d v="2017-03-03T00:00:00"/>
    <x v="3"/>
    <n v="1868"/>
    <n v="0.26"/>
    <n v="616.44000000000005"/>
    <s v="Tamil Nadu"/>
    <x v="0"/>
    <x v="10"/>
    <m/>
  </r>
  <r>
    <s v="OD4992"/>
    <x v="10"/>
    <x v="0"/>
    <x v="12"/>
    <x v="4"/>
    <d v="2016-10-12T00:00:00"/>
    <x v="3"/>
    <n v="726"/>
    <n v="0.34"/>
    <n v="36.299999999999997"/>
    <s v="Tamil Nadu"/>
    <x v="1"/>
    <x v="2"/>
    <m/>
  </r>
  <r>
    <s v="OD4993"/>
    <x v="40"/>
    <x v="4"/>
    <x v="7"/>
    <x v="11"/>
    <d v="2015-09-07T00:00:00"/>
    <x v="3"/>
    <n v="723"/>
    <n v="0.3"/>
    <n v="72.3"/>
    <s v="Tamil Nadu"/>
    <x v="2"/>
    <x v="8"/>
    <m/>
  </r>
  <r>
    <s v="OD4994"/>
    <x v="48"/>
    <x v="6"/>
    <x v="13"/>
    <x v="8"/>
    <d v="2016-10-12T00:00:00"/>
    <x v="3"/>
    <n v="2226"/>
    <n v="0.23"/>
    <n v="200.34"/>
    <s v="Tamil Nadu"/>
    <x v="1"/>
    <x v="2"/>
    <m/>
  </r>
  <r>
    <s v="OD4995"/>
    <x v="10"/>
    <x v="5"/>
    <x v="10"/>
    <x v="13"/>
    <d v="2018-07-23T00:00:00"/>
    <x v="3"/>
    <n v="1512"/>
    <n v="0.14000000000000001"/>
    <n v="105.84"/>
    <s v="Tamil Nadu"/>
    <x v="3"/>
    <x v="7"/>
    <m/>
  </r>
  <r>
    <s v="OD4996"/>
    <x v="41"/>
    <x v="1"/>
    <x v="1"/>
    <x v="19"/>
    <d v="2016-07-20T00:00:00"/>
    <x v="3"/>
    <n v="959"/>
    <n v="0.23"/>
    <n v="201.39"/>
    <s v="Tamil Nadu"/>
    <x v="1"/>
    <x v="7"/>
    <m/>
  </r>
  <r>
    <s v="OD4997"/>
    <x v="48"/>
    <x v="3"/>
    <x v="5"/>
    <x v="18"/>
    <d v="2018-09-10T00:00:00"/>
    <x v="3"/>
    <n v="894"/>
    <n v="0.18"/>
    <n v="232.44"/>
    <s v="Tamil Nadu"/>
    <x v="3"/>
    <x v="8"/>
    <m/>
  </r>
  <r>
    <s v="OD4998"/>
    <x v="47"/>
    <x v="6"/>
    <x v="13"/>
    <x v="1"/>
    <d v="2018-04-23T00:00:00"/>
    <x v="3"/>
    <n v="2474"/>
    <n v="0.21"/>
    <n v="272.14"/>
    <s v="Tamil Nadu"/>
    <x v="3"/>
    <x v="3"/>
    <m/>
  </r>
  <r>
    <s v="OD4999"/>
    <x v="19"/>
    <x v="3"/>
    <x v="16"/>
    <x v="8"/>
    <d v="2018-12-09T00:00:00"/>
    <x v="3"/>
    <n v="1794"/>
    <n v="0.17"/>
    <n v="699.66"/>
    <s v="Tamil Nadu"/>
    <x v="3"/>
    <x v="4"/>
    <m/>
  </r>
  <r>
    <s v="OD5000"/>
    <x v="16"/>
    <x v="5"/>
    <x v="10"/>
    <x v="12"/>
    <d v="2018-09-10T00:00:00"/>
    <x v="3"/>
    <n v="2280"/>
    <n v="0.28000000000000003"/>
    <n v="820.8"/>
    <s v="Tamil Nadu"/>
    <x v="3"/>
    <x v="8"/>
    <m/>
  </r>
  <r>
    <s v="OD5001"/>
    <x v="31"/>
    <x v="3"/>
    <x v="16"/>
    <x v="23"/>
    <d v="2015-11-24T00:00:00"/>
    <x v="3"/>
    <n v="2389"/>
    <n v="0.24"/>
    <n v="907.82"/>
    <s v="Tamil Nadu"/>
    <x v="2"/>
    <x v="0"/>
    <m/>
  </r>
  <r>
    <s v="OD5002"/>
    <x v="35"/>
    <x v="3"/>
    <x v="5"/>
    <x v="7"/>
    <d v="2017-08-03T00:00:00"/>
    <x v="3"/>
    <n v="536"/>
    <n v="0.22"/>
    <n v="209.04"/>
    <s v="Tamil Nadu"/>
    <x v="0"/>
    <x v="6"/>
    <m/>
  </r>
  <r>
    <s v="OD5003"/>
    <x v="40"/>
    <x v="2"/>
    <x v="4"/>
    <x v="6"/>
    <d v="2017-11-24T00:00:00"/>
    <x v="3"/>
    <n v="669"/>
    <n v="0.12"/>
    <n v="294.36"/>
    <s v="Tamil Nadu"/>
    <x v="0"/>
    <x v="0"/>
    <m/>
  </r>
  <r>
    <s v="OD5004"/>
    <x v="10"/>
    <x v="0"/>
    <x v="20"/>
    <x v="8"/>
    <d v="2018-10-28T00:00:00"/>
    <x v="3"/>
    <n v="600"/>
    <n v="0.3"/>
    <n v="72"/>
    <s v="Tamil Nadu"/>
    <x v="3"/>
    <x v="2"/>
    <m/>
  </r>
  <r>
    <s v="OD5005"/>
    <x v="34"/>
    <x v="1"/>
    <x v="14"/>
    <x v="9"/>
    <d v="2018-10-28T00:00:00"/>
    <x v="3"/>
    <n v="2235"/>
    <n v="0.1"/>
    <n v="894"/>
    <s v="Tamil Nadu"/>
    <x v="3"/>
    <x v="2"/>
    <m/>
  </r>
  <r>
    <s v="OD5006"/>
    <x v="40"/>
    <x v="5"/>
    <x v="8"/>
    <x v="5"/>
    <d v="2016-07-12T00:00:00"/>
    <x v="3"/>
    <n v="1053"/>
    <n v="0.28999999999999998"/>
    <n v="442.26"/>
    <s v="Tamil Nadu"/>
    <x v="1"/>
    <x v="7"/>
    <m/>
  </r>
  <r>
    <s v="OD5007"/>
    <x v="15"/>
    <x v="1"/>
    <x v="14"/>
    <x v="8"/>
    <d v="2015-09-02T00:00:00"/>
    <x v="3"/>
    <n v="932"/>
    <n v="0.15"/>
    <n v="316.88"/>
    <s v="Tamil Nadu"/>
    <x v="2"/>
    <x v="8"/>
    <m/>
  </r>
  <r>
    <s v="OD5008"/>
    <x v="5"/>
    <x v="5"/>
    <x v="8"/>
    <x v="11"/>
    <d v="2015-10-17T00:00:00"/>
    <x v="3"/>
    <n v="1203"/>
    <n v="0.34"/>
    <n v="324.81"/>
    <s v="Tamil Nadu"/>
    <x v="2"/>
    <x v="2"/>
    <m/>
  </r>
  <r>
    <s v="OD5009"/>
    <x v="33"/>
    <x v="4"/>
    <x v="22"/>
    <x v="22"/>
    <d v="2017-11-24T00:00:00"/>
    <x v="3"/>
    <n v="542"/>
    <n v="0.24"/>
    <n v="81.3"/>
    <s v="Tamil Nadu"/>
    <x v="0"/>
    <x v="0"/>
    <m/>
  </r>
  <r>
    <s v="OD5010"/>
    <x v="28"/>
    <x v="3"/>
    <x v="5"/>
    <x v="17"/>
    <d v="2017-07-18T00:00:00"/>
    <x v="3"/>
    <n v="2079"/>
    <n v="0.24"/>
    <n v="519.75"/>
    <s v="Tamil Nadu"/>
    <x v="0"/>
    <x v="7"/>
    <m/>
  </r>
  <r>
    <s v="OD5011"/>
    <x v="30"/>
    <x v="5"/>
    <x v="17"/>
    <x v="4"/>
    <d v="2017-06-28T00:00:00"/>
    <x v="3"/>
    <n v="1394"/>
    <n v="0.18"/>
    <n v="236.98"/>
    <s v="Tamil Nadu"/>
    <x v="0"/>
    <x v="1"/>
    <m/>
  </r>
  <r>
    <s v="OD5012"/>
    <x v="9"/>
    <x v="0"/>
    <x v="20"/>
    <x v="6"/>
    <d v="2016-12-19T00:00:00"/>
    <x v="3"/>
    <n v="2310"/>
    <n v="0.18"/>
    <n v="600.6"/>
    <s v="Tamil Nadu"/>
    <x v="1"/>
    <x v="4"/>
    <m/>
  </r>
  <r>
    <s v="OD5013"/>
    <x v="12"/>
    <x v="6"/>
    <x v="19"/>
    <x v="9"/>
    <d v="2015-07-12T00:00:00"/>
    <x v="3"/>
    <n v="1431"/>
    <n v="0.2"/>
    <n v="286.2"/>
    <s v="Tamil Nadu"/>
    <x v="2"/>
    <x v="7"/>
    <m/>
  </r>
  <r>
    <s v="OD5014"/>
    <x v="44"/>
    <x v="2"/>
    <x v="15"/>
    <x v="5"/>
    <d v="2015-12-16T00:00:00"/>
    <x v="3"/>
    <n v="1975"/>
    <n v="0.16"/>
    <n v="849.25"/>
    <s v="Tamil Nadu"/>
    <x v="2"/>
    <x v="4"/>
    <m/>
  </r>
  <r>
    <s v="OD5015"/>
    <x v="12"/>
    <x v="6"/>
    <x v="19"/>
    <x v="9"/>
    <d v="2016-07-12T00:00:00"/>
    <x v="3"/>
    <n v="864"/>
    <n v="0.25"/>
    <n v="86.4"/>
    <s v="Tamil Nadu"/>
    <x v="1"/>
    <x v="7"/>
    <m/>
  </r>
  <r>
    <s v="OD5016"/>
    <x v="22"/>
    <x v="0"/>
    <x v="12"/>
    <x v="12"/>
    <d v="2018-11-17T00:00:00"/>
    <x v="3"/>
    <n v="1985"/>
    <n v="0.13"/>
    <n v="397"/>
    <s v="Tamil Nadu"/>
    <x v="3"/>
    <x v="0"/>
    <m/>
  </r>
  <r>
    <s v="OD5017"/>
    <x v="15"/>
    <x v="6"/>
    <x v="13"/>
    <x v="15"/>
    <d v="2016-01-03T00:00:00"/>
    <x v="3"/>
    <n v="1371"/>
    <n v="0.25"/>
    <n v="191.94"/>
    <s v="Tamil Nadu"/>
    <x v="1"/>
    <x v="9"/>
    <m/>
  </r>
  <r>
    <s v="OD5018"/>
    <x v="21"/>
    <x v="6"/>
    <x v="9"/>
    <x v="4"/>
    <d v="2017-09-10T00:00:00"/>
    <x v="3"/>
    <n v="777"/>
    <n v="0.28000000000000003"/>
    <n v="341.88"/>
    <s v="Tamil Nadu"/>
    <x v="0"/>
    <x v="8"/>
    <m/>
  </r>
  <r>
    <s v="OD5019"/>
    <x v="19"/>
    <x v="2"/>
    <x v="21"/>
    <x v="0"/>
    <d v="2018-10-23T00:00:00"/>
    <x v="3"/>
    <n v="2330"/>
    <n v="0.23"/>
    <n v="1001.9"/>
    <s v="Tamil Nadu"/>
    <x v="3"/>
    <x v="2"/>
    <m/>
  </r>
  <r>
    <s v="OD5020"/>
    <x v="41"/>
    <x v="3"/>
    <x v="3"/>
    <x v="8"/>
    <d v="2016-02-09T00:00:00"/>
    <x v="3"/>
    <n v="547"/>
    <n v="0.23"/>
    <n v="153.16"/>
    <s v="Tamil Nadu"/>
    <x v="1"/>
    <x v="11"/>
    <m/>
  </r>
  <r>
    <s v="OD5021"/>
    <x v="44"/>
    <x v="1"/>
    <x v="1"/>
    <x v="20"/>
    <d v="2017-08-12T00:00:00"/>
    <x v="3"/>
    <n v="839"/>
    <n v="0.15"/>
    <n v="159.41"/>
    <s v="Tamil Nadu"/>
    <x v="0"/>
    <x v="6"/>
    <m/>
  </r>
  <r>
    <s v="OD5022"/>
    <x v="31"/>
    <x v="5"/>
    <x v="17"/>
    <x v="10"/>
    <d v="2016-07-12T00:00:00"/>
    <x v="3"/>
    <n v="1848"/>
    <n v="0.2"/>
    <n v="462"/>
    <s v="Tamil Nadu"/>
    <x v="1"/>
    <x v="7"/>
    <m/>
  </r>
  <r>
    <s v="OD5023"/>
    <x v="49"/>
    <x v="3"/>
    <x v="5"/>
    <x v="1"/>
    <d v="2017-07-14T00:00:00"/>
    <x v="3"/>
    <n v="1018"/>
    <n v="0.11"/>
    <n v="244.32"/>
    <s v="Tamil Nadu"/>
    <x v="0"/>
    <x v="7"/>
    <m/>
  </r>
  <r>
    <s v="OD5024"/>
    <x v="5"/>
    <x v="3"/>
    <x v="5"/>
    <x v="22"/>
    <d v="2016-05-26T00:00:00"/>
    <x v="3"/>
    <n v="2117"/>
    <n v="0.3"/>
    <n v="127.02"/>
    <s v="Tamil Nadu"/>
    <x v="1"/>
    <x v="5"/>
    <m/>
  </r>
  <r>
    <s v="OD5025"/>
    <x v="39"/>
    <x v="6"/>
    <x v="9"/>
    <x v="18"/>
    <d v="2016-10-11T00:00:00"/>
    <x v="4"/>
    <n v="1055"/>
    <n v="0.32"/>
    <n v="94.95"/>
    <s v="Tamil Nadu"/>
    <x v="1"/>
    <x v="2"/>
    <m/>
  </r>
  <r>
    <s v="OD5026"/>
    <x v="16"/>
    <x v="0"/>
    <x v="20"/>
    <x v="7"/>
    <d v="2018-09-15T00:00:00"/>
    <x v="4"/>
    <n v="1089"/>
    <n v="0.32"/>
    <n v="141.57"/>
    <s v="Tamil Nadu"/>
    <x v="3"/>
    <x v="8"/>
    <m/>
  </r>
  <r>
    <s v="OD5027"/>
    <x v="26"/>
    <x v="4"/>
    <x v="6"/>
    <x v="13"/>
    <d v="2016-07-18T00:00:00"/>
    <x v="4"/>
    <n v="2321"/>
    <n v="0.11"/>
    <n v="974.82"/>
    <s v="Tamil Nadu"/>
    <x v="1"/>
    <x v="7"/>
    <m/>
  </r>
  <r>
    <s v="OD5028"/>
    <x v="33"/>
    <x v="0"/>
    <x v="0"/>
    <x v="22"/>
    <d v="2018-07-15T00:00:00"/>
    <x v="4"/>
    <n v="840"/>
    <n v="0.25"/>
    <n v="361.2"/>
    <s v="Tamil Nadu"/>
    <x v="3"/>
    <x v="7"/>
    <m/>
  </r>
  <r>
    <s v="OD5029"/>
    <x v="38"/>
    <x v="0"/>
    <x v="12"/>
    <x v="11"/>
    <d v="2017-09-06T00:00:00"/>
    <x v="4"/>
    <n v="1317"/>
    <n v="0.26"/>
    <n v="223.89"/>
    <s v="Tamil Nadu"/>
    <x v="0"/>
    <x v="8"/>
    <m/>
  </r>
  <r>
    <s v="OD5030"/>
    <x v="20"/>
    <x v="3"/>
    <x v="5"/>
    <x v="4"/>
    <d v="2016-11-09T00:00:00"/>
    <x v="4"/>
    <n v="2186"/>
    <n v="0.24"/>
    <n v="546.5"/>
    <s v="Tamil Nadu"/>
    <x v="1"/>
    <x v="0"/>
    <m/>
  </r>
  <r>
    <s v="OD5031"/>
    <x v="2"/>
    <x v="1"/>
    <x v="1"/>
    <x v="20"/>
    <d v="2016-11-23T00:00:00"/>
    <x v="4"/>
    <n v="2483"/>
    <n v="0.21"/>
    <n v="744.9"/>
    <s v="Tamil Nadu"/>
    <x v="1"/>
    <x v="0"/>
    <m/>
  </r>
  <r>
    <s v="OD5032"/>
    <x v="33"/>
    <x v="0"/>
    <x v="0"/>
    <x v="7"/>
    <d v="2018-11-05T00:00:00"/>
    <x v="4"/>
    <n v="558"/>
    <n v="0.33"/>
    <n v="61.38"/>
    <s v="Tamil Nadu"/>
    <x v="3"/>
    <x v="0"/>
    <m/>
  </r>
  <r>
    <s v="OD5033"/>
    <x v="34"/>
    <x v="3"/>
    <x v="3"/>
    <x v="14"/>
    <d v="2016-09-28T00:00:00"/>
    <x v="4"/>
    <n v="1290"/>
    <n v="0.34"/>
    <n v="503.1"/>
    <s v="Tamil Nadu"/>
    <x v="1"/>
    <x v="8"/>
    <m/>
  </r>
  <r>
    <s v="OD5034"/>
    <x v="37"/>
    <x v="2"/>
    <x v="15"/>
    <x v="13"/>
    <d v="2018-03-17T00:00:00"/>
    <x v="4"/>
    <n v="1699"/>
    <n v="0.26"/>
    <n v="101.94"/>
    <s v="Tamil Nadu"/>
    <x v="3"/>
    <x v="10"/>
    <m/>
  </r>
  <r>
    <s v="OD5035"/>
    <x v="36"/>
    <x v="6"/>
    <x v="9"/>
    <x v="17"/>
    <d v="2017-06-11T00:00:00"/>
    <x v="4"/>
    <n v="637"/>
    <n v="0.25"/>
    <n v="248.43"/>
    <s v="Tamil Nadu"/>
    <x v="0"/>
    <x v="1"/>
    <m/>
  </r>
  <r>
    <s v="OD5036"/>
    <x v="37"/>
    <x v="5"/>
    <x v="8"/>
    <x v="7"/>
    <d v="2015-03-05T00:00:00"/>
    <x v="4"/>
    <n v="948"/>
    <n v="0.35"/>
    <n v="75.84"/>
    <s v="Tamil Nadu"/>
    <x v="2"/>
    <x v="10"/>
    <m/>
  </r>
  <r>
    <s v="OD5037"/>
    <x v="8"/>
    <x v="4"/>
    <x v="7"/>
    <x v="19"/>
    <d v="2017-12-01T00:00:00"/>
    <x v="4"/>
    <n v="1766"/>
    <n v="0.22"/>
    <n v="317.88"/>
    <s v="Tamil Nadu"/>
    <x v="0"/>
    <x v="4"/>
    <m/>
  </r>
  <r>
    <s v="OD5038"/>
    <x v="4"/>
    <x v="6"/>
    <x v="19"/>
    <x v="8"/>
    <d v="2017-08-27T00:00:00"/>
    <x v="4"/>
    <n v="797"/>
    <n v="0.17"/>
    <n v="135.49"/>
    <s v="Tamil Nadu"/>
    <x v="0"/>
    <x v="6"/>
    <m/>
  </r>
  <r>
    <s v="OD5039"/>
    <x v="39"/>
    <x v="5"/>
    <x v="8"/>
    <x v="15"/>
    <d v="2018-03-31T00:00:00"/>
    <x v="4"/>
    <n v="1002"/>
    <n v="0.21"/>
    <n v="200.4"/>
    <s v="Tamil Nadu"/>
    <x v="3"/>
    <x v="10"/>
    <m/>
  </r>
  <r>
    <s v="OD5040"/>
    <x v="34"/>
    <x v="1"/>
    <x v="1"/>
    <x v="6"/>
    <d v="2016-10-09T00:00:00"/>
    <x v="4"/>
    <n v="633"/>
    <n v="0.21"/>
    <n v="151.91999999999999"/>
    <s v="Tamil Nadu"/>
    <x v="1"/>
    <x v="2"/>
    <m/>
  </r>
  <r>
    <s v="OD5041"/>
    <x v="44"/>
    <x v="6"/>
    <x v="11"/>
    <x v="15"/>
    <d v="2018-05-12T00:00:00"/>
    <x v="4"/>
    <n v="887"/>
    <n v="0.35"/>
    <n v="301.58"/>
    <s v="Tamil Nadu"/>
    <x v="3"/>
    <x v="5"/>
    <m/>
  </r>
  <r>
    <s v="OD5042"/>
    <x v="42"/>
    <x v="6"/>
    <x v="19"/>
    <x v="13"/>
    <d v="2016-11-09T00:00:00"/>
    <x v="4"/>
    <n v="1768"/>
    <n v="0.17"/>
    <n v="335.92"/>
    <s v="Tamil Nadu"/>
    <x v="1"/>
    <x v="0"/>
    <m/>
  </r>
  <r>
    <s v="OD5043"/>
    <x v="38"/>
    <x v="2"/>
    <x v="15"/>
    <x v="1"/>
    <d v="2017-07-20T00:00:00"/>
    <x v="4"/>
    <n v="2274"/>
    <n v="0.24"/>
    <n v="750.42"/>
    <s v="Tamil Nadu"/>
    <x v="0"/>
    <x v="7"/>
    <m/>
  </r>
  <r>
    <s v="OD5044"/>
    <x v="33"/>
    <x v="2"/>
    <x v="2"/>
    <x v="17"/>
    <d v="2018-11-26T00:00:00"/>
    <x v="4"/>
    <n v="2405"/>
    <n v="0.22"/>
    <n v="793.65"/>
    <s v="Tamil Nadu"/>
    <x v="3"/>
    <x v="0"/>
    <m/>
  </r>
  <r>
    <s v="OD5045"/>
    <x v="32"/>
    <x v="3"/>
    <x v="5"/>
    <x v="22"/>
    <d v="2016-12-04T00:00:00"/>
    <x v="4"/>
    <n v="2395"/>
    <n v="0.28000000000000003"/>
    <n v="1053.8"/>
    <s v="Tamil Nadu"/>
    <x v="1"/>
    <x v="4"/>
    <m/>
  </r>
  <r>
    <s v="OD5046"/>
    <x v="45"/>
    <x v="2"/>
    <x v="21"/>
    <x v="22"/>
    <d v="2018-07-11T00:00:00"/>
    <x v="4"/>
    <n v="1597"/>
    <n v="0.15"/>
    <n v="351.34"/>
    <s v="Tamil Nadu"/>
    <x v="3"/>
    <x v="7"/>
    <m/>
  </r>
  <r>
    <s v="OD5047"/>
    <x v="33"/>
    <x v="6"/>
    <x v="9"/>
    <x v="8"/>
    <d v="2018-03-17T00:00:00"/>
    <x v="4"/>
    <n v="1673"/>
    <n v="0.17"/>
    <n v="368.06"/>
    <s v="Tamil Nadu"/>
    <x v="3"/>
    <x v="10"/>
    <m/>
  </r>
  <r>
    <s v="OD5048"/>
    <x v="14"/>
    <x v="3"/>
    <x v="16"/>
    <x v="20"/>
    <d v="2015-11-14T00:00:00"/>
    <x v="4"/>
    <n v="1211"/>
    <n v="0.26"/>
    <n v="266.42"/>
    <s v="Tamil Nadu"/>
    <x v="2"/>
    <x v="0"/>
    <m/>
  </r>
  <r>
    <s v="OD5049"/>
    <x v="16"/>
    <x v="0"/>
    <x v="0"/>
    <x v="20"/>
    <d v="2018-03-17T00:00:00"/>
    <x v="4"/>
    <n v="1890"/>
    <n v="0.35"/>
    <n v="378"/>
    <s v="Tamil Nadu"/>
    <x v="3"/>
    <x v="10"/>
    <m/>
  </r>
  <r>
    <s v="OD5050"/>
    <x v="9"/>
    <x v="5"/>
    <x v="10"/>
    <x v="10"/>
    <d v="2018-09-22T00:00:00"/>
    <x v="4"/>
    <n v="781"/>
    <n v="0.23"/>
    <n v="351.45"/>
    <s v="Tamil Nadu"/>
    <x v="3"/>
    <x v="8"/>
    <m/>
  </r>
  <r>
    <s v="OD5051"/>
    <x v="22"/>
    <x v="2"/>
    <x v="21"/>
    <x v="10"/>
    <d v="2016-09-19T00:00:00"/>
    <x v="4"/>
    <n v="1097"/>
    <n v="0.18"/>
    <n v="460.74"/>
    <s v="Tamil Nadu"/>
    <x v="1"/>
    <x v="8"/>
    <m/>
  </r>
  <r>
    <s v="OD5052"/>
    <x v="35"/>
    <x v="3"/>
    <x v="18"/>
    <x v="7"/>
    <d v="2017-12-27T00:00:00"/>
    <x v="4"/>
    <n v="1140"/>
    <n v="0.28999999999999998"/>
    <n v="114"/>
    <s v="Tamil Nadu"/>
    <x v="0"/>
    <x v="4"/>
    <m/>
  </r>
  <r>
    <s v="OD5053"/>
    <x v="20"/>
    <x v="2"/>
    <x v="2"/>
    <x v="4"/>
    <d v="2017-03-31T00:00:00"/>
    <x v="4"/>
    <n v="2227"/>
    <n v="0.19"/>
    <n v="690.37"/>
    <s v="Tamil Nadu"/>
    <x v="0"/>
    <x v="10"/>
    <m/>
  </r>
  <r>
    <s v="OD5054"/>
    <x v="46"/>
    <x v="2"/>
    <x v="2"/>
    <x v="20"/>
    <d v="2018-09-22T00:00:00"/>
    <x v="4"/>
    <n v="2190"/>
    <n v="0.17"/>
    <n v="175.2"/>
    <s v="Tamil Nadu"/>
    <x v="3"/>
    <x v="8"/>
    <m/>
  </r>
  <r>
    <s v="OD5055"/>
    <x v="26"/>
    <x v="1"/>
    <x v="1"/>
    <x v="6"/>
    <d v="2016-12-05T00:00:00"/>
    <x v="4"/>
    <n v="1710"/>
    <n v="0.2"/>
    <n v="102.6"/>
    <s v="Tamil Nadu"/>
    <x v="1"/>
    <x v="4"/>
    <m/>
  </r>
  <r>
    <s v="OD5056"/>
    <x v="43"/>
    <x v="1"/>
    <x v="1"/>
    <x v="12"/>
    <d v="2018-01-27T00:00:00"/>
    <x v="4"/>
    <n v="583"/>
    <n v="0.21"/>
    <n v="46.64"/>
    <s v="Tamil Nadu"/>
    <x v="3"/>
    <x v="9"/>
    <m/>
  </r>
  <r>
    <s v="OD5057"/>
    <x v="12"/>
    <x v="3"/>
    <x v="16"/>
    <x v="19"/>
    <d v="2016-03-26T00:00:00"/>
    <x v="4"/>
    <n v="543"/>
    <n v="0.18"/>
    <n v="244.35"/>
    <s v="Tamil Nadu"/>
    <x v="1"/>
    <x v="10"/>
    <m/>
  </r>
  <r>
    <s v="OD5058"/>
    <x v="34"/>
    <x v="6"/>
    <x v="13"/>
    <x v="20"/>
    <d v="2018-09-25T00:00:00"/>
    <x v="4"/>
    <n v="1887"/>
    <n v="0.25"/>
    <n v="547.23"/>
    <s v="Tamil Nadu"/>
    <x v="3"/>
    <x v="8"/>
    <m/>
  </r>
  <r>
    <s v="OD5059"/>
    <x v="3"/>
    <x v="6"/>
    <x v="19"/>
    <x v="16"/>
    <d v="2018-06-16T00:00:00"/>
    <x v="4"/>
    <n v="2421"/>
    <n v="0.33"/>
    <n v="919.98"/>
    <s v="Tamil Nadu"/>
    <x v="3"/>
    <x v="1"/>
    <m/>
  </r>
  <r>
    <s v="OD5060"/>
    <x v="25"/>
    <x v="0"/>
    <x v="0"/>
    <x v="7"/>
    <d v="2015-09-09T00:00:00"/>
    <x v="4"/>
    <n v="2097"/>
    <n v="0.17"/>
    <n v="733.95"/>
    <s v="Tamil Nadu"/>
    <x v="2"/>
    <x v="8"/>
    <m/>
  </r>
  <r>
    <s v="OD5061"/>
    <x v="38"/>
    <x v="1"/>
    <x v="14"/>
    <x v="11"/>
    <d v="2016-01-27T00:00:00"/>
    <x v="4"/>
    <n v="2410"/>
    <n v="0.27"/>
    <n v="457.9"/>
    <s v="Tamil Nadu"/>
    <x v="1"/>
    <x v="9"/>
    <m/>
  </r>
  <r>
    <s v="OD5062"/>
    <x v="49"/>
    <x v="0"/>
    <x v="20"/>
    <x v="4"/>
    <d v="2015-09-09T00:00:00"/>
    <x v="4"/>
    <n v="1947"/>
    <n v="0.24"/>
    <n v="194.7"/>
    <s v="Tamil Nadu"/>
    <x v="2"/>
    <x v="8"/>
    <m/>
  </r>
  <r>
    <s v="OD5063"/>
    <x v="24"/>
    <x v="0"/>
    <x v="20"/>
    <x v="19"/>
    <d v="2018-07-13T00:00:00"/>
    <x v="4"/>
    <n v="2466"/>
    <n v="0.26"/>
    <n v="295.92"/>
    <s v="Tamil Nadu"/>
    <x v="3"/>
    <x v="7"/>
    <m/>
  </r>
  <r>
    <s v="OD5064"/>
    <x v="18"/>
    <x v="2"/>
    <x v="4"/>
    <x v="21"/>
    <d v="2016-09-26T00:00:00"/>
    <x v="4"/>
    <n v="884"/>
    <n v="0.15"/>
    <n v="176.8"/>
    <s v="Tamil Nadu"/>
    <x v="1"/>
    <x v="8"/>
    <m/>
  </r>
  <r>
    <s v="OD5065"/>
    <x v="1"/>
    <x v="5"/>
    <x v="10"/>
    <x v="23"/>
    <d v="2015-12-01T00:00:00"/>
    <x v="4"/>
    <n v="672"/>
    <n v="0.31"/>
    <n v="114.24"/>
    <s v="Tamil Nadu"/>
    <x v="2"/>
    <x v="4"/>
    <m/>
  </r>
  <r>
    <s v="OD5066"/>
    <x v="32"/>
    <x v="3"/>
    <x v="5"/>
    <x v="21"/>
    <d v="2015-11-18T00:00:00"/>
    <x v="4"/>
    <n v="1068"/>
    <n v="0.34"/>
    <n v="331.08"/>
    <s v="Tamil Nadu"/>
    <x v="2"/>
    <x v="0"/>
    <m/>
  </r>
  <r>
    <s v="OD5067"/>
    <x v="43"/>
    <x v="3"/>
    <x v="3"/>
    <x v="3"/>
    <d v="2018-01-19T00:00:00"/>
    <x v="4"/>
    <n v="2126"/>
    <n v="0.28000000000000003"/>
    <n v="425.2"/>
    <s v="Tamil Nadu"/>
    <x v="3"/>
    <x v="9"/>
    <m/>
  </r>
  <r>
    <s v="OD5068"/>
    <x v="41"/>
    <x v="4"/>
    <x v="6"/>
    <x v="9"/>
    <d v="2016-08-24T00:00:00"/>
    <x v="4"/>
    <n v="865"/>
    <n v="0.13"/>
    <n v="233.55"/>
    <s v="Tamil Nadu"/>
    <x v="1"/>
    <x v="6"/>
    <m/>
  </r>
  <r>
    <s v="OD5069"/>
    <x v="20"/>
    <x v="1"/>
    <x v="1"/>
    <x v="21"/>
    <d v="2018-01-27T00:00:00"/>
    <x v="4"/>
    <n v="1303"/>
    <n v="0.18"/>
    <n v="221.51"/>
    <s v="Tamil Nadu"/>
    <x v="3"/>
    <x v="9"/>
    <m/>
  </r>
  <r>
    <s v="OD5070"/>
    <x v="42"/>
    <x v="0"/>
    <x v="20"/>
    <x v="8"/>
    <d v="2016-07-09T00:00:00"/>
    <x v="4"/>
    <n v="830"/>
    <n v="0.21"/>
    <n v="348.6"/>
    <s v="Tamil Nadu"/>
    <x v="1"/>
    <x v="7"/>
    <m/>
  </r>
  <r>
    <s v="OD5071"/>
    <x v="30"/>
    <x v="0"/>
    <x v="20"/>
    <x v="1"/>
    <d v="2017-03-31T00:00:00"/>
    <x v="4"/>
    <n v="795"/>
    <n v="0.15"/>
    <n v="127.2"/>
    <s v="Tamil Nadu"/>
    <x v="0"/>
    <x v="10"/>
    <m/>
  </r>
  <r>
    <s v="OD5072"/>
    <x v="47"/>
    <x v="4"/>
    <x v="6"/>
    <x v="16"/>
    <d v="2017-11-14T00:00:00"/>
    <x v="4"/>
    <n v="2292"/>
    <n v="0.25"/>
    <n v="229.2"/>
    <s v="Tamil Nadu"/>
    <x v="0"/>
    <x v="0"/>
    <m/>
  </r>
  <r>
    <s v="OD5073"/>
    <x v="5"/>
    <x v="5"/>
    <x v="10"/>
    <x v="4"/>
    <d v="2016-01-27T00:00:00"/>
    <x v="4"/>
    <n v="1087"/>
    <n v="0.18"/>
    <n v="173.92"/>
    <s v="Tamil Nadu"/>
    <x v="1"/>
    <x v="9"/>
    <m/>
  </r>
  <r>
    <s v="OD5074"/>
    <x v="24"/>
    <x v="5"/>
    <x v="8"/>
    <x v="12"/>
    <d v="2016-04-30T00:00:00"/>
    <x v="4"/>
    <n v="2043"/>
    <n v="0.16"/>
    <n v="143.01"/>
    <s v="Tamil Nadu"/>
    <x v="1"/>
    <x v="3"/>
    <m/>
  </r>
  <r>
    <s v="OD5075"/>
    <x v="9"/>
    <x v="4"/>
    <x v="6"/>
    <x v="2"/>
    <d v="2017-11-14T00:00:00"/>
    <x v="1"/>
    <n v="860"/>
    <n v="0.19"/>
    <n v="206.4"/>
    <s v="Tamil Nadu"/>
    <x v="0"/>
    <x v="0"/>
    <m/>
  </r>
  <r>
    <s v="OD5076"/>
    <x v="43"/>
    <x v="4"/>
    <x v="7"/>
    <x v="18"/>
    <d v="2015-12-16T00:00:00"/>
    <x v="1"/>
    <n v="846"/>
    <n v="0.35"/>
    <n v="42.3"/>
    <s v="Tamil Nadu"/>
    <x v="2"/>
    <x v="4"/>
    <m/>
  </r>
  <r>
    <s v="OD5077"/>
    <x v="22"/>
    <x v="4"/>
    <x v="6"/>
    <x v="21"/>
    <d v="2018-12-09T00:00:00"/>
    <x v="1"/>
    <n v="565"/>
    <n v="0.31"/>
    <n v="62.15"/>
    <s v="Tamil Nadu"/>
    <x v="3"/>
    <x v="4"/>
    <m/>
  </r>
  <r>
    <s v="OD5078"/>
    <x v="21"/>
    <x v="6"/>
    <x v="9"/>
    <x v="7"/>
    <d v="2017-12-05T00:00:00"/>
    <x v="1"/>
    <n v="1464"/>
    <n v="0.35"/>
    <n v="146.4"/>
    <s v="Tamil Nadu"/>
    <x v="0"/>
    <x v="4"/>
    <m/>
  </r>
  <r>
    <s v="OD5079"/>
    <x v="39"/>
    <x v="0"/>
    <x v="20"/>
    <x v="5"/>
    <d v="2015-04-30T00:00:00"/>
    <x v="1"/>
    <n v="760"/>
    <n v="0.28999999999999998"/>
    <n v="281.2"/>
    <s v="Tamil Nadu"/>
    <x v="2"/>
    <x v="3"/>
    <m/>
  </r>
  <r>
    <s v="OD5080"/>
    <x v="18"/>
    <x v="6"/>
    <x v="11"/>
    <x v="0"/>
    <d v="2015-08-06T00:00:00"/>
    <x v="1"/>
    <n v="2426"/>
    <n v="0.22"/>
    <n v="970.4"/>
    <s v="Tamil Nadu"/>
    <x v="2"/>
    <x v="6"/>
    <m/>
  </r>
  <r>
    <s v="OD5081"/>
    <x v="15"/>
    <x v="5"/>
    <x v="17"/>
    <x v="18"/>
    <d v="2018-02-17T00:00:00"/>
    <x v="1"/>
    <n v="1050"/>
    <n v="0.19"/>
    <n v="472.5"/>
    <s v="Tamil Nadu"/>
    <x v="3"/>
    <x v="11"/>
    <m/>
  </r>
  <r>
    <s v="OD5082"/>
    <x v="24"/>
    <x v="5"/>
    <x v="8"/>
    <x v="22"/>
    <d v="2018-09-23T00:00:00"/>
    <x v="1"/>
    <n v="868"/>
    <n v="0.32"/>
    <n v="147.56"/>
    <s v="Tamil Nadu"/>
    <x v="3"/>
    <x v="8"/>
    <m/>
  </r>
  <r>
    <s v="OD5083"/>
    <x v="43"/>
    <x v="3"/>
    <x v="16"/>
    <x v="17"/>
    <d v="2018-12-09T00:00:00"/>
    <x v="1"/>
    <n v="1265"/>
    <n v="0.34"/>
    <n v="392.15"/>
    <s v="Tamil Nadu"/>
    <x v="3"/>
    <x v="4"/>
    <m/>
  </r>
  <r>
    <s v="OD5084"/>
    <x v="9"/>
    <x v="3"/>
    <x v="3"/>
    <x v="21"/>
    <d v="2017-02-02T00:00:00"/>
    <x v="1"/>
    <n v="1949"/>
    <n v="0.31"/>
    <n v="545.72"/>
    <s v="Tamil Nadu"/>
    <x v="0"/>
    <x v="11"/>
    <m/>
  </r>
  <r>
    <s v="OD5085"/>
    <x v="21"/>
    <x v="2"/>
    <x v="4"/>
    <x v="12"/>
    <d v="2016-11-08T00:00:00"/>
    <x v="1"/>
    <n v="2353"/>
    <n v="0.17"/>
    <n v="1011.79"/>
    <s v="Tamil Nadu"/>
    <x v="1"/>
    <x v="0"/>
    <m/>
  </r>
  <r>
    <s v="OD5086"/>
    <x v="31"/>
    <x v="3"/>
    <x v="5"/>
    <x v="22"/>
    <d v="2018-03-27T00:00:00"/>
    <x v="1"/>
    <n v="2200"/>
    <n v="0.27"/>
    <n v="902"/>
    <s v="Tamil Nadu"/>
    <x v="3"/>
    <x v="10"/>
    <m/>
  </r>
  <r>
    <s v="OD5087"/>
    <x v="30"/>
    <x v="2"/>
    <x v="15"/>
    <x v="19"/>
    <d v="2016-12-06T00:00:00"/>
    <x v="1"/>
    <n v="2053"/>
    <n v="0.23"/>
    <n v="739.08"/>
    <s v="Tamil Nadu"/>
    <x v="1"/>
    <x v="4"/>
    <m/>
  </r>
  <r>
    <s v="OD5088"/>
    <x v="20"/>
    <x v="2"/>
    <x v="2"/>
    <x v="14"/>
    <d v="2018-12-03T00:00:00"/>
    <x v="1"/>
    <n v="2325"/>
    <n v="0.12"/>
    <n v="1046.25"/>
    <s v="Tamil Nadu"/>
    <x v="3"/>
    <x v="4"/>
    <m/>
  </r>
  <r>
    <s v="OD5089"/>
    <x v="15"/>
    <x v="6"/>
    <x v="11"/>
    <x v="22"/>
    <d v="2018-08-07T00:00:00"/>
    <x v="1"/>
    <n v="2415"/>
    <n v="0.15"/>
    <n v="120.75"/>
    <s v="Tamil Nadu"/>
    <x v="3"/>
    <x v="6"/>
    <m/>
  </r>
  <r>
    <s v="OD5090"/>
    <x v="26"/>
    <x v="0"/>
    <x v="0"/>
    <x v="18"/>
    <d v="2015-05-02T00:00:00"/>
    <x v="1"/>
    <n v="537"/>
    <n v="0.34"/>
    <n v="53.7"/>
    <s v="Tamil Nadu"/>
    <x v="2"/>
    <x v="5"/>
    <m/>
  </r>
  <r>
    <s v="OD5091"/>
    <x v="10"/>
    <x v="2"/>
    <x v="4"/>
    <x v="10"/>
    <d v="2017-09-05T00:00:00"/>
    <x v="1"/>
    <n v="1273"/>
    <n v="0.24"/>
    <n v="343.71"/>
    <s v="Tamil Nadu"/>
    <x v="0"/>
    <x v="8"/>
    <m/>
  </r>
  <r>
    <s v="OD5092"/>
    <x v="12"/>
    <x v="1"/>
    <x v="14"/>
    <x v="20"/>
    <d v="2015-04-11T00:00:00"/>
    <x v="1"/>
    <n v="1867"/>
    <n v="0.24"/>
    <n v="448.08"/>
    <s v="Tamil Nadu"/>
    <x v="2"/>
    <x v="3"/>
    <m/>
  </r>
  <r>
    <s v="OD5093"/>
    <x v="35"/>
    <x v="2"/>
    <x v="15"/>
    <x v="16"/>
    <d v="2018-07-29T00:00:00"/>
    <x v="1"/>
    <n v="2298"/>
    <n v="0.18"/>
    <n v="505.56"/>
    <s v="Tamil Nadu"/>
    <x v="3"/>
    <x v="7"/>
    <m/>
  </r>
  <r>
    <s v="OD5094"/>
    <x v="35"/>
    <x v="0"/>
    <x v="0"/>
    <x v="22"/>
    <d v="2015-04-11T00:00:00"/>
    <x v="1"/>
    <n v="682"/>
    <n v="0.31"/>
    <n v="170.5"/>
    <s v="Tamil Nadu"/>
    <x v="2"/>
    <x v="3"/>
    <m/>
  </r>
  <r>
    <s v="OD5095"/>
    <x v="48"/>
    <x v="4"/>
    <x v="7"/>
    <x v="17"/>
    <d v="2018-08-23T00:00:00"/>
    <x v="1"/>
    <n v="2126"/>
    <n v="0.35"/>
    <n v="935.44"/>
    <s v="Tamil Nadu"/>
    <x v="3"/>
    <x v="6"/>
    <m/>
  </r>
  <r>
    <s v="OD5096"/>
    <x v="11"/>
    <x v="6"/>
    <x v="9"/>
    <x v="20"/>
    <d v="2015-05-27T00:00:00"/>
    <x v="2"/>
    <n v="1878"/>
    <n v="0.18"/>
    <n v="131.46"/>
    <s v="Tamil Nadu"/>
    <x v="2"/>
    <x v="5"/>
    <m/>
  </r>
  <r>
    <s v="OD5097"/>
    <x v="28"/>
    <x v="0"/>
    <x v="20"/>
    <x v="12"/>
    <d v="2016-12-21T00:00:00"/>
    <x v="2"/>
    <n v="1202"/>
    <n v="0.2"/>
    <n v="168.28"/>
    <s v="Tamil Nadu"/>
    <x v="1"/>
    <x v="4"/>
    <m/>
  </r>
  <r>
    <s v="OD5098"/>
    <x v="29"/>
    <x v="1"/>
    <x v="1"/>
    <x v="12"/>
    <d v="2018-12-18T00:00:00"/>
    <x v="2"/>
    <n v="1867"/>
    <n v="0.34"/>
    <n v="317.39"/>
    <s v="Tamil Nadu"/>
    <x v="3"/>
    <x v="4"/>
    <m/>
  </r>
  <r>
    <s v="OD5099"/>
    <x v="49"/>
    <x v="5"/>
    <x v="10"/>
    <x v="15"/>
    <d v="2016-06-04T00:00:00"/>
    <x v="2"/>
    <n v="639"/>
    <n v="0.21"/>
    <n v="166.14"/>
    <s v="Tamil Nadu"/>
    <x v="1"/>
    <x v="1"/>
    <m/>
  </r>
  <r>
    <s v="OD5100"/>
    <x v="2"/>
    <x v="1"/>
    <x v="1"/>
    <x v="8"/>
    <d v="2016-12-14T00:00:00"/>
    <x v="2"/>
    <n v="739"/>
    <n v="0.19"/>
    <n v="169.97"/>
    <s v="Tamil Nadu"/>
    <x v="1"/>
    <x v="4"/>
    <m/>
  </r>
  <r>
    <s v="OD5101"/>
    <x v="20"/>
    <x v="5"/>
    <x v="8"/>
    <x v="19"/>
    <d v="2015-07-27T00:00:00"/>
    <x v="2"/>
    <n v="2050"/>
    <n v="0.12"/>
    <n v="676.5"/>
    <s v="Tamil Nadu"/>
    <x v="2"/>
    <x v="7"/>
    <m/>
  </r>
  <r>
    <s v="OD5102"/>
    <x v="15"/>
    <x v="0"/>
    <x v="20"/>
    <x v="0"/>
    <d v="2016-09-12T00:00:00"/>
    <x v="2"/>
    <n v="2498"/>
    <n v="0.28999999999999998"/>
    <n v="749.4"/>
    <s v="Tamil Nadu"/>
    <x v="1"/>
    <x v="8"/>
    <m/>
  </r>
  <r>
    <s v="OD5103"/>
    <x v="38"/>
    <x v="6"/>
    <x v="13"/>
    <x v="9"/>
    <d v="2016-06-04T00:00:00"/>
    <x v="2"/>
    <n v="2380"/>
    <n v="0.35"/>
    <n v="214.2"/>
    <s v="Tamil Nadu"/>
    <x v="1"/>
    <x v="1"/>
    <m/>
  </r>
  <r>
    <s v="OD5104"/>
    <x v="32"/>
    <x v="5"/>
    <x v="8"/>
    <x v="4"/>
    <d v="2016-03-29T00:00:00"/>
    <x v="2"/>
    <n v="1789"/>
    <n v="0.28999999999999998"/>
    <n v="178.9"/>
    <s v="Tamil Nadu"/>
    <x v="1"/>
    <x v="10"/>
    <m/>
  </r>
  <r>
    <s v="OD5105"/>
    <x v="5"/>
    <x v="2"/>
    <x v="21"/>
    <x v="15"/>
    <d v="2018-04-25T00:00:00"/>
    <x v="2"/>
    <n v="1736"/>
    <n v="0.22"/>
    <n v="711.76"/>
    <s v="Tamil Nadu"/>
    <x v="3"/>
    <x v="3"/>
    <m/>
  </r>
  <r>
    <s v="OD5106"/>
    <x v="31"/>
    <x v="6"/>
    <x v="11"/>
    <x v="6"/>
    <d v="2017-07-17T00:00:00"/>
    <x v="2"/>
    <n v="2399"/>
    <n v="0.13"/>
    <n v="359.85"/>
    <s v="Tamil Nadu"/>
    <x v="0"/>
    <x v="7"/>
    <m/>
  </r>
  <r>
    <s v="OD5107"/>
    <x v="38"/>
    <x v="4"/>
    <x v="22"/>
    <x v="20"/>
    <d v="2018-11-03T00:00:00"/>
    <x v="2"/>
    <n v="2191"/>
    <n v="0.24"/>
    <n v="832.58"/>
    <s v="Tamil Nadu"/>
    <x v="3"/>
    <x v="0"/>
    <m/>
  </r>
  <r>
    <s v="OD5108"/>
    <x v="25"/>
    <x v="0"/>
    <x v="0"/>
    <x v="12"/>
    <d v="2017-11-05T00:00:00"/>
    <x v="2"/>
    <n v="2114"/>
    <n v="0.15"/>
    <n v="486.22"/>
    <s v="Tamil Nadu"/>
    <x v="0"/>
    <x v="0"/>
    <m/>
  </r>
  <r>
    <s v="OD5109"/>
    <x v="30"/>
    <x v="0"/>
    <x v="20"/>
    <x v="4"/>
    <d v="2018-11-13T00:00:00"/>
    <x v="2"/>
    <n v="1040"/>
    <n v="0.1"/>
    <n v="52"/>
    <s v="Tamil Nadu"/>
    <x v="3"/>
    <x v="0"/>
    <m/>
  </r>
  <r>
    <s v="OD5110"/>
    <x v="22"/>
    <x v="3"/>
    <x v="16"/>
    <x v="12"/>
    <d v="2018-07-27T00:00:00"/>
    <x v="2"/>
    <n v="1957"/>
    <n v="0.28999999999999998"/>
    <n v="743.66"/>
    <s v="Tamil Nadu"/>
    <x v="3"/>
    <x v="7"/>
    <m/>
  </r>
  <r>
    <s v="OD5111"/>
    <x v="3"/>
    <x v="4"/>
    <x v="7"/>
    <x v="19"/>
    <d v="2018-05-22T00:00:00"/>
    <x v="2"/>
    <n v="2343"/>
    <n v="0.33"/>
    <n v="773.19"/>
    <s v="Tamil Nadu"/>
    <x v="3"/>
    <x v="5"/>
    <m/>
  </r>
  <r>
    <s v="OD5112"/>
    <x v="38"/>
    <x v="6"/>
    <x v="9"/>
    <x v="1"/>
    <d v="2016-10-23T00:00:00"/>
    <x v="2"/>
    <n v="1748"/>
    <n v="0.2"/>
    <n v="87.4"/>
    <s v="Tamil Nadu"/>
    <x v="1"/>
    <x v="2"/>
    <m/>
  </r>
  <r>
    <s v="OD5113"/>
    <x v="0"/>
    <x v="0"/>
    <x v="0"/>
    <x v="10"/>
    <d v="2016-02-27T00:00:00"/>
    <x v="2"/>
    <n v="888"/>
    <n v="0.11"/>
    <n v="248.64"/>
    <s v="Tamil Nadu"/>
    <x v="1"/>
    <x v="11"/>
    <m/>
  </r>
  <r>
    <s v="OD5114"/>
    <x v="34"/>
    <x v="0"/>
    <x v="20"/>
    <x v="13"/>
    <d v="2018-10-12T00:00:00"/>
    <x v="2"/>
    <n v="1141"/>
    <n v="0.23"/>
    <n v="171.15"/>
    <s v="Tamil Nadu"/>
    <x v="3"/>
    <x v="2"/>
    <m/>
  </r>
  <r>
    <s v="OD5115"/>
    <x v="22"/>
    <x v="5"/>
    <x v="17"/>
    <x v="13"/>
    <d v="2017-11-27T00:00:00"/>
    <x v="2"/>
    <n v="1787"/>
    <n v="0.11"/>
    <n v="661.19"/>
    <s v="Tamil Nadu"/>
    <x v="0"/>
    <x v="0"/>
    <m/>
  </r>
  <r>
    <s v="OD5116"/>
    <x v="15"/>
    <x v="5"/>
    <x v="10"/>
    <x v="16"/>
    <d v="2016-09-24T00:00:00"/>
    <x v="2"/>
    <n v="1360"/>
    <n v="0.33"/>
    <n v="340"/>
    <s v="Tamil Nadu"/>
    <x v="1"/>
    <x v="8"/>
    <m/>
  </r>
  <r>
    <s v="OD5117"/>
    <x v="35"/>
    <x v="3"/>
    <x v="18"/>
    <x v="18"/>
    <d v="2016-09-24T00:00:00"/>
    <x v="2"/>
    <n v="1699"/>
    <n v="0.21"/>
    <n v="84.95"/>
    <s v="Tamil Nadu"/>
    <x v="1"/>
    <x v="8"/>
    <m/>
  </r>
  <r>
    <s v="OD5118"/>
    <x v="39"/>
    <x v="3"/>
    <x v="16"/>
    <x v="10"/>
    <d v="2016-12-17T00:00:00"/>
    <x v="2"/>
    <n v="1183"/>
    <n v="0.28000000000000003"/>
    <n v="485.03"/>
    <s v="Tamil Nadu"/>
    <x v="1"/>
    <x v="4"/>
    <m/>
  </r>
  <r>
    <s v="OD5119"/>
    <x v="25"/>
    <x v="5"/>
    <x v="17"/>
    <x v="4"/>
    <d v="2016-04-13T00:00:00"/>
    <x v="2"/>
    <n v="862"/>
    <n v="0.28999999999999998"/>
    <n v="103.44"/>
    <s v="Tamil Nadu"/>
    <x v="1"/>
    <x v="3"/>
    <m/>
  </r>
  <r>
    <s v="OD5120"/>
    <x v="30"/>
    <x v="6"/>
    <x v="13"/>
    <x v="13"/>
    <d v="2017-03-17T00:00:00"/>
    <x v="2"/>
    <n v="538"/>
    <n v="0.21"/>
    <n v="118.36"/>
    <s v="Tamil Nadu"/>
    <x v="0"/>
    <x v="10"/>
    <m/>
  </r>
  <r>
    <s v="OD5121"/>
    <x v="0"/>
    <x v="4"/>
    <x v="6"/>
    <x v="6"/>
    <d v="2017-06-27T00:00:00"/>
    <x v="2"/>
    <n v="644"/>
    <n v="0.22"/>
    <n v="167.44"/>
    <s v="Tamil Nadu"/>
    <x v="0"/>
    <x v="1"/>
    <m/>
  </r>
  <r>
    <s v="OD5122"/>
    <x v="31"/>
    <x v="4"/>
    <x v="22"/>
    <x v="17"/>
    <d v="2017-07-17T00:00:00"/>
    <x v="2"/>
    <n v="2025"/>
    <n v="0.16"/>
    <n v="405"/>
    <s v="Tamil Nadu"/>
    <x v="0"/>
    <x v="7"/>
    <m/>
  </r>
  <r>
    <s v="OD5123"/>
    <x v="32"/>
    <x v="4"/>
    <x v="7"/>
    <x v="2"/>
    <d v="2016-06-09T00:00:00"/>
    <x v="2"/>
    <n v="1889"/>
    <n v="0.22"/>
    <n v="113.34"/>
    <s v="Tamil Nadu"/>
    <x v="1"/>
    <x v="1"/>
    <m/>
  </r>
  <r>
    <s v="OD5124"/>
    <x v="10"/>
    <x v="6"/>
    <x v="19"/>
    <x v="23"/>
    <d v="2015-12-29T00:00:00"/>
    <x v="2"/>
    <n v="1155"/>
    <n v="0.22"/>
    <n v="334.95"/>
    <s v="Tamil Nadu"/>
    <x v="2"/>
    <x v="4"/>
    <m/>
  </r>
  <r>
    <s v="OD5125"/>
    <x v="34"/>
    <x v="0"/>
    <x v="0"/>
    <x v="18"/>
    <d v="2018-06-12T00:00:00"/>
    <x v="2"/>
    <n v="629"/>
    <n v="0.33"/>
    <n v="194.99"/>
    <s v="Tamil Nadu"/>
    <x v="3"/>
    <x v="1"/>
    <m/>
  </r>
  <r>
    <s v="OD5126"/>
    <x v="19"/>
    <x v="0"/>
    <x v="12"/>
    <x v="7"/>
    <d v="2016-04-11T00:00:00"/>
    <x v="2"/>
    <n v="1212"/>
    <n v="0.12"/>
    <n v="109.08"/>
    <s v="Tamil Nadu"/>
    <x v="1"/>
    <x v="3"/>
    <m/>
  </r>
  <r>
    <s v="OD5127"/>
    <x v="23"/>
    <x v="4"/>
    <x v="6"/>
    <x v="0"/>
    <d v="2017-06-24T00:00:00"/>
    <x v="2"/>
    <n v="2039"/>
    <n v="0.16"/>
    <n v="876.77"/>
    <s v="Tamil Nadu"/>
    <x v="0"/>
    <x v="1"/>
    <m/>
  </r>
  <r>
    <s v="OD5128"/>
    <x v="47"/>
    <x v="3"/>
    <x v="3"/>
    <x v="8"/>
    <d v="2018-12-10T00:00:00"/>
    <x v="2"/>
    <n v="2113"/>
    <n v="0.18"/>
    <n v="169.04"/>
    <s v="Tamil Nadu"/>
    <x v="3"/>
    <x v="4"/>
    <m/>
  </r>
  <r>
    <s v="OD5129"/>
    <x v="34"/>
    <x v="6"/>
    <x v="11"/>
    <x v="0"/>
    <d v="2016-12-14T00:00:00"/>
    <x v="2"/>
    <n v="527"/>
    <n v="0.22"/>
    <n v="184.45"/>
    <s v="Tamil Nadu"/>
    <x v="1"/>
    <x v="4"/>
    <m/>
  </r>
  <r>
    <s v="OD5130"/>
    <x v="6"/>
    <x v="4"/>
    <x v="6"/>
    <x v="7"/>
    <d v="2016-06-23T00:00:00"/>
    <x v="2"/>
    <n v="2353"/>
    <n v="0.13"/>
    <n v="588.25"/>
    <s v="Tamil Nadu"/>
    <x v="1"/>
    <x v="1"/>
    <m/>
  </r>
  <r>
    <s v="OD5131"/>
    <x v="3"/>
    <x v="1"/>
    <x v="1"/>
    <x v="13"/>
    <d v="2017-07-07T00:00:00"/>
    <x v="2"/>
    <n v="1652"/>
    <n v="0.16"/>
    <n v="280.83999999999997"/>
    <s v="Tamil Nadu"/>
    <x v="0"/>
    <x v="7"/>
    <m/>
  </r>
  <r>
    <s v="OD5132"/>
    <x v="49"/>
    <x v="1"/>
    <x v="14"/>
    <x v="23"/>
    <d v="2016-12-25T00:00:00"/>
    <x v="2"/>
    <n v="1476"/>
    <n v="0.25"/>
    <n v="457.56"/>
    <s v="Tamil Nadu"/>
    <x v="1"/>
    <x v="4"/>
    <m/>
  </r>
  <r>
    <s v="OD5133"/>
    <x v="17"/>
    <x v="0"/>
    <x v="12"/>
    <x v="15"/>
    <d v="2018-06-11T00:00:00"/>
    <x v="2"/>
    <n v="2115"/>
    <n v="0.3"/>
    <n v="803.7"/>
    <s v="Tamil Nadu"/>
    <x v="3"/>
    <x v="1"/>
    <m/>
  </r>
  <r>
    <s v="OD5134"/>
    <x v="43"/>
    <x v="3"/>
    <x v="5"/>
    <x v="18"/>
    <d v="2017-04-19T00:00:00"/>
    <x v="2"/>
    <n v="2373"/>
    <n v="0.16"/>
    <n v="355.95"/>
    <s v="Tamil Nadu"/>
    <x v="0"/>
    <x v="3"/>
    <m/>
  </r>
  <r>
    <s v="OD5135"/>
    <x v="38"/>
    <x v="1"/>
    <x v="14"/>
    <x v="9"/>
    <d v="2015-08-04T00:00:00"/>
    <x v="2"/>
    <n v="2238"/>
    <n v="0.26"/>
    <n v="447.6"/>
    <s v="Tamil Nadu"/>
    <x v="2"/>
    <x v="6"/>
    <m/>
  </r>
  <r>
    <s v="OD5136"/>
    <x v="29"/>
    <x v="5"/>
    <x v="17"/>
    <x v="22"/>
    <d v="2015-10-26T00:00:00"/>
    <x v="2"/>
    <n v="1393"/>
    <n v="0.25"/>
    <n v="515.41"/>
    <s v="Tamil Nadu"/>
    <x v="2"/>
    <x v="2"/>
    <m/>
  </r>
  <r>
    <s v="OD5137"/>
    <x v="17"/>
    <x v="5"/>
    <x v="10"/>
    <x v="14"/>
    <d v="2018-12-03T00:00:00"/>
    <x v="2"/>
    <n v="1056"/>
    <n v="0.14000000000000001"/>
    <n v="359.04"/>
    <s v="Tamil Nadu"/>
    <x v="3"/>
    <x v="4"/>
    <m/>
  </r>
  <r>
    <s v="OD5138"/>
    <x v="32"/>
    <x v="1"/>
    <x v="14"/>
    <x v="17"/>
    <d v="2015-03-23T00:00:00"/>
    <x v="2"/>
    <n v="1813"/>
    <n v="0.11"/>
    <n v="199.43"/>
    <s v="Tamil Nadu"/>
    <x v="2"/>
    <x v="10"/>
    <m/>
  </r>
  <r>
    <s v="OD5139"/>
    <x v="29"/>
    <x v="5"/>
    <x v="10"/>
    <x v="2"/>
    <d v="2017-06-23T00:00:00"/>
    <x v="2"/>
    <n v="1052"/>
    <n v="0.19"/>
    <n v="252.48"/>
    <s v="Tamil Nadu"/>
    <x v="0"/>
    <x v="1"/>
    <m/>
  </r>
  <r>
    <s v="OD5140"/>
    <x v="29"/>
    <x v="2"/>
    <x v="2"/>
    <x v="16"/>
    <d v="2018-12-03T00:00:00"/>
    <x v="2"/>
    <n v="1722"/>
    <n v="0.18"/>
    <n v="309.95999999999998"/>
    <s v="Tamil Nadu"/>
    <x v="3"/>
    <x v="4"/>
    <m/>
  </r>
  <r>
    <s v="OD5141"/>
    <x v="29"/>
    <x v="4"/>
    <x v="7"/>
    <x v="6"/>
    <d v="2015-10-31T00:00:00"/>
    <x v="2"/>
    <n v="659"/>
    <n v="0.15"/>
    <n v="230.65"/>
    <s v="Tamil Nadu"/>
    <x v="2"/>
    <x v="2"/>
    <m/>
  </r>
  <r>
    <s v="OD5142"/>
    <x v="2"/>
    <x v="6"/>
    <x v="13"/>
    <x v="7"/>
    <d v="2015-05-27T00:00:00"/>
    <x v="2"/>
    <n v="1841"/>
    <n v="0.3"/>
    <n v="644.35"/>
    <s v="Tamil Nadu"/>
    <x v="2"/>
    <x v="5"/>
    <m/>
  </r>
  <r>
    <s v="OD5143"/>
    <x v="6"/>
    <x v="3"/>
    <x v="16"/>
    <x v="17"/>
    <d v="2017-07-22T00:00:00"/>
    <x v="3"/>
    <n v="1908"/>
    <n v="0.1"/>
    <n v="744.12"/>
    <s v="Tamil Nadu"/>
    <x v="0"/>
    <x v="7"/>
    <m/>
  </r>
  <r>
    <s v="OD5144"/>
    <x v="19"/>
    <x v="1"/>
    <x v="1"/>
    <x v="2"/>
    <d v="2018-12-04T00:00:00"/>
    <x v="3"/>
    <n v="1610"/>
    <n v="0.34"/>
    <n v="531.29999999999995"/>
    <s v="Tamil Nadu"/>
    <x v="3"/>
    <x v="4"/>
    <m/>
  </r>
  <r>
    <s v="OD5145"/>
    <x v="2"/>
    <x v="3"/>
    <x v="16"/>
    <x v="14"/>
    <d v="2018-09-07T00:00:00"/>
    <x v="3"/>
    <n v="1294"/>
    <n v="0.24"/>
    <n v="439.96"/>
    <s v="Tamil Nadu"/>
    <x v="3"/>
    <x v="8"/>
    <m/>
  </r>
  <r>
    <s v="OD5146"/>
    <x v="11"/>
    <x v="0"/>
    <x v="12"/>
    <x v="16"/>
    <d v="2017-07-31T00:00:00"/>
    <x v="3"/>
    <n v="2181"/>
    <n v="0.21"/>
    <n v="697.92"/>
    <s v="Tamil Nadu"/>
    <x v="0"/>
    <x v="7"/>
    <m/>
  </r>
  <r>
    <s v="OD5147"/>
    <x v="35"/>
    <x v="1"/>
    <x v="14"/>
    <x v="21"/>
    <d v="2017-09-01T00:00:00"/>
    <x v="3"/>
    <n v="532"/>
    <n v="0.3"/>
    <n v="63.84"/>
    <s v="Tamil Nadu"/>
    <x v="0"/>
    <x v="8"/>
    <m/>
  </r>
  <r>
    <s v="OD5148"/>
    <x v="44"/>
    <x v="1"/>
    <x v="1"/>
    <x v="10"/>
    <d v="2017-12-09T00:00:00"/>
    <x v="3"/>
    <n v="651"/>
    <n v="0.16"/>
    <n v="240.87"/>
    <s v="Tamil Nadu"/>
    <x v="0"/>
    <x v="4"/>
    <m/>
  </r>
  <r>
    <s v="OD5149"/>
    <x v="22"/>
    <x v="1"/>
    <x v="14"/>
    <x v="19"/>
    <d v="2018-08-05T00:00:00"/>
    <x v="3"/>
    <n v="920"/>
    <n v="0.28999999999999998"/>
    <n v="64.400000000000006"/>
    <s v="Tamil Nadu"/>
    <x v="3"/>
    <x v="6"/>
    <m/>
  </r>
  <r>
    <s v="OD5150"/>
    <x v="41"/>
    <x v="6"/>
    <x v="19"/>
    <x v="18"/>
    <d v="2018-03-03T00:00:00"/>
    <x v="3"/>
    <n v="595"/>
    <n v="0.35"/>
    <n v="178.5"/>
    <s v="Tamil Nadu"/>
    <x v="3"/>
    <x v="10"/>
    <m/>
  </r>
  <r>
    <s v="OD5151"/>
    <x v="43"/>
    <x v="6"/>
    <x v="13"/>
    <x v="12"/>
    <d v="2017-12-09T00:00:00"/>
    <x v="3"/>
    <n v="1195"/>
    <n v="0.33"/>
    <n v="478"/>
    <s v="Tamil Nadu"/>
    <x v="0"/>
    <x v="4"/>
    <m/>
  </r>
  <r>
    <s v="OD5152"/>
    <x v="11"/>
    <x v="6"/>
    <x v="9"/>
    <x v="4"/>
    <d v="2016-03-05T00:00:00"/>
    <x v="3"/>
    <n v="2038"/>
    <n v="0.28999999999999998"/>
    <n v="733.68"/>
    <s v="Tamil Nadu"/>
    <x v="1"/>
    <x v="10"/>
    <m/>
  </r>
  <r>
    <s v="OD5153"/>
    <x v="10"/>
    <x v="4"/>
    <x v="22"/>
    <x v="23"/>
    <d v="2016-06-01T00:00:00"/>
    <x v="3"/>
    <n v="974"/>
    <n v="0.19"/>
    <n v="185.06"/>
    <s v="Tamil Nadu"/>
    <x v="1"/>
    <x v="1"/>
    <m/>
  </r>
  <r>
    <s v="OD5154"/>
    <x v="8"/>
    <x v="5"/>
    <x v="8"/>
    <x v="9"/>
    <d v="2016-06-01T00:00:00"/>
    <x v="3"/>
    <n v="1272"/>
    <n v="0.26"/>
    <n v="508.8"/>
    <s v="Tamil Nadu"/>
    <x v="1"/>
    <x v="1"/>
    <m/>
  </r>
  <r>
    <s v="OD5155"/>
    <x v="33"/>
    <x v="5"/>
    <x v="17"/>
    <x v="2"/>
    <d v="2017-11-11T00:00:00"/>
    <x v="3"/>
    <n v="1278"/>
    <n v="0.15"/>
    <n v="575.1"/>
    <s v="Tamil Nadu"/>
    <x v="0"/>
    <x v="0"/>
    <m/>
  </r>
  <r>
    <s v="OD5156"/>
    <x v="3"/>
    <x v="1"/>
    <x v="1"/>
    <x v="13"/>
    <d v="2017-09-22T00:00:00"/>
    <x v="3"/>
    <n v="1727"/>
    <n v="0.2"/>
    <n v="189.97"/>
    <s v="Tamil Nadu"/>
    <x v="0"/>
    <x v="8"/>
    <m/>
  </r>
  <r>
    <s v="OD5157"/>
    <x v="27"/>
    <x v="2"/>
    <x v="21"/>
    <x v="14"/>
    <d v="2017-10-20T00:00:00"/>
    <x v="3"/>
    <n v="2108"/>
    <n v="0.13"/>
    <n v="653.48"/>
    <s v="Tamil Nadu"/>
    <x v="0"/>
    <x v="2"/>
    <m/>
  </r>
  <r>
    <s v="OD5158"/>
    <x v="20"/>
    <x v="0"/>
    <x v="20"/>
    <x v="21"/>
    <d v="2015-07-21T00:00:00"/>
    <x v="3"/>
    <n v="2345"/>
    <n v="0.11"/>
    <n v="422.1"/>
    <s v="Tamil Nadu"/>
    <x v="2"/>
    <x v="7"/>
    <m/>
  </r>
  <r>
    <s v="OD5159"/>
    <x v="5"/>
    <x v="6"/>
    <x v="9"/>
    <x v="9"/>
    <d v="2017-08-26T00:00:00"/>
    <x v="3"/>
    <n v="964"/>
    <n v="0.14000000000000001"/>
    <n v="318.12"/>
    <s v="Tamil Nadu"/>
    <x v="0"/>
    <x v="6"/>
    <m/>
  </r>
  <r>
    <s v="OD5160"/>
    <x v="1"/>
    <x v="2"/>
    <x v="2"/>
    <x v="1"/>
    <d v="2018-12-08T00:00:00"/>
    <x v="3"/>
    <n v="552"/>
    <n v="0.14000000000000001"/>
    <n v="138"/>
    <s v="Tamil Nadu"/>
    <x v="3"/>
    <x v="4"/>
    <m/>
  </r>
  <r>
    <s v="OD5161"/>
    <x v="17"/>
    <x v="4"/>
    <x v="22"/>
    <x v="3"/>
    <d v="2016-11-13T00:00:00"/>
    <x v="3"/>
    <n v="2266"/>
    <n v="0.32"/>
    <n v="362.56"/>
    <s v="Tamil Nadu"/>
    <x v="1"/>
    <x v="0"/>
    <m/>
  </r>
  <r>
    <s v="OD5162"/>
    <x v="27"/>
    <x v="3"/>
    <x v="16"/>
    <x v="19"/>
    <d v="2017-08-26T00:00:00"/>
    <x v="3"/>
    <n v="1193"/>
    <n v="0.27"/>
    <n v="202.81"/>
    <s v="Tamil Nadu"/>
    <x v="0"/>
    <x v="6"/>
    <m/>
  </r>
  <r>
    <s v="OD5163"/>
    <x v="21"/>
    <x v="6"/>
    <x v="19"/>
    <x v="16"/>
    <d v="2015-11-19T00:00:00"/>
    <x v="3"/>
    <n v="2139"/>
    <n v="0.13"/>
    <n v="213.9"/>
    <s v="Tamil Nadu"/>
    <x v="2"/>
    <x v="0"/>
    <m/>
  </r>
  <r>
    <s v="OD5164"/>
    <x v="2"/>
    <x v="6"/>
    <x v="11"/>
    <x v="0"/>
    <d v="2016-05-08T00:00:00"/>
    <x v="3"/>
    <n v="1555"/>
    <n v="0.3"/>
    <n v="93.3"/>
    <s v="Tamil Nadu"/>
    <x v="1"/>
    <x v="5"/>
    <m/>
  </r>
  <r>
    <s v="OD5165"/>
    <x v="42"/>
    <x v="6"/>
    <x v="11"/>
    <x v="16"/>
    <d v="2017-09-13T00:00:00"/>
    <x v="3"/>
    <n v="1936"/>
    <n v="0.27"/>
    <n v="425.92"/>
    <s v="Tamil Nadu"/>
    <x v="0"/>
    <x v="8"/>
    <m/>
  </r>
  <r>
    <s v="OD5166"/>
    <x v="10"/>
    <x v="6"/>
    <x v="19"/>
    <x v="5"/>
    <d v="2018-07-29T00:00:00"/>
    <x v="3"/>
    <n v="2459"/>
    <n v="0.34"/>
    <n v="1008.19"/>
    <s v="Tamil Nadu"/>
    <x v="3"/>
    <x v="7"/>
    <m/>
  </r>
  <r>
    <s v="OD5167"/>
    <x v="19"/>
    <x v="3"/>
    <x v="5"/>
    <x v="23"/>
    <d v="2016-09-13T00:00:00"/>
    <x v="3"/>
    <n v="2106"/>
    <n v="0.17"/>
    <n v="926.64"/>
    <s v="Tamil Nadu"/>
    <x v="1"/>
    <x v="8"/>
    <m/>
  </r>
  <r>
    <s v="OD5168"/>
    <x v="40"/>
    <x v="0"/>
    <x v="20"/>
    <x v="19"/>
    <d v="2018-08-07T00:00:00"/>
    <x v="3"/>
    <n v="883"/>
    <n v="0.18"/>
    <n v="220.75"/>
    <s v="Tamil Nadu"/>
    <x v="3"/>
    <x v="6"/>
    <m/>
  </r>
  <r>
    <s v="OD5169"/>
    <x v="2"/>
    <x v="0"/>
    <x v="0"/>
    <x v="3"/>
    <d v="2018-09-23T00:00:00"/>
    <x v="3"/>
    <n v="1034"/>
    <n v="0.14000000000000001"/>
    <n v="268.83999999999997"/>
    <s v="Tamil Nadu"/>
    <x v="3"/>
    <x v="8"/>
    <m/>
  </r>
  <r>
    <s v="OD5170"/>
    <x v="46"/>
    <x v="5"/>
    <x v="17"/>
    <x v="0"/>
    <d v="2017-04-03T00:00:00"/>
    <x v="3"/>
    <n v="1571"/>
    <n v="0.21"/>
    <n v="219.94"/>
    <s v="Tamil Nadu"/>
    <x v="0"/>
    <x v="3"/>
    <m/>
  </r>
  <r>
    <s v="OD5171"/>
    <x v="15"/>
    <x v="6"/>
    <x v="9"/>
    <x v="13"/>
    <d v="2016-11-08T00:00:00"/>
    <x v="3"/>
    <n v="2117"/>
    <n v="0.13"/>
    <n v="910.31"/>
    <s v="Tamil Nadu"/>
    <x v="1"/>
    <x v="0"/>
    <m/>
  </r>
  <r>
    <s v="OD5172"/>
    <x v="33"/>
    <x v="6"/>
    <x v="9"/>
    <x v="22"/>
    <d v="2017-07-31T00:00:00"/>
    <x v="3"/>
    <n v="1149"/>
    <n v="0.27"/>
    <n v="333.21"/>
    <s v="Tamil Nadu"/>
    <x v="0"/>
    <x v="7"/>
    <m/>
  </r>
  <r>
    <s v="OD5173"/>
    <x v="34"/>
    <x v="6"/>
    <x v="11"/>
    <x v="22"/>
    <d v="2018-12-02T00:00:00"/>
    <x v="3"/>
    <n v="1908"/>
    <n v="0.28999999999999998"/>
    <n v="782.28"/>
    <s v="Tamil Nadu"/>
    <x v="3"/>
    <x v="4"/>
    <m/>
  </r>
  <r>
    <s v="OD5174"/>
    <x v="29"/>
    <x v="4"/>
    <x v="22"/>
    <x v="6"/>
    <d v="2015-12-03T00:00:00"/>
    <x v="3"/>
    <n v="1932"/>
    <n v="0.35"/>
    <n v="270.48"/>
    <s v="Tamil Nadu"/>
    <x v="2"/>
    <x v="4"/>
    <m/>
  </r>
  <r>
    <s v="OD5175"/>
    <x v="18"/>
    <x v="2"/>
    <x v="2"/>
    <x v="15"/>
    <d v="2016-07-04T00:00:00"/>
    <x v="3"/>
    <n v="1081"/>
    <n v="0.25"/>
    <n v="140.53"/>
    <s v="Tamil Nadu"/>
    <x v="1"/>
    <x v="7"/>
    <m/>
  </r>
  <r>
    <s v="OD5176"/>
    <x v="23"/>
    <x v="4"/>
    <x v="6"/>
    <x v="22"/>
    <d v="2018-12-04T00:00:00"/>
    <x v="3"/>
    <n v="619"/>
    <n v="0.13"/>
    <n v="198.08"/>
    <s v="Tamil Nadu"/>
    <x v="3"/>
    <x v="4"/>
    <m/>
  </r>
  <r>
    <s v="OD5177"/>
    <x v="38"/>
    <x v="4"/>
    <x v="7"/>
    <x v="16"/>
    <d v="2017-09-04T00:00:00"/>
    <x v="3"/>
    <n v="765"/>
    <n v="0.13"/>
    <n v="114.75"/>
    <s v="Tamil Nadu"/>
    <x v="0"/>
    <x v="8"/>
    <m/>
  </r>
  <r>
    <s v="OD5178"/>
    <x v="39"/>
    <x v="6"/>
    <x v="19"/>
    <x v="1"/>
    <d v="2017-10-14T00:00:00"/>
    <x v="3"/>
    <n v="2463"/>
    <n v="0.33"/>
    <n v="221.67"/>
    <s v="Tamil Nadu"/>
    <x v="0"/>
    <x v="2"/>
    <m/>
  </r>
  <r>
    <s v="OD5179"/>
    <x v="4"/>
    <x v="0"/>
    <x v="20"/>
    <x v="6"/>
    <d v="2017-09-13T00:00:00"/>
    <x v="3"/>
    <n v="1350"/>
    <n v="0.14000000000000001"/>
    <n v="108"/>
    <s v="Tamil Nadu"/>
    <x v="0"/>
    <x v="8"/>
    <m/>
  </r>
  <r>
    <s v="OD5180"/>
    <x v="6"/>
    <x v="4"/>
    <x v="6"/>
    <x v="11"/>
    <d v="2016-03-08T00:00:00"/>
    <x v="3"/>
    <n v="2403"/>
    <n v="0.17"/>
    <n v="360.45"/>
    <s v="Tamil Nadu"/>
    <x v="1"/>
    <x v="10"/>
    <m/>
  </r>
  <r>
    <s v="OD5181"/>
    <x v="1"/>
    <x v="4"/>
    <x v="7"/>
    <x v="16"/>
    <d v="2017-10-20T00:00:00"/>
    <x v="3"/>
    <n v="2262"/>
    <n v="0.16"/>
    <n v="452.4"/>
    <s v="Tamil Nadu"/>
    <x v="0"/>
    <x v="2"/>
    <m/>
  </r>
  <r>
    <s v="OD5182"/>
    <x v="4"/>
    <x v="0"/>
    <x v="0"/>
    <x v="21"/>
    <d v="2018-08-10T00:00:00"/>
    <x v="3"/>
    <n v="523"/>
    <n v="0.3"/>
    <n v="120.29"/>
    <s v="Tamil Nadu"/>
    <x v="3"/>
    <x v="6"/>
    <m/>
  </r>
  <r>
    <s v="OD5183"/>
    <x v="48"/>
    <x v="4"/>
    <x v="7"/>
    <x v="10"/>
    <d v="2017-06-24T00:00:00"/>
    <x v="3"/>
    <n v="1972"/>
    <n v="0.15"/>
    <n v="571.88"/>
    <s v="Tamil Nadu"/>
    <x v="0"/>
    <x v="1"/>
    <m/>
  </r>
  <r>
    <s v="OD5184"/>
    <x v="3"/>
    <x v="4"/>
    <x v="22"/>
    <x v="20"/>
    <d v="2018-10-23T00:00:00"/>
    <x v="3"/>
    <n v="2078"/>
    <n v="0.26"/>
    <n v="831.2"/>
    <s v="Tamil Nadu"/>
    <x v="3"/>
    <x v="2"/>
    <m/>
  </r>
  <r>
    <s v="OD5185"/>
    <x v="47"/>
    <x v="6"/>
    <x v="19"/>
    <x v="14"/>
    <d v="2018-02-21T00:00:00"/>
    <x v="3"/>
    <n v="2336"/>
    <n v="0.16"/>
    <n v="630.72"/>
    <s v="Tamil Nadu"/>
    <x v="3"/>
    <x v="11"/>
    <m/>
  </r>
  <r>
    <s v="OD5186"/>
    <x v="39"/>
    <x v="0"/>
    <x v="12"/>
    <x v="18"/>
    <d v="2018-03-27T00:00:00"/>
    <x v="3"/>
    <n v="1450"/>
    <n v="0.18"/>
    <n v="232"/>
    <s v="Tamil Nadu"/>
    <x v="3"/>
    <x v="10"/>
    <m/>
  </r>
  <r>
    <s v="OD5187"/>
    <x v="40"/>
    <x v="4"/>
    <x v="6"/>
    <x v="0"/>
    <d v="2017-11-20T00:00:00"/>
    <x v="3"/>
    <n v="991"/>
    <n v="0.1"/>
    <n v="416.22"/>
    <s v="Tamil Nadu"/>
    <x v="0"/>
    <x v="0"/>
    <m/>
  </r>
  <r>
    <s v="OD5188"/>
    <x v="36"/>
    <x v="5"/>
    <x v="17"/>
    <x v="13"/>
    <d v="2018-05-19T00:00:00"/>
    <x v="3"/>
    <n v="984"/>
    <n v="0.2"/>
    <n v="393.6"/>
    <s v="Tamil Nadu"/>
    <x v="3"/>
    <x v="5"/>
    <m/>
  </r>
  <r>
    <s v="OD5189"/>
    <x v="18"/>
    <x v="3"/>
    <x v="18"/>
    <x v="12"/>
    <d v="2017-05-06T00:00:00"/>
    <x v="3"/>
    <n v="2448"/>
    <n v="0.27"/>
    <n v="538.55999999999995"/>
    <s v="Tamil Nadu"/>
    <x v="0"/>
    <x v="5"/>
    <m/>
  </r>
  <r>
    <s v="OD5190"/>
    <x v="45"/>
    <x v="2"/>
    <x v="15"/>
    <x v="10"/>
    <d v="2015-03-31T00:00:00"/>
    <x v="3"/>
    <n v="2150"/>
    <n v="0.13"/>
    <n v="322.5"/>
    <s v="Tamil Nadu"/>
    <x v="2"/>
    <x v="10"/>
    <m/>
  </r>
  <r>
    <s v="OD5191"/>
    <x v="0"/>
    <x v="0"/>
    <x v="12"/>
    <x v="15"/>
    <d v="2015-11-12T00:00:00"/>
    <x v="3"/>
    <n v="936"/>
    <n v="0.33"/>
    <n v="56.16"/>
    <s v="Tamil Nadu"/>
    <x v="2"/>
    <x v="0"/>
    <m/>
  </r>
  <r>
    <s v="OD5192"/>
    <x v="9"/>
    <x v="5"/>
    <x v="8"/>
    <x v="18"/>
    <d v="2016-04-06T00:00:00"/>
    <x v="3"/>
    <n v="526"/>
    <n v="0.18"/>
    <n v="231.44"/>
    <s v="Tamil Nadu"/>
    <x v="1"/>
    <x v="3"/>
    <m/>
  </r>
  <r>
    <s v="OD5193"/>
    <x v="37"/>
    <x v="3"/>
    <x v="5"/>
    <x v="10"/>
    <d v="2018-02-09T00:00:00"/>
    <x v="3"/>
    <n v="1523"/>
    <n v="0.35"/>
    <n v="487.36"/>
    <s v="Tamil Nadu"/>
    <x v="3"/>
    <x v="11"/>
    <m/>
  </r>
  <r>
    <s v="OD5194"/>
    <x v="21"/>
    <x v="4"/>
    <x v="7"/>
    <x v="10"/>
    <d v="2016-02-06T00:00:00"/>
    <x v="3"/>
    <n v="1097"/>
    <n v="0.15"/>
    <n v="186.49"/>
    <s v="Tamil Nadu"/>
    <x v="1"/>
    <x v="11"/>
    <m/>
  </r>
  <r>
    <s v="OD5195"/>
    <x v="0"/>
    <x v="5"/>
    <x v="8"/>
    <x v="19"/>
    <d v="2017-11-22T00:00:00"/>
    <x v="3"/>
    <n v="661"/>
    <n v="0.15"/>
    <n v="271.01"/>
    <s v="Tamil Nadu"/>
    <x v="0"/>
    <x v="0"/>
    <m/>
  </r>
  <r>
    <s v="OD5196"/>
    <x v="3"/>
    <x v="4"/>
    <x v="22"/>
    <x v="13"/>
    <d v="2015-05-11T00:00:00"/>
    <x v="3"/>
    <n v="2143"/>
    <n v="0.28000000000000003"/>
    <n v="535.75"/>
    <s v="Tamil Nadu"/>
    <x v="2"/>
    <x v="5"/>
    <m/>
  </r>
  <r>
    <s v="OD5197"/>
    <x v="21"/>
    <x v="6"/>
    <x v="11"/>
    <x v="7"/>
    <d v="2018-06-25T00:00:00"/>
    <x v="3"/>
    <n v="2081"/>
    <n v="0.28000000000000003"/>
    <n v="187.29"/>
    <s v="Tamil Nadu"/>
    <x v="3"/>
    <x v="1"/>
    <m/>
  </r>
  <r>
    <s v="OD5198"/>
    <x v="0"/>
    <x v="3"/>
    <x v="18"/>
    <x v="10"/>
    <d v="2018-11-23T00:00:00"/>
    <x v="3"/>
    <n v="561"/>
    <n v="0.11"/>
    <n v="61.71"/>
    <s v="Tamil Nadu"/>
    <x v="3"/>
    <x v="0"/>
    <m/>
  </r>
  <r>
    <s v="OD5199"/>
    <x v="2"/>
    <x v="6"/>
    <x v="11"/>
    <x v="19"/>
    <d v="2016-12-20T00:00:00"/>
    <x v="3"/>
    <n v="1804"/>
    <n v="0.21"/>
    <n v="288.64"/>
    <s v="Tamil Nadu"/>
    <x v="1"/>
    <x v="4"/>
    <m/>
  </r>
  <r>
    <s v="OD5200"/>
    <x v="37"/>
    <x v="3"/>
    <x v="18"/>
    <x v="11"/>
    <d v="2018-05-15T00:00:00"/>
    <x v="3"/>
    <n v="532"/>
    <n v="0.25"/>
    <n v="175.56"/>
    <s v="Tamil Nadu"/>
    <x v="3"/>
    <x v="5"/>
    <m/>
  </r>
  <r>
    <s v="OD5201"/>
    <x v="6"/>
    <x v="5"/>
    <x v="8"/>
    <x v="22"/>
    <d v="2018-09-23T00:00:00"/>
    <x v="3"/>
    <n v="1130"/>
    <n v="0.33"/>
    <n v="67.8"/>
    <s v="Tamil Nadu"/>
    <x v="3"/>
    <x v="8"/>
    <m/>
  </r>
  <r>
    <s v="OD5202"/>
    <x v="29"/>
    <x v="3"/>
    <x v="18"/>
    <x v="19"/>
    <d v="2016-07-20T00:00:00"/>
    <x v="3"/>
    <n v="1615"/>
    <n v="0.28999999999999998"/>
    <n v="646"/>
    <s v="Tamil Nadu"/>
    <x v="1"/>
    <x v="7"/>
    <m/>
  </r>
  <r>
    <s v="OD5203"/>
    <x v="8"/>
    <x v="5"/>
    <x v="17"/>
    <x v="5"/>
    <d v="2017-05-09T00:00:00"/>
    <x v="3"/>
    <n v="1076"/>
    <n v="0.3"/>
    <n v="258.24"/>
    <s v="Tamil Nadu"/>
    <x v="0"/>
    <x v="5"/>
    <m/>
  </r>
  <r>
    <s v="OD5204"/>
    <x v="47"/>
    <x v="0"/>
    <x v="0"/>
    <x v="0"/>
    <d v="2016-03-05T00:00:00"/>
    <x v="3"/>
    <n v="2125"/>
    <n v="0.2"/>
    <n v="318.75"/>
    <s v="Tamil Nadu"/>
    <x v="1"/>
    <x v="10"/>
    <m/>
  </r>
  <r>
    <s v="OD5205"/>
    <x v="8"/>
    <x v="5"/>
    <x v="8"/>
    <x v="23"/>
    <d v="2015-11-11T00:00:00"/>
    <x v="3"/>
    <n v="616"/>
    <n v="0.21"/>
    <n v="178.64"/>
    <s v="Tamil Nadu"/>
    <x v="2"/>
    <x v="0"/>
    <m/>
  </r>
  <r>
    <s v="OD5206"/>
    <x v="11"/>
    <x v="5"/>
    <x v="10"/>
    <x v="4"/>
    <d v="2015-06-20T00:00:00"/>
    <x v="3"/>
    <n v="637"/>
    <n v="0.13"/>
    <n v="31.85"/>
    <s v="Tamil Nadu"/>
    <x v="2"/>
    <x v="1"/>
    <m/>
  </r>
  <r>
    <s v="OD5207"/>
    <x v="12"/>
    <x v="5"/>
    <x v="10"/>
    <x v="0"/>
    <d v="2018-08-03T00:00:00"/>
    <x v="3"/>
    <n v="1969"/>
    <n v="0.22"/>
    <n v="295.35000000000002"/>
    <s v="Tamil Nadu"/>
    <x v="3"/>
    <x v="6"/>
    <m/>
  </r>
  <r>
    <s v="OD5208"/>
    <x v="8"/>
    <x v="6"/>
    <x v="19"/>
    <x v="1"/>
    <d v="2015-12-14T00:00:00"/>
    <x v="3"/>
    <n v="2330"/>
    <n v="0.16"/>
    <n v="768.9"/>
    <s v="Tamil Nadu"/>
    <x v="2"/>
    <x v="4"/>
    <m/>
  </r>
  <r>
    <s v="OD5209"/>
    <x v="5"/>
    <x v="1"/>
    <x v="1"/>
    <x v="11"/>
    <d v="2016-06-08T00:00:00"/>
    <x v="3"/>
    <n v="1690"/>
    <n v="0.14000000000000001"/>
    <n v="608.4"/>
    <s v="Tamil Nadu"/>
    <x v="1"/>
    <x v="1"/>
    <m/>
  </r>
  <r>
    <s v="OD5210"/>
    <x v="30"/>
    <x v="5"/>
    <x v="8"/>
    <x v="7"/>
    <d v="2017-11-21T00:00:00"/>
    <x v="3"/>
    <n v="1405"/>
    <n v="0.14000000000000001"/>
    <n v="126.45"/>
    <s v="Tamil Nadu"/>
    <x v="0"/>
    <x v="0"/>
    <m/>
  </r>
  <r>
    <s v="OD5211"/>
    <x v="42"/>
    <x v="2"/>
    <x v="15"/>
    <x v="10"/>
    <d v="2017-11-01T00:00:00"/>
    <x v="3"/>
    <n v="985"/>
    <n v="0.32"/>
    <n v="216.7"/>
    <s v="Tamil Nadu"/>
    <x v="0"/>
    <x v="0"/>
    <m/>
  </r>
  <r>
    <s v="OD5212"/>
    <x v="5"/>
    <x v="5"/>
    <x v="10"/>
    <x v="21"/>
    <d v="2018-09-02T00:00:00"/>
    <x v="3"/>
    <n v="2202"/>
    <n v="0.34"/>
    <n v="616.55999999999995"/>
    <s v="Tamil Nadu"/>
    <x v="3"/>
    <x v="8"/>
    <m/>
  </r>
  <r>
    <s v="OD5213"/>
    <x v="21"/>
    <x v="3"/>
    <x v="5"/>
    <x v="9"/>
    <d v="2016-04-16T00:00:00"/>
    <x v="3"/>
    <n v="1808"/>
    <n v="0.34"/>
    <n v="578.55999999999995"/>
    <s v="Tamil Nadu"/>
    <x v="1"/>
    <x v="3"/>
    <m/>
  </r>
  <r>
    <s v="OD5214"/>
    <x v="28"/>
    <x v="3"/>
    <x v="18"/>
    <x v="14"/>
    <d v="2016-04-02T00:00:00"/>
    <x v="3"/>
    <n v="630"/>
    <n v="0.22"/>
    <n v="214.2"/>
    <s v="Tamil Nadu"/>
    <x v="1"/>
    <x v="3"/>
    <m/>
  </r>
  <r>
    <s v="OD5215"/>
    <x v="17"/>
    <x v="1"/>
    <x v="14"/>
    <x v="5"/>
    <d v="2015-04-18T00:00:00"/>
    <x v="3"/>
    <n v="1350"/>
    <n v="0.28000000000000003"/>
    <n v="567"/>
    <s v="Tamil Nadu"/>
    <x v="2"/>
    <x v="3"/>
    <m/>
  </r>
  <r>
    <s v="OD5216"/>
    <x v="8"/>
    <x v="6"/>
    <x v="9"/>
    <x v="22"/>
    <d v="2017-10-13T00:00:00"/>
    <x v="3"/>
    <n v="2323"/>
    <n v="0.28999999999999998"/>
    <n v="394.91"/>
    <s v="Tamil Nadu"/>
    <x v="0"/>
    <x v="2"/>
    <m/>
  </r>
  <r>
    <s v="OD5217"/>
    <x v="23"/>
    <x v="6"/>
    <x v="9"/>
    <x v="18"/>
    <d v="2016-10-23T00:00:00"/>
    <x v="3"/>
    <n v="2162"/>
    <n v="0.31"/>
    <n v="756.7"/>
    <s v="Tamil Nadu"/>
    <x v="1"/>
    <x v="2"/>
    <m/>
  </r>
  <r>
    <s v="OD5218"/>
    <x v="27"/>
    <x v="4"/>
    <x v="22"/>
    <x v="1"/>
    <d v="2015-12-19T00:00:00"/>
    <x v="3"/>
    <n v="2194"/>
    <n v="0.15"/>
    <n v="899.54"/>
    <s v="Tamil Nadu"/>
    <x v="2"/>
    <x v="4"/>
    <m/>
  </r>
  <r>
    <s v="OD5219"/>
    <x v="8"/>
    <x v="3"/>
    <x v="5"/>
    <x v="1"/>
    <d v="2016-06-26T00:00:00"/>
    <x v="3"/>
    <n v="1454"/>
    <n v="0.34"/>
    <n v="101.78"/>
    <s v="Tamil Nadu"/>
    <x v="1"/>
    <x v="1"/>
    <m/>
  </r>
  <r>
    <s v="OD5220"/>
    <x v="2"/>
    <x v="4"/>
    <x v="7"/>
    <x v="17"/>
    <d v="2015-11-11T00:00:00"/>
    <x v="3"/>
    <n v="2384"/>
    <n v="0.16"/>
    <n v="309.92"/>
    <s v="Tamil Nadu"/>
    <x v="2"/>
    <x v="0"/>
    <m/>
  </r>
  <r>
    <s v="OD5221"/>
    <x v="4"/>
    <x v="6"/>
    <x v="9"/>
    <x v="6"/>
    <d v="2018-10-19T00:00:00"/>
    <x v="3"/>
    <n v="1997"/>
    <n v="0.27"/>
    <n v="539.19000000000005"/>
    <s v="Tamil Nadu"/>
    <x v="3"/>
    <x v="2"/>
    <m/>
  </r>
  <r>
    <s v="OD5222"/>
    <x v="41"/>
    <x v="1"/>
    <x v="1"/>
    <x v="13"/>
    <d v="2016-04-13T00:00:00"/>
    <x v="3"/>
    <n v="1842"/>
    <n v="0.27"/>
    <n v="460.5"/>
    <s v="Tamil Nadu"/>
    <x v="1"/>
    <x v="3"/>
    <m/>
  </r>
  <r>
    <s v="OD5223"/>
    <x v="12"/>
    <x v="1"/>
    <x v="14"/>
    <x v="4"/>
    <d v="2015-11-02T00:00:00"/>
    <x v="3"/>
    <n v="573"/>
    <n v="0.33"/>
    <n v="257.85000000000002"/>
    <s v="Tamil Nadu"/>
    <x v="2"/>
    <x v="0"/>
    <m/>
  </r>
  <r>
    <s v="OD5224"/>
    <x v="31"/>
    <x v="5"/>
    <x v="17"/>
    <x v="14"/>
    <d v="2017-03-03T00:00:00"/>
    <x v="3"/>
    <n v="1640"/>
    <n v="0.28999999999999998"/>
    <n v="360.8"/>
    <s v="Tamil Nadu"/>
    <x v="0"/>
    <x v="10"/>
    <m/>
  </r>
  <r>
    <s v="OD5225"/>
    <x v="21"/>
    <x v="3"/>
    <x v="18"/>
    <x v="20"/>
    <d v="2018-03-25T00:00:00"/>
    <x v="3"/>
    <n v="1288"/>
    <n v="0.2"/>
    <n v="128.80000000000001"/>
    <s v="Tamil Nadu"/>
    <x v="3"/>
    <x v="10"/>
    <m/>
  </r>
  <r>
    <s v="OD5226"/>
    <x v="44"/>
    <x v="5"/>
    <x v="10"/>
    <x v="0"/>
    <d v="2016-12-20T00:00:00"/>
    <x v="3"/>
    <n v="1532"/>
    <n v="0.1"/>
    <n v="229.8"/>
    <s v="Tamil Nadu"/>
    <x v="1"/>
    <x v="4"/>
    <m/>
  </r>
  <r>
    <s v="OD5227"/>
    <x v="33"/>
    <x v="2"/>
    <x v="21"/>
    <x v="7"/>
    <d v="2018-05-06T00:00:00"/>
    <x v="3"/>
    <n v="2265"/>
    <n v="0.2"/>
    <n v="203.85"/>
    <s v="Tamil Nadu"/>
    <x v="3"/>
    <x v="5"/>
    <m/>
  </r>
  <r>
    <s v="OD5228"/>
    <x v="42"/>
    <x v="3"/>
    <x v="3"/>
    <x v="16"/>
    <d v="2016-10-01T00:00:00"/>
    <x v="3"/>
    <n v="871"/>
    <n v="0.19"/>
    <n v="270.01"/>
    <s v="Tamil Nadu"/>
    <x v="1"/>
    <x v="2"/>
    <m/>
  </r>
  <r>
    <s v="OD5229"/>
    <x v="0"/>
    <x v="0"/>
    <x v="20"/>
    <x v="11"/>
    <d v="2016-12-12T00:00:00"/>
    <x v="3"/>
    <n v="1168"/>
    <n v="0.23"/>
    <n v="256.95999999999998"/>
    <s v="Tamil Nadu"/>
    <x v="1"/>
    <x v="4"/>
    <m/>
  </r>
  <r>
    <s v="OD5230"/>
    <x v="40"/>
    <x v="2"/>
    <x v="15"/>
    <x v="19"/>
    <d v="2016-04-16T00:00:00"/>
    <x v="3"/>
    <n v="1828"/>
    <n v="0.28000000000000003"/>
    <n v="493.56"/>
    <s v="Tamil Nadu"/>
    <x v="1"/>
    <x v="3"/>
    <m/>
  </r>
  <r>
    <s v="OD5231"/>
    <x v="18"/>
    <x v="4"/>
    <x v="6"/>
    <x v="18"/>
    <d v="2018-01-30T00:00:00"/>
    <x v="3"/>
    <n v="522"/>
    <n v="0.35"/>
    <n v="36.54"/>
    <s v="Tamil Nadu"/>
    <x v="3"/>
    <x v="9"/>
    <m/>
  </r>
  <r>
    <s v="OD5232"/>
    <x v="30"/>
    <x v="5"/>
    <x v="8"/>
    <x v="3"/>
    <d v="2015-12-06T00:00:00"/>
    <x v="3"/>
    <n v="1425"/>
    <n v="0.17"/>
    <n v="242.25"/>
    <s v="Tamil Nadu"/>
    <x v="2"/>
    <x v="4"/>
    <m/>
  </r>
  <r>
    <s v="OD5233"/>
    <x v="5"/>
    <x v="5"/>
    <x v="10"/>
    <x v="12"/>
    <d v="2018-04-04T00:00:00"/>
    <x v="3"/>
    <n v="995"/>
    <n v="0.28000000000000003"/>
    <n v="358.2"/>
    <s v="Tamil Nadu"/>
    <x v="3"/>
    <x v="3"/>
    <m/>
  </r>
  <r>
    <s v="OD5234"/>
    <x v="0"/>
    <x v="0"/>
    <x v="12"/>
    <x v="14"/>
    <d v="2017-01-30T00:00:00"/>
    <x v="3"/>
    <n v="2342"/>
    <n v="0.1"/>
    <n v="936.8"/>
    <s v="Tamil Nadu"/>
    <x v="0"/>
    <x v="9"/>
    <m/>
  </r>
  <r>
    <s v="OD5235"/>
    <x v="17"/>
    <x v="5"/>
    <x v="8"/>
    <x v="11"/>
    <d v="2016-07-12T00:00:00"/>
    <x v="3"/>
    <n v="768"/>
    <n v="0.18"/>
    <n v="238.08"/>
    <s v="Tamil Nadu"/>
    <x v="1"/>
    <x v="7"/>
    <m/>
  </r>
  <r>
    <s v="OD5236"/>
    <x v="36"/>
    <x v="3"/>
    <x v="18"/>
    <x v="22"/>
    <d v="2018-05-28T00:00:00"/>
    <x v="3"/>
    <n v="1737"/>
    <n v="0.34"/>
    <n v="486.36"/>
    <s v="Tamil Nadu"/>
    <x v="3"/>
    <x v="5"/>
    <m/>
  </r>
  <r>
    <s v="OD5237"/>
    <x v="0"/>
    <x v="0"/>
    <x v="12"/>
    <x v="23"/>
    <d v="2018-07-03T00:00:00"/>
    <x v="3"/>
    <n v="1003"/>
    <n v="0.26"/>
    <n v="270.81"/>
    <s v="Tamil Nadu"/>
    <x v="3"/>
    <x v="7"/>
    <m/>
  </r>
  <r>
    <s v="OD5238"/>
    <x v="47"/>
    <x v="3"/>
    <x v="16"/>
    <x v="9"/>
    <d v="2015-12-20T00:00:00"/>
    <x v="3"/>
    <n v="1710"/>
    <n v="0.19"/>
    <n v="393.3"/>
    <s v="Tamil Nadu"/>
    <x v="2"/>
    <x v="4"/>
    <m/>
  </r>
  <r>
    <s v="OD5239"/>
    <x v="29"/>
    <x v="0"/>
    <x v="20"/>
    <x v="4"/>
    <d v="2017-11-05T00:00:00"/>
    <x v="3"/>
    <n v="965"/>
    <n v="0.35"/>
    <n v="366.7"/>
    <s v="Tamil Nadu"/>
    <x v="0"/>
    <x v="0"/>
    <m/>
  </r>
  <r>
    <s v="OD5240"/>
    <x v="48"/>
    <x v="0"/>
    <x v="0"/>
    <x v="18"/>
    <d v="2015-10-14T00:00:00"/>
    <x v="3"/>
    <n v="2227"/>
    <n v="0.1"/>
    <n v="935.34"/>
    <s v="Tamil Nadu"/>
    <x v="2"/>
    <x v="2"/>
    <m/>
  </r>
  <r>
    <s v="OD5241"/>
    <x v="36"/>
    <x v="5"/>
    <x v="10"/>
    <x v="11"/>
    <d v="2018-11-23T00:00:00"/>
    <x v="3"/>
    <n v="711"/>
    <n v="0.28000000000000003"/>
    <n v="227.52"/>
    <s v="Tamil Nadu"/>
    <x v="3"/>
    <x v="0"/>
    <m/>
  </r>
  <r>
    <s v="OD5242"/>
    <x v="20"/>
    <x v="3"/>
    <x v="18"/>
    <x v="22"/>
    <d v="2018-12-01T00:00:00"/>
    <x v="3"/>
    <n v="856"/>
    <n v="0.11"/>
    <n v="171.2"/>
    <s v="Tamil Nadu"/>
    <x v="3"/>
    <x v="4"/>
    <m/>
  </r>
  <r>
    <s v="OD5243"/>
    <x v="24"/>
    <x v="2"/>
    <x v="21"/>
    <x v="15"/>
    <d v="2017-11-19T00:00:00"/>
    <x v="3"/>
    <n v="2006"/>
    <n v="0.19"/>
    <n v="581.74"/>
    <s v="Tamil Nadu"/>
    <x v="0"/>
    <x v="0"/>
    <m/>
  </r>
  <r>
    <s v="OD5244"/>
    <x v="31"/>
    <x v="4"/>
    <x v="6"/>
    <x v="19"/>
    <d v="2018-11-25T00:00:00"/>
    <x v="3"/>
    <n v="1099"/>
    <n v="0.1"/>
    <n v="296.73"/>
    <s v="Tamil Nadu"/>
    <x v="3"/>
    <x v="0"/>
    <m/>
  </r>
  <r>
    <s v="OD5245"/>
    <x v="20"/>
    <x v="2"/>
    <x v="4"/>
    <x v="21"/>
    <d v="2018-11-14T00:00:00"/>
    <x v="3"/>
    <n v="2444"/>
    <n v="0.22"/>
    <n v="146.63999999999999"/>
    <s v="Tamil Nadu"/>
    <x v="3"/>
    <x v="0"/>
    <m/>
  </r>
  <r>
    <s v="OD5246"/>
    <x v="0"/>
    <x v="1"/>
    <x v="14"/>
    <x v="16"/>
    <d v="2017-10-21T00:00:00"/>
    <x v="3"/>
    <n v="762"/>
    <n v="0.14000000000000001"/>
    <n v="91.44"/>
    <s v="Tamil Nadu"/>
    <x v="0"/>
    <x v="2"/>
    <m/>
  </r>
  <r>
    <s v="OD5247"/>
    <x v="33"/>
    <x v="1"/>
    <x v="1"/>
    <x v="6"/>
    <d v="2016-04-07T00:00:00"/>
    <x v="3"/>
    <n v="2307"/>
    <n v="0.21"/>
    <n v="922.8"/>
    <s v="Tamil Nadu"/>
    <x v="1"/>
    <x v="3"/>
    <m/>
  </r>
  <r>
    <s v="OD5248"/>
    <x v="17"/>
    <x v="6"/>
    <x v="11"/>
    <x v="6"/>
    <d v="2017-11-24T00:00:00"/>
    <x v="3"/>
    <n v="1894"/>
    <n v="0.18"/>
    <n v="757.6"/>
    <s v="Tamil Nadu"/>
    <x v="0"/>
    <x v="0"/>
    <m/>
  </r>
  <r>
    <s v="OD5249"/>
    <x v="13"/>
    <x v="5"/>
    <x v="17"/>
    <x v="12"/>
    <d v="2016-05-12T00:00:00"/>
    <x v="3"/>
    <n v="1448"/>
    <n v="0.23"/>
    <n v="289.60000000000002"/>
    <s v="Tamil Nadu"/>
    <x v="1"/>
    <x v="5"/>
    <m/>
  </r>
  <r>
    <s v="OD5250"/>
    <x v="6"/>
    <x v="4"/>
    <x v="7"/>
    <x v="20"/>
    <d v="2015-09-02T00:00:00"/>
    <x v="3"/>
    <n v="949"/>
    <n v="0.3"/>
    <n v="275.20999999999998"/>
    <s v="Tamil Nadu"/>
    <x v="2"/>
    <x v="8"/>
    <m/>
  </r>
  <r>
    <s v="OD5251"/>
    <x v="12"/>
    <x v="5"/>
    <x v="10"/>
    <x v="1"/>
    <d v="2016-04-02T00:00:00"/>
    <x v="3"/>
    <n v="1346"/>
    <n v="0.28000000000000003"/>
    <n v="296.12"/>
    <s v="Tamil Nadu"/>
    <x v="1"/>
    <x v="3"/>
    <m/>
  </r>
  <r>
    <s v="OD5252"/>
    <x v="4"/>
    <x v="1"/>
    <x v="1"/>
    <x v="15"/>
    <d v="2017-11-10T00:00:00"/>
    <x v="3"/>
    <n v="588"/>
    <n v="0.19"/>
    <n v="47.04"/>
    <s v="Tamil Nadu"/>
    <x v="0"/>
    <x v="0"/>
    <m/>
  </r>
  <r>
    <s v="OD5253"/>
    <x v="45"/>
    <x v="5"/>
    <x v="10"/>
    <x v="3"/>
    <d v="2017-03-03T00:00:00"/>
    <x v="3"/>
    <n v="1134"/>
    <n v="0.22"/>
    <n v="453.6"/>
    <s v="Tamil Nadu"/>
    <x v="0"/>
    <x v="10"/>
    <m/>
  </r>
  <r>
    <s v="OD5254"/>
    <x v="13"/>
    <x v="2"/>
    <x v="4"/>
    <x v="3"/>
    <d v="2018-03-18T00:00:00"/>
    <x v="3"/>
    <n v="1642"/>
    <n v="0.31"/>
    <n v="525.44000000000005"/>
    <s v="Tamil Nadu"/>
    <x v="3"/>
    <x v="10"/>
    <m/>
  </r>
  <r>
    <s v="OD5255"/>
    <x v="40"/>
    <x v="2"/>
    <x v="2"/>
    <x v="15"/>
    <d v="2017-04-08T00:00:00"/>
    <x v="3"/>
    <n v="1170"/>
    <n v="0.33"/>
    <n v="409.5"/>
    <s v="Tamil Nadu"/>
    <x v="0"/>
    <x v="3"/>
    <m/>
  </r>
  <r>
    <s v="OD5256"/>
    <x v="45"/>
    <x v="3"/>
    <x v="5"/>
    <x v="22"/>
    <d v="2015-07-26T00:00:00"/>
    <x v="3"/>
    <n v="1795"/>
    <n v="0.2"/>
    <n v="789.8"/>
    <s v="Tamil Nadu"/>
    <x v="2"/>
    <x v="7"/>
    <m/>
  </r>
  <r>
    <s v="OD5257"/>
    <x v="43"/>
    <x v="6"/>
    <x v="13"/>
    <x v="22"/>
    <d v="2017-05-23T00:00:00"/>
    <x v="3"/>
    <n v="1401"/>
    <n v="0.33"/>
    <n v="224.16"/>
    <s v="Tamil Nadu"/>
    <x v="0"/>
    <x v="5"/>
    <m/>
  </r>
  <r>
    <s v="OD5258"/>
    <x v="15"/>
    <x v="4"/>
    <x v="7"/>
    <x v="16"/>
    <d v="2015-09-26T00:00:00"/>
    <x v="3"/>
    <n v="960"/>
    <n v="0.3"/>
    <n v="57.6"/>
    <s v="Tamil Nadu"/>
    <x v="2"/>
    <x v="8"/>
    <m/>
  </r>
  <r>
    <s v="OD5259"/>
    <x v="5"/>
    <x v="0"/>
    <x v="20"/>
    <x v="14"/>
    <d v="2017-09-02T00:00:00"/>
    <x v="3"/>
    <n v="1644"/>
    <n v="0.22"/>
    <n v="131.52000000000001"/>
    <s v="Tamil Nadu"/>
    <x v="0"/>
    <x v="8"/>
    <m/>
  </r>
  <r>
    <s v="OD5260"/>
    <x v="33"/>
    <x v="1"/>
    <x v="1"/>
    <x v="17"/>
    <d v="2015-06-20T00:00:00"/>
    <x v="3"/>
    <n v="797"/>
    <n v="0.19"/>
    <n v="191.28"/>
    <s v="Tamil Nadu"/>
    <x v="2"/>
    <x v="1"/>
    <m/>
  </r>
  <r>
    <s v="OD5261"/>
    <x v="43"/>
    <x v="0"/>
    <x v="0"/>
    <x v="13"/>
    <d v="2016-11-07T00:00:00"/>
    <x v="3"/>
    <n v="1623"/>
    <n v="0.31"/>
    <n v="194.76"/>
    <s v="Tamil Nadu"/>
    <x v="1"/>
    <x v="0"/>
    <m/>
  </r>
  <r>
    <s v="OD5262"/>
    <x v="32"/>
    <x v="4"/>
    <x v="6"/>
    <x v="23"/>
    <d v="2017-03-03T00:00:00"/>
    <x v="3"/>
    <n v="796"/>
    <n v="0.11"/>
    <n v="222.88"/>
    <s v="Tamil Nadu"/>
    <x v="0"/>
    <x v="10"/>
    <m/>
  </r>
  <r>
    <s v="OD5263"/>
    <x v="30"/>
    <x v="6"/>
    <x v="11"/>
    <x v="0"/>
    <d v="2015-11-28T00:00:00"/>
    <x v="3"/>
    <n v="925"/>
    <n v="0.28000000000000003"/>
    <n v="64.75"/>
    <s v="Tamil Nadu"/>
    <x v="2"/>
    <x v="0"/>
    <m/>
  </r>
  <r>
    <s v="OD5264"/>
    <x v="44"/>
    <x v="6"/>
    <x v="13"/>
    <x v="13"/>
    <d v="2016-04-17T00:00:00"/>
    <x v="4"/>
    <n v="2083"/>
    <n v="0.22"/>
    <n v="104.15"/>
    <s v="Tamil Nadu"/>
    <x v="1"/>
    <x v="3"/>
    <m/>
  </r>
  <r>
    <s v="OD5265"/>
    <x v="30"/>
    <x v="6"/>
    <x v="11"/>
    <x v="19"/>
    <d v="2016-08-08T00:00:00"/>
    <x v="4"/>
    <n v="695"/>
    <n v="0.14000000000000001"/>
    <n v="83.4"/>
    <s v="Tamil Nadu"/>
    <x v="1"/>
    <x v="6"/>
    <m/>
  </r>
  <r>
    <s v="OD5266"/>
    <x v="25"/>
    <x v="1"/>
    <x v="14"/>
    <x v="5"/>
    <d v="2018-12-03T00:00:00"/>
    <x v="4"/>
    <n v="1136"/>
    <n v="0.26"/>
    <n v="136.32"/>
    <s v="Tamil Nadu"/>
    <x v="3"/>
    <x v="4"/>
    <m/>
  </r>
  <r>
    <s v="OD5267"/>
    <x v="26"/>
    <x v="3"/>
    <x v="5"/>
    <x v="20"/>
    <d v="2016-11-01T00:00:00"/>
    <x v="4"/>
    <n v="1878"/>
    <n v="0.1"/>
    <n v="319.26"/>
    <s v="Tamil Nadu"/>
    <x v="1"/>
    <x v="0"/>
    <m/>
  </r>
  <r>
    <s v="OD5268"/>
    <x v="3"/>
    <x v="3"/>
    <x v="18"/>
    <x v="13"/>
    <d v="2016-05-28T00:00:00"/>
    <x v="4"/>
    <n v="1305"/>
    <n v="0.17"/>
    <n v="247.95"/>
    <s v="Tamil Nadu"/>
    <x v="1"/>
    <x v="5"/>
    <m/>
  </r>
  <r>
    <s v="OD5269"/>
    <x v="15"/>
    <x v="5"/>
    <x v="10"/>
    <x v="3"/>
    <d v="2016-02-14T00:00:00"/>
    <x v="4"/>
    <n v="942"/>
    <n v="0.11"/>
    <n v="160.13999999999999"/>
    <s v="Tamil Nadu"/>
    <x v="1"/>
    <x v="11"/>
    <m/>
  </r>
  <r>
    <s v="OD5270"/>
    <x v="0"/>
    <x v="4"/>
    <x v="22"/>
    <x v="2"/>
    <d v="2018-03-20T00:00:00"/>
    <x v="4"/>
    <n v="566"/>
    <n v="0.11"/>
    <n v="209.42"/>
    <s v="Tamil Nadu"/>
    <x v="3"/>
    <x v="10"/>
    <m/>
  </r>
  <r>
    <s v="OD5271"/>
    <x v="27"/>
    <x v="4"/>
    <x v="7"/>
    <x v="17"/>
    <d v="2015-09-20T00:00:00"/>
    <x v="4"/>
    <n v="2271"/>
    <n v="0.14000000000000001"/>
    <n v="204.39"/>
    <s v="Tamil Nadu"/>
    <x v="2"/>
    <x v="8"/>
    <m/>
  </r>
  <r>
    <s v="OD5272"/>
    <x v="38"/>
    <x v="5"/>
    <x v="8"/>
    <x v="16"/>
    <d v="2018-08-18T00:00:00"/>
    <x v="4"/>
    <n v="2344"/>
    <n v="0.3"/>
    <n v="468.8"/>
    <s v="Tamil Nadu"/>
    <x v="3"/>
    <x v="6"/>
    <m/>
  </r>
  <r>
    <s v="OD5273"/>
    <x v="38"/>
    <x v="3"/>
    <x v="16"/>
    <x v="4"/>
    <d v="2017-09-01T00:00:00"/>
    <x v="4"/>
    <n v="1098"/>
    <n v="0.18"/>
    <n v="417.24"/>
    <s v="Tamil Nadu"/>
    <x v="0"/>
    <x v="8"/>
    <m/>
  </r>
  <r>
    <s v="OD5274"/>
    <x v="33"/>
    <x v="1"/>
    <x v="1"/>
    <x v="2"/>
    <d v="2016-12-25T00:00:00"/>
    <x v="4"/>
    <n v="1654"/>
    <n v="0.1"/>
    <n v="479.66"/>
    <s v="Tamil Nadu"/>
    <x v="1"/>
    <x v="4"/>
    <m/>
  </r>
  <r>
    <s v="OD5275"/>
    <x v="20"/>
    <x v="1"/>
    <x v="1"/>
    <x v="5"/>
    <d v="2016-09-17T00:00:00"/>
    <x v="4"/>
    <n v="551"/>
    <n v="0.28000000000000003"/>
    <n v="198.36"/>
    <s v="Tamil Nadu"/>
    <x v="1"/>
    <x v="8"/>
    <m/>
  </r>
  <r>
    <s v="OD5276"/>
    <x v="12"/>
    <x v="5"/>
    <x v="10"/>
    <x v="6"/>
    <d v="2016-09-26T00:00:00"/>
    <x v="4"/>
    <n v="809"/>
    <n v="0.13"/>
    <n v="113.26"/>
    <s v="Tamil Nadu"/>
    <x v="1"/>
    <x v="8"/>
    <m/>
  </r>
  <r>
    <s v="OD5277"/>
    <x v="8"/>
    <x v="0"/>
    <x v="0"/>
    <x v="7"/>
    <d v="2018-09-20T00:00:00"/>
    <x v="4"/>
    <n v="653"/>
    <n v="0.16"/>
    <n v="182.84"/>
    <s v="Tamil Nadu"/>
    <x v="3"/>
    <x v="8"/>
    <m/>
  </r>
  <r>
    <s v="OD5278"/>
    <x v="40"/>
    <x v="0"/>
    <x v="20"/>
    <x v="9"/>
    <d v="2018-09-20T00:00:00"/>
    <x v="4"/>
    <n v="1317"/>
    <n v="0.19"/>
    <n v="131.69999999999999"/>
    <s v="Tamil Nadu"/>
    <x v="3"/>
    <x v="8"/>
    <m/>
  </r>
  <r>
    <s v="OD5279"/>
    <x v="28"/>
    <x v="0"/>
    <x v="0"/>
    <x v="19"/>
    <d v="2015-08-06T00:00:00"/>
    <x v="4"/>
    <n v="1356"/>
    <n v="0.28000000000000003"/>
    <n v="352.56"/>
    <s v="Tamil Nadu"/>
    <x v="2"/>
    <x v="6"/>
    <m/>
  </r>
  <r>
    <s v="OD5280"/>
    <x v="4"/>
    <x v="1"/>
    <x v="14"/>
    <x v="11"/>
    <d v="2018-07-09T00:00:00"/>
    <x v="4"/>
    <n v="1985"/>
    <n v="0.23"/>
    <n v="873.4"/>
    <s v="Tamil Nadu"/>
    <x v="3"/>
    <x v="7"/>
    <m/>
  </r>
  <r>
    <s v="OD5281"/>
    <x v="15"/>
    <x v="5"/>
    <x v="10"/>
    <x v="6"/>
    <d v="2015-04-29T00:00:00"/>
    <x v="4"/>
    <n v="1531"/>
    <n v="0.21"/>
    <n v="643.02"/>
    <s v="Tamil Nadu"/>
    <x v="2"/>
    <x v="3"/>
    <m/>
  </r>
  <r>
    <s v="OD5282"/>
    <x v="22"/>
    <x v="1"/>
    <x v="1"/>
    <x v="6"/>
    <d v="2016-11-13T00:00:00"/>
    <x v="4"/>
    <n v="1691"/>
    <n v="0.22"/>
    <n v="101.46"/>
    <s v="Tamil Nadu"/>
    <x v="1"/>
    <x v="0"/>
    <m/>
  </r>
  <r>
    <s v="OD5283"/>
    <x v="25"/>
    <x v="1"/>
    <x v="14"/>
    <x v="8"/>
    <d v="2017-02-04T00:00:00"/>
    <x v="4"/>
    <n v="2274"/>
    <n v="0.1"/>
    <n v="204.66"/>
    <s v="Tamil Nadu"/>
    <x v="0"/>
    <x v="11"/>
    <m/>
  </r>
  <r>
    <s v="OD5284"/>
    <x v="30"/>
    <x v="6"/>
    <x v="9"/>
    <x v="16"/>
    <d v="2017-05-22T00:00:00"/>
    <x v="4"/>
    <n v="1563"/>
    <n v="0.19"/>
    <n v="593.94000000000005"/>
    <s v="Tamil Nadu"/>
    <x v="0"/>
    <x v="5"/>
    <m/>
  </r>
  <r>
    <s v="OD5285"/>
    <x v="5"/>
    <x v="5"/>
    <x v="10"/>
    <x v="23"/>
    <d v="2015-07-02T00:00:00"/>
    <x v="4"/>
    <n v="1647"/>
    <n v="0.28999999999999998"/>
    <n v="510.57"/>
    <s v="Tamil Nadu"/>
    <x v="2"/>
    <x v="7"/>
    <m/>
  </r>
  <r>
    <s v="OD5286"/>
    <x v="18"/>
    <x v="6"/>
    <x v="19"/>
    <x v="14"/>
    <d v="2018-03-13T00:00:00"/>
    <x v="4"/>
    <n v="2376"/>
    <n v="0.32"/>
    <n v="736.56"/>
    <s v="Tamil Nadu"/>
    <x v="3"/>
    <x v="10"/>
    <m/>
  </r>
  <r>
    <s v="OD5287"/>
    <x v="45"/>
    <x v="1"/>
    <x v="1"/>
    <x v="20"/>
    <d v="2018-12-11T00:00:00"/>
    <x v="4"/>
    <n v="2201"/>
    <n v="0.12"/>
    <n v="660.3"/>
    <s v="Tamil Nadu"/>
    <x v="3"/>
    <x v="4"/>
    <m/>
  </r>
  <r>
    <s v="OD5288"/>
    <x v="23"/>
    <x v="2"/>
    <x v="21"/>
    <x v="0"/>
    <d v="2017-11-14T00:00:00"/>
    <x v="4"/>
    <n v="806"/>
    <n v="0.13"/>
    <n v="249.86"/>
    <s v="Tamil Nadu"/>
    <x v="0"/>
    <x v="0"/>
    <m/>
  </r>
  <r>
    <s v="OD5289"/>
    <x v="32"/>
    <x v="6"/>
    <x v="19"/>
    <x v="9"/>
    <d v="2017-04-19T00:00:00"/>
    <x v="4"/>
    <n v="1204"/>
    <n v="0.3"/>
    <n v="120.4"/>
    <s v="Tamil Nadu"/>
    <x v="0"/>
    <x v="3"/>
    <m/>
  </r>
  <r>
    <s v="OD5290"/>
    <x v="32"/>
    <x v="1"/>
    <x v="1"/>
    <x v="16"/>
    <d v="2018-09-20T00:00:00"/>
    <x v="4"/>
    <n v="1539"/>
    <n v="0.17"/>
    <n v="338.58"/>
    <s v="Tamil Nadu"/>
    <x v="3"/>
    <x v="8"/>
    <m/>
  </r>
  <r>
    <s v="OD5291"/>
    <x v="37"/>
    <x v="0"/>
    <x v="12"/>
    <x v="19"/>
    <d v="2018-12-25T00:00:00"/>
    <x v="4"/>
    <n v="1483"/>
    <n v="0.23"/>
    <n v="266.94"/>
    <s v="Tamil Nadu"/>
    <x v="3"/>
    <x v="4"/>
    <m/>
  </r>
  <r>
    <s v="OD5292"/>
    <x v="15"/>
    <x v="6"/>
    <x v="9"/>
    <x v="7"/>
    <d v="2018-10-12T00:00:00"/>
    <x v="4"/>
    <n v="639"/>
    <n v="0.31"/>
    <n v="217.26"/>
    <s v="Tamil Nadu"/>
    <x v="3"/>
    <x v="2"/>
    <m/>
  </r>
  <r>
    <s v="OD5293"/>
    <x v="12"/>
    <x v="5"/>
    <x v="8"/>
    <x v="10"/>
    <d v="2015-09-01T00:00:00"/>
    <x v="4"/>
    <n v="770"/>
    <n v="0.13"/>
    <n v="192.5"/>
    <s v="Tamil Nadu"/>
    <x v="2"/>
    <x v="8"/>
    <m/>
  </r>
  <r>
    <s v="OD5294"/>
    <x v="28"/>
    <x v="1"/>
    <x v="14"/>
    <x v="15"/>
    <d v="2017-11-11T00:00:00"/>
    <x v="4"/>
    <n v="2495"/>
    <n v="0.13"/>
    <n v="249.5"/>
    <s v="Tamil Nadu"/>
    <x v="0"/>
    <x v="0"/>
    <m/>
  </r>
  <r>
    <s v="OD5295"/>
    <x v="4"/>
    <x v="2"/>
    <x v="21"/>
    <x v="4"/>
    <d v="2017-12-26T00:00:00"/>
    <x v="4"/>
    <n v="1442"/>
    <n v="0.27"/>
    <n v="519.12"/>
    <s v="Tamil Nadu"/>
    <x v="0"/>
    <x v="4"/>
    <m/>
  </r>
  <r>
    <s v="OD5296"/>
    <x v="5"/>
    <x v="0"/>
    <x v="12"/>
    <x v="3"/>
    <d v="2017-02-16T00:00:00"/>
    <x v="4"/>
    <n v="1142"/>
    <n v="0.28999999999999998"/>
    <n v="433.96"/>
    <s v="Tamil Nadu"/>
    <x v="0"/>
    <x v="11"/>
    <m/>
  </r>
  <r>
    <s v="OD5297"/>
    <x v="15"/>
    <x v="0"/>
    <x v="0"/>
    <x v="9"/>
    <d v="2018-09-20T00:00:00"/>
    <x v="4"/>
    <n v="1122"/>
    <n v="0.35"/>
    <n v="426.36"/>
    <s v="Tamil Nadu"/>
    <x v="3"/>
    <x v="8"/>
    <m/>
  </r>
  <r>
    <s v="OD5298"/>
    <x v="45"/>
    <x v="4"/>
    <x v="7"/>
    <x v="23"/>
    <d v="2018-11-17T00:00:00"/>
    <x v="4"/>
    <n v="1054"/>
    <n v="0.17"/>
    <n v="474.3"/>
    <s v="Tamil Nadu"/>
    <x v="3"/>
    <x v="0"/>
    <m/>
  </r>
  <r>
    <s v="OD5299"/>
    <x v="24"/>
    <x v="6"/>
    <x v="19"/>
    <x v="3"/>
    <d v="2015-06-17T00:00:00"/>
    <x v="4"/>
    <n v="2251"/>
    <n v="0.34"/>
    <n v="607.77"/>
    <s v="Tamil Nadu"/>
    <x v="2"/>
    <x v="1"/>
    <m/>
  </r>
  <r>
    <s v="OD5300"/>
    <x v="23"/>
    <x v="0"/>
    <x v="20"/>
    <x v="3"/>
    <d v="2016-07-09T00:00:00"/>
    <x v="4"/>
    <n v="1508"/>
    <n v="0.22"/>
    <n v="422.24"/>
    <s v="Tamil Nadu"/>
    <x v="1"/>
    <x v="7"/>
    <m/>
  </r>
  <r>
    <s v="OD5301"/>
    <x v="26"/>
    <x v="5"/>
    <x v="17"/>
    <x v="0"/>
    <d v="2016-11-13T00:00:00"/>
    <x v="4"/>
    <n v="2230"/>
    <n v="0.3"/>
    <n v="602.1"/>
    <s v="Tamil Nadu"/>
    <x v="1"/>
    <x v="0"/>
    <m/>
  </r>
  <r>
    <s v="OD5302"/>
    <x v="21"/>
    <x v="4"/>
    <x v="22"/>
    <x v="2"/>
    <d v="2017-11-14T00:00:00"/>
    <x v="4"/>
    <n v="763"/>
    <n v="0.13"/>
    <n v="91.56"/>
    <s v="Tamil Nadu"/>
    <x v="0"/>
    <x v="0"/>
    <m/>
  </r>
  <r>
    <s v="OD5303"/>
    <x v="23"/>
    <x v="6"/>
    <x v="9"/>
    <x v="8"/>
    <d v="2017-12-01T00:00:00"/>
    <x v="4"/>
    <n v="2361"/>
    <n v="0.28000000000000003"/>
    <n v="755.52"/>
    <s v="Tamil Nadu"/>
    <x v="0"/>
    <x v="4"/>
    <m/>
  </r>
  <r>
    <s v="OD5304"/>
    <x v="23"/>
    <x v="2"/>
    <x v="15"/>
    <x v="11"/>
    <d v="2018-12-21T00:00:00"/>
    <x v="4"/>
    <n v="2232"/>
    <n v="0.14000000000000001"/>
    <n v="803.52"/>
    <s v="Tamil Nadu"/>
    <x v="3"/>
    <x v="4"/>
    <m/>
  </r>
  <r>
    <s v="OD5305"/>
    <x v="23"/>
    <x v="4"/>
    <x v="22"/>
    <x v="7"/>
    <d v="2017-09-14T00:00:00"/>
    <x v="4"/>
    <n v="643"/>
    <n v="0.26"/>
    <n v="212.19"/>
    <s v="Tamil Nadu"/>
    <x v="0"/>
    <x v="8"/>
    <m/>
  </r>
  <r>
    <s v="OD5306"/>
    <x v="40"/>
    <x v="5"/>
    <x v="17"/>
    <x v="2"/>
    <d v="2015-09-07T00:00:00"/>
    <x v="4"/>
    <n v="1775"/>
    <n v="0.3"/>
    <n v="461.5"/>
    <s v="Tamil Nadu"/>
    <x v="2"/>
    <x v="8"/>
    <m/>
  </r>
  <r>
    <s v="OD5307"/>
    <x v="42"/>
    <x v="2"/>
    <x v="2"/>
    <x v="2"/>
    <d v="2018-06-26T00:00:00"/>
    <x v="4"/>
    <n v="1713"/>
    <n v="0.22"/>
    <n v="411.12"/>
    <s v="Tamil Nadu"/>
    <x v="3"/>
    <x v="1"/>
    <m/>
  </r>
  <r>
    <s v="OD5308"/>
    <x v="33"/>
    <x v="6"/>
    <x v="9"/>
    <x v="7"/>
    <d v="2018-05-14T00:00:00"/>
    <x v="4"/>
    <n v="2455"/>
    <n v="0.15"/>
    <n v="589.20000000000005"/>
    <s v="Tamil Nadu"/>
    <x v="3"/>
    <x v="5"/>
    <m/>
  </r>
  <r>
    <s v="OD5309"/>
    <x v="17"/>
    <x v="3"/>
    <x v="18"/>
    <x v="9"/>
    <d v="2016-09-17T00:00:00"/>
    <x v="4"/>
    <n v="1620"/>
    <n v="0.31"/>
    <n v="162"/>
    <s v="Tamil Nadu"/>
    <x v="1"/>
    <x v="8"/>
    <m/>
  </r>
  <r>
    <s v="OD5310"/>
    <x v="30"/>
    <x v="1"/>
    <x v="1"/>
    <x v="18"/>
    <d v="2018-09-20T00:00:00"/>
    <x v="4"/>
    <n v="2411"/>
    <n v="0.26"/>
    <n v="626.86"/>
    <s v="Tamil Nadu"/>
    <x v="3"/>
    <x v="8"/>
    <m/>
  </r>
  <r>
    <s v="OD5311"/>
    <x v="31"/>
    <x v="0"/>
    <x v="12"/>
    <x v="22"/>
    <d v="2018-01-27T00:00:00"/>
    <x v="4"/>
    <n v="743"/>
    <n v="0.1"/>
    <n v="59.44"/>
    <s v="Tamil Nadu"/>
    <x v="3"/>
    <x v="9"/>
    <m/>
  </r>
  <r>
    <s v="OD5312"/>
    <x v="41"/>
    <x v="6"/>
    <x v="13"/>
    <x v="21"/>
    <d v="2018-09-04T00:00:00"/>
    <x v="4"/>
    <n v="1286"/>
    <n v="0.15"/>
    <n v="450.1"/>
    <s v="Tamil Nadu"/>
    <x v="3"/>
    <x v="8"/>
    <m/>
  </r>
  <r>
    <s v="OD5313"/>
    <x v="49"/>
    <x v="2"/>
    <x v="4"/>
    <x v="8"/>
    <d v="2018-11-07T00:00:00"/>
    <x v="4"/>
    <n v="1011"/>
    <n v="0.21"/>
    <n v="384.18"/>
    <s v="Tamil Nadu"/>
    <x v="3"/>
    <x v="0"/>
    <m/>
  </r>
  <r>
    <s v="OD5314"/>
    <x v="20"/>
    <x v="2"/>
    <x v="21"/>
    <x v="0"/>
    <d v="2018-09-17T00:00:00"/>
    <x v="4"/>
    <n v="1122"/>
    <n v="0.35"/>
    <n v="415.14"/>
    <s v="Tamil Nadu"/>
    <x v="3"/>
    <x v="8"/>
    <m/>
  </r>
  <r>
    <s v="OD5315"/>
    <x v="32"/>
    <x v="6"/>
    <x v="13"/>
    <x v="11"/>
    <d v="2015-12-14T00:00:00"/>
    <x v="4"/>
    <n v="2283"/>
    <n v="0.34"/>
    <n v="342.45"/>
    <s v="Tamil Nadu"/>
    <x v="2"/>
    <x v="4"/>
    <m/>
  </r>
  <r>
    <s v="OD5316"/>
    <x v="49"/>
    <x v="1"/>
    <x v="1"/>
    <x v="14"/>
    <d v="2016-12-04T00:00:00"/>
    <x v="4"/>
    <n v="667"/>
    <n v="0.19"/>
    <n v="213.44"/>
    <s v="Tamil Nadu"/>
    <x v="1"/>
    <x v="4"/>
    <m/>
  </r>
  <r>
    <s v="OD5317"/>
    <x v="9"/>
    <x v="4"/>
    <x v="22"/>
    <x v="8"/>
    <d v="2015-11-03T00:00:00"/>
    <x v="4"/>
    <n v="632"/>
    <n v="0.22"/>
    <n v="246.48"/>
    <s v="Tamil Nadu"/>
    <x v="2"/>
    <x v="0"/>
    <m/>
  </r>
  <r>
    <s v="OD5318"/>
    <x v="23"/>
    <x v="0"/>
    <x v="0"/>
    <x v="4"/>
    <d v="2016-11-01T00:00:00"/>
    <x v="4"/>
    <n v="1783"/>
    <n v="0.12"/>
    <n v="338.77"/>
    <s v="Tamil Nadu"/>
    <x v="1"/>
    <x v="0"/>
    <m/>
  </r>
  <r>
    <s v="OD5319"/>
    <x v="32"/>
    <x v="4"/>
    <x v="22"/>
    <x v="21"/>
    <d v="2016-11-19T00:00:00"/>
    <x v="4"/>
    <n v="2045"/>
    <n v="0.33"/>
    <n v="470.35"/>
    <s v="Tamil Nadu"/>
    <x v="1"/>
    <x v="0"/>
    <m/>
  </r>
  <r>
    <s v="OD5320"/>
    <x v="42"/>
    <x v="3"/>
    <x v="18"/>
    <x v="16"/>
    <d v="2016-09-17T00:00:00"/>
    <x v="4"/>
    <n v="814"/>
    <n v="0.26"/>
    <n v="162.80000000000001"/>
    <s v="Tamil Nadu"/>
    <x v="1"/>
    <x v="8"/>
    <m/>
  </r>
  <r>
    <s v="OD5321"/>
    <x v="44"/>
    <x v="5"/>
    <x v="17"/>
    <x v="19"/>
    <d v="2017-05-22T00:00:00"/>
    <x v="4"/>
    <n v="933"/>
    <n v="0.22"/>
    <n v="111.96"/>
    <s v="Tamil Nadu"/>
    <x v="0"/>
    <x v="5"/>
    <m/>
  </r>
  <r>
    <s v="OD5322"/>
    <x v="43"/>
    <x v="3"/>
    <x v="5"/>
    <x v="5"/>
    <d v="2017-05-07T00:00:00"/>
    <x v="4"/>
    <n v="2147"/>
    <n v="0.23"/>
    <n v="901.74"/>
    <s v="Tamil Nadu"/>
    <x v="0"/>
    <x v="5"/>
    <m/>
  </r>
  <r>
    <s v="OD5323"/>
    <x v="16"/>
    <x v="6"/>
    <x v="11"/>
    <x v="20"/>
    <d v="2018-11-05T00:00:00"/>
    <x v="4"/>
    <n v="1332"/>
    <n v="0.26"/>
    <n v="492.84"/>
    <s v="Tamil Nadu"/>
    <x v="3"/>
    <x v="0"/>
    <m/>
  </r>
  <r>
    <s v="OD5324"/>
    <x v="18"/>
    <x v="0"/>
    <x v="12"/>
    <x v="23"/>
    <d v="2017-05-07T00:00:00"/>
    <x v="4"/>
    <n v="773"/>
    <n v="0.19"/>
    <n v="85.03"/>
    <s v="Tamil Nadu"/>
    <x v="0"/>
    <x v="5"/>
    <m/>
  </r>
  <r>
    <s v="OD5325"/>
    <x v="10"/>
    <x v="0"/>
    <x v="0"/>
    <x v="18"/>
    <d v="2017-03-03T00:00:00"/>
    <x v="4"/>
    <n v="521"/>
    <n v="0.34"/>
    <n v="109.41"/>
    <s v="Tamil Nadu"/>
    <x v="0"/>
    <x v="10"/>
    <m/>
  </r>
  <r>
    <s v="OD5326"/>
    <x v="22"/>
    <x v="1"/>
    <x v="1"/>
    <x v="21"/>
    <d v="2018-07-30T00:00:00"/>
    <x v="4"/>
    <n v="734"/>
    <n v="0.17"/>
    <n v="117.44"/>
    <s v="Tamil Nadu"/>
    <x v="3"/>
    <x v="7"/>
    <m/>
  </r>
  <r>
    <s v="OD5327"/>
    <x v="19"/>
    <x v="3"/>
    <x v="16"/>
    <x v="5"/>
    <d v="2017-05-22T00:00:00"/>
    <x v="4"/>
    <n v="1318"/>
    <n v="0.32"/>
    <n v="171.34"/>
    <s v="Tamil Nadu"/>
    <x v="0"/>
    <x v="5"/>
    <m/>
  </r>
  <r>
    <s v="OD5328"/>
    <x v="36"/>
    <x v="5"/>
    <x v="17"/>
    <x v="21"/>
    <d v="2018-11-18T00:00:00"/>
    <x v="4"/>
    <n v="1432"/>
    <n v="0.1"/>
    <n v="601.44000000000005"/>
    <s v="Tamil Nadu"/>
    <x v="3"/>
    <x v="0"/>
    <m/>
  </r>
  <r>
    <s v="OD5329"/>
    <x v="21"/>
    <x v="5"/>
    <x v="8"/>
    <x v="23"/>
    <d v="2018-03-31T00:00:00"/>
    <x v="4"/>
    <n v="751"/>
    <n v="0.24"/>
    <n v="135.18"/>
    <s v="Tamil Nadu"/>
    <x v="3"/>
    <x v="10"/>
    <m/>
  </r>
  <r>
    <s v="OD5330"/>
    <x v="38"/>
    <x v="4"/>
    <x v="7"/>
    <x v="1"/>
    <d v="2017-09-01T00:00:00"/>
    <x v="4"/>
    <n v="1584"/>
    <n v="0.11"/>
    <n v="332.64"/>
    <s v="Tamil Nadu"/>
    <x v="0"/>
    <x v="8"/>
    <m/>
  </r>
  <r>
    <s v="OD5331"/>
    <x v="10"/>
    <x v="3"/>
    <x v="3"/>
    <x v="20"/>
    <d v="2017-05-31T00:00:00"/>
    <x v="4"/>
    <n v="564"/>
    <n v="0.19"/>
    <n v="73.319999999999993"/>
    <s v="Tamil Nadu"/>
    <x v="0"/>
    <x v="5"/>
    <m/>
  </r>
  <r>
    <s v="OD5332"/>
    <x v="9"/>
    <x v="4"/>
    <x v="22"/>
    <x v="11"/>
    <d v="2016-11-01T00:00:00"/>
    <x v="4"/>
    <n v="522"/>
    <n v="0.28999999999999998"/>
    <n v="67.86"/>
    <s v="Tamil Nadu"/>
    <x v="1"/>
    <x v="0"/>
    <m/>
  </r>
  <r>
    <s v="OD5333"/>
    <x v="46"/>
    <x v="4"/>
    <x v="6"/>
    <x v="22"/>
    <d v="2016-09-26T00:00:00"/>
    <x v="4"/>
    <n v="501"/>
    <n v="0.1"/>
    <n v="80.16"/>
    <s v="Tamil Nadu"/>
    <x v="1"/>
    <x v="8"/>
    <m/>
  </r>
  <r>
    <s v="OD5334"/>
    <x v="0"/>
    <x v="5"/>
    <x v="8"/>
    <x v="13"/>
    <d v="2017-03-01T00:00:00"/>
    <x v="4"/>
    <n v="548"/>
    <n v="0.31"/>
    <n v="126.04"/>
    <s v="Tamil Nadu"/>
    <x v="0"/>
    <x v="10"/>
    <m/>
  </r>
  <r>
    <s v="OD5335"/>
    <x v="34"/>
    <x v="5"/>
    <x v="17"/>
    <x v="19"/>
    <d v="2015-06-21T00:00:00"/>
    <x v="4"/>
    <n v="1775"/>
    <n v="0.27"/>
    <n v="798.75"/>
    <s v="Tamil Nadu"/>
    <x v="2"/>
    <x v="1"/>
    <m/>
  </r>
  <r>
    <s v="OD5336"/>
    <x v="31"/>
    <x v="4"/>
    <x v="6"/>
    <x v="19"/>
    <d v="2015-11-19T00:00:00"/>
    <x v="4"/>
    <n v="1641"/>
    <n v="0.12"/>
    <n v="147.69"/>
    <s v="Tamil Nadu"/>
    <x v="2"/>
    <x v="0"/>
    <m/>
  </r>
  <r>
    <s v="OD5337"/>
    <x v="3"/>
    <x v="4"/>
    <x v="22"/>
    <x v="11"/>
    <d v="2017-11-10T00:00:00"/>
    <x v="4"/>
    <n v="1731"/>
    <n v="0.34"/>
    <n v="727.02"/>
    <s v="Tamil Nadu"/>
    <x v="0"/>
    <x v="0"/>
    <m/>
  </r>
  <r>
    <s v="OD5338"/>
    <x v="4"/>
    <x v="4"/>
    <x v="7"/>
    <x v="7"/>
    <d v="2016-04-27T00:00:00"/>
    <x v="4"/>
    <n v="2114"/>
    <n v="0.28000000000000003"/>
    <n v="845.6"/>
    <s v="Tamil Nadu"/>
    <x v="1"/>
    <x v="3"/>
    <m/>
  </r>
  <r>
    <s v="OD5339"/>
    <x v="45"/>
    <x v="5"/>
    <x v="17"/>
    <x v="15"/>
    <d v="2018-07-27T00:00:00"/>
    <x v="4"/>
    <n v="1176"/>
    <n v="0.31"/>
    <n v="188.16"/>
    <s v="Tamil Nadu"/>
    <x v="3"/>
    <x v="7"/>
    <m/>
  </r>
  <r>
    <s v="OD5340"/>
    <x v="46"/>
    <x v="0"/>
    <x v="12"/>
    <x v="0"/>
    <d v="2016-12-06T00:00:00"/>
    <x v="4"/>
    <n v="1023"/>
    <n v="0.27"/>
    <n v="388.74"/>
    <s v="Tamil Nadu"/>
    <x v="1"/>
    <x v="4"/>
    <m/>
  </r>
  <r>
    <s v="OD5341"/>
    <x v="43"/>
    <x v="2"/>
    <x v="15"/>
    <x v="13"/>
    <d v="2015-12-14T00:00:00"/>
    <x v="4"/>
    <n v="2041"/>
    <n v="0.16"/>
    <n v="142.87"/>
    <s v="Tamil Nadu"/>
    <x v="2"/>
    <x v="4"/>
    <m/>
  </r>
  <r>
    <s v="OD5342"/>
    <x v="46"/>
    <x v="0"/>
    <x v="0"/>
    <x v="22"/>
    <d v="2018-12-10T00:00:00"/>
    <x v="4"/>
    <n v="826"/>
    <n v="0.32"/>
    <n v="305.62"/>
    <s v="Tamil Nadu"/>
    <x v="3"/>
    <x v="4"/>
    <m/>
  </r>
  <r>
    <s v="OD5343"/>
    <x v="16"/>
    <x v="1"/>
    <x v="1"/>
    <x v="1"/>
    <d v="2017-03-10T00:00:00"/>
    <x v="4"/>
    <n v="885"/>
    <n v="0.25"/>
    <n v="371.7"/>
    <s v="Tamil Nadu"/>
    <x v="0"/>
    <x v="10"/>
    <m/>
  </r>
  <r>
    <s v="OD5344"/>
    <x v="26"/>
    <x v="2"/>
    <x v="15"/>
    <x v="5"/>
    <d v="2016-12-10T00:00:00"/>
    <x v="4"/>
    <n v="633"/>
    <n v="0.11"/>
    <n v="158.25"/>
    <s v="Tamil Nadu"/>
    <x v="1"/>
    <x v="4"/>
    <m/>
  </r>
  <r>
    <s v="OD5345"/>
    <x v="47"/>
    <x v="3"/>
    <x v="5"/>
    <x v="17"/>
    <d v="2018-04-11T00:00:00"/>
    <x v="4"/>
    <n v="2450"/>
    <n v="0.32"/>
    <n v="588"/>
    <s v="Tamil Nadu"/>
    <x v="3"/>
    <x v="3"/>
    <m/>
  </r>
  <r>
    <s v="OD5346"/>
    <x v="2"/>
    <x v="0"/>
    <x v="12"/>
    <x v="9"/>
    <d v="2018-06-12T00:00:00"/>
    <x v="4"/>
    <n v="919"/>
    <n v="0.31"/>
    <n v="147.04"/>
    <s v="Tamil Nadu"/>
    <x v="3"/>
    <x v="1"/>
    <m/>
  </r>
  <r>
    <s v="OD5347"/>
    <x v="19"/>
    <x v="4"/>
    <x v="22"/>
    <x v="18"/>
    <d v="2015-12-30T00:00:00"/>
    <x v="4"/>
    <n v="1609"/>
    <n v="0.34"/>
    <n v="724.05"/>
    <s v="Tamil Nadu"/>
    <x v="2"/>
    <x v="4"/>
    <m/>
  </r>
  <r>
    <s v="OD5348"/>
    <x v="34"/>
    <x v="2"/>
    <x v="2"/>
    <x v="13"/>
    <d v="2015-11-05T00:00:00"/>
    <x v="4"/>
    <n v="558"/>
    <n v="0.35"/>
    <n v="122.76"/>
    <s v="Tamil Nadu"/>
    <x v="2"/>
    <x v="0"/>
    <m/>
  </r>
  <r>
    <s v="OD5349"/>
    <x v="31"/>
    <x v="0"/>
    <x v="12"/>
    <x v="2"/>
    <d v="2016-09-14T00:00:00"/>
    <x v="4"/>
    <n v="1767"/>
    <n v="0.26"/>
    <n v="212.04"/>
    <s v="Tamil Nadu"/>
    <x v="1"/>
    <x v="8"/>
    <m/>
  </r>
  <r>
    <s v="OD5350"/>
    <x v="7"/>
    <x v="1"/>
    <x v="14"/>
    <x v="21"/>
    <d v="2016-09-12T00:00:00"/>
    <x v="4"/>
    <n v="999"/>
    <n v="0.25"/>
    <n v="319.68"/>
    <s v="Tamil Nadu"/>
    <x v="1"/>
    <x v="8"/>
    <m/>
  </r>
  <r>
    <s v="OD5351"/>
    <x v="16"/>
    <x v="4"/>
    <x v="6"/>
    <x v="0"/>
    <d v="2016-02-14T00:00:00"/>
    <x v="4"/>
    <n v="1947"/>
    <n v="0.2"/>
    <n v="759.33"/>
    <s v="Tamil Nadu"/>
    <x v="1"/>
    <x v="11"/>
    <m/>
  </r>
  <r>
    <s v="OD5352"/>
    <x v="43"/>
    <x v="3"/>
    <x v="16"/>
    <x v="10"/>
    <d v="2017-11-25T00:00:00"/>
    <x v="4"/>
    <n v="1397"/>
    <n v="0.33"/>
    <n v="125.73"/>
    <s v="Tamil Nadu"/>
    <x v="0"/>
    <x v="0"/>
    <m/>
  </r>
  <r>
    <s v="OD5353"/>
    <x v="25"/>
    <x v="4"/>
    <x v="22"/>
    <x v="12"/>
    <d v="2015-10-25T00:00:00"/>
    <x v="4"/>
    <n v="1273"/>
    <n v="0.17"/>
    <n v="89.11"/>
    <s v="Tamil Nadu"/>
    <x v="2"/>
    <x v="2"/>
    <m/>
  </r>
  <r>
    <s v="OD5354"/>
    <x v="37"/>
    <x v="5"/>
    <x v="10"/>
    <x v="11"/>
    <d v="2018-05-18T00:00:00"/>
    <x v="4"/>
    <n v="2042"/>
    <n v="0.11"/>
    <n v="816.8"/>
    <s v="Tamil Nadu"/>
    <x v="3"/>
    <x v="5"/>
    <m/>
  </r>
  <r>
    <s v="OD5355"/>
    <x v="38"/>
    <x v="2"/>
    <x v="4"/>
    <x v="6"/>
    <d v="2016-07-05T00:00:00"/>
    <x v="4"/>
    <n v="2476"/>
    <n v="0.26"/>
    <n v="643.76"/>
    <s v="Tamil Nadu"/>
    <x v="1"/>
    <x v="7"/>
    <m/>
  </r>
  <r>
    <s v="OD5356"/>
    <x v="9"/>
    <x v="1"/>
    <x v="14"/>
    <x v="23"/>
    <d v="2018-11-03T00:00:00"/>
    <x v="4"/>
    <n v="2162"/>
    <n v="0.2"/>
    <n v="237.82"/>
    <s v="Tamil Nadu"/>
    <x v="3"/>
    <x v="0"/>
    <m/>
  </r>
  <r>
    <s v="OD5357"/>
    <x v="25"/>
    <x v="2"/>
    <x v="4"/>
    <x v="0"/>
    <d v="2016-05-03T00:00:00"/>
    <x v="4"/>
    <n v="2316"/>
    <n v="0.34"/>
    <n v="926.4"/>
    <s v="Tamil Nadu"/>
    <x v="1"/>
    <x v="5"/>
    <m/>
  </r>
  <r>
    <s v="OD5358"/>
    <x v="11"/>
    <x v="3"/>
    <x v="3"/>
    <x v="11"/>
    <d v="2015-06-23T00:00:00"/>
    <x v="4"/>
    <n v="2050"/>
    <n v="0.21"/>
    <n v="717.5"/>
    <s v="Tamil Nadu"/>
    <x v="2"/>
    <x v="1"/>
    <m/>
  </r>
  <r>
    <s v="OD5359"/>
    <x v="3"/>
    <x v="4"/>
    <x v="22"/>
    <x v="22"/>
    <d v="2016-10-05T00:00:00"/>
    <x v="4"/>
    <n v="1343"/>
    <n v="0.16"/>
    <n v="429.76"/>
    <s v="Tamil Nadu"/>
    <x v="1"/>
    <x v="2"/>
    <m/>
  </r>
  <r>
    <s v="OD5360"/>
    <x v="26"/>
    <x v="2"/>
    <x v="4"/>
    <x v="21"/>
    <d v="2018-09-10T00:00:00"/>
    <x v="4"/>
    <n v="881"/>
    <n v="0.17"/>
    <n v="44.05"/>
    <s v="Tamil Nadu"/>
    <x v="3"/>
    <x v="8"/>
    <m/>
  </r>
  <r>
    <s v="OD5361"/>
    <x v="39"/>
    <x v="6"/>
    <x v="9"/>
    <x v="12"/>
    <d v="2018-09-04T00:00:00"/>
    <x v="4"/>
    <n v="1642"/>
    <n v="0.28999999999999998"/>
    <n v="558.28"/>
    <s v="Tamil Nadu"/>
    <x v="3"/>
    <x v="8"/>
    <m/>
  </r>
  <r>
    <s v="OD5362"/>
    <x v="43"/>
    <x v="6"/>
    <x v="13"/>
    <x v="6"/>
    <d v="2015-06-21T00:00:00"/>
    <x v="4"/>
    <n v="998"/>
    <n v="0.28999999999999998"/>
    <n v="369.26"/>
    <s v="Tamil Nadu"/>
    <x v="2"/>
    <x v="1"/>
    <m/>
  </r>
  <r>
    <s v="OD5363"/>
    <x v="19"/>
    <x v="0"/>
    <x v="12"/>
    <x v="12"/>
    <d v="2015-11-05T00:00:00"/>
    <x v="4"/>
    <n v="1398"/>
    <n v="0.3"/>
    <n v="195.72"/>
    <s v="Tamil Nadu"/>
    <x v="2"/>
    <x v="0"/>
    <m/>
  </r>
  <r>
    <s v="OD5364"/>
    <x v="46"/>
    <x v="6"/>
    <x v="13"/>
    <x v="18"/>
    <d v="2018-12-25T00:00:00"/>
    <x v="4"/>
    <n v="1966"/>
    <n v="0.25"/>
    <n v="334.22"/>
    <s v="Tamil Nadu"/>
    <x v="3"/>
    <x v="4"/>
    <m/>
  </r>
  <r>
    <s v="OD5365"/>
    <x v="8"/>
    <x v="4"/>
    <x v="7"/>
    <x v="10"/>
    <d v="2018-10-30T00:00:00"/>
    <x v="4"/>
    <n v="1406"/>
    <n v="0.16"/>
    <n v="323.38"/>
    <s v="Tamil Nadu"/>
    <x v="3"/>
    <x v="2"/>
    <m/>
  </r>
  <r>
    <s v="OD5366"/>
    <x v="24"/>
    <x v="1"/>
    <x v="1"/>
    <x v="16"/>
    <d v="2016-05-08T00:00:00"/>
    <x v="4"/>
    <n v="2138"/>
    <n v="0.25"/>
    <n v="192.42"/>
    <s v="Tamil Nadu"/>
    <x v="1"/>
    <x v="5"/>
    <m/>
  </r>
  <r>
    <s v="OD5367"/>
    <x v="21"/>
    <x v="2"/>
    <x v="21"/>
    <x v="12"/>
    <d v="2015-07-14T00:00:00"/>
    <x v="4"/>
    <n v="592"/>
    <n v="0.32"/>
    <n v="124.32"/>
    <s v="Tamil Nadu"/>
    <x v="2"/>
    <x v="7"/>
    <m/>
  </r>
  <r>
    <s v="OD5368"/>
    <x v="29"/>
    <x v="1"/>
    <x v="1"/>
    <x v="7"/>
    <d v="2015-05-18T00:00:00"/>
    <x v="4"/>
    <n v="1370"/>
    <n v="0.11"/>
    <n v="109.6"/>
    <s v="Tamil Nadu"/>
    <x v="2"/>
    <x v="5"/>
    <m/>
  </r>
  <r>
    <s v="OD5369"/>
    <x v="13"/>
    <x v="2"/>
    <x v="2"/>
    <x v="5"/>
    <d v="2018-09-10T00:00:00"/>
    <x v="4"/>
    <n v="1932"/>
    <n v="0.23"/>
    <n v="309.12"/>
    <s v="Tamil Nadu"/>
    <x v="3"/>
    <x v="8"/>
    <m/>
  </r>
  <r>
    <s v="OD5370"/>
    <x v="25"/>
    <x v="1"/>
    <x v="14"/>
    <x v="17"/>
    <d v="2018-09-08T00:00:00"/>
    <x v="4"/>
    <n v="1528"/>
    <n v="0.28000000000000003"/>
    <n v="106.96"/>
    <s v="Tamil Nadu"/>
    <x v="3"/>
    <x v="8"/>
    <m/>
  </r>
  <r>
    <s v="OD5371"/>
    <x v="25"/>
    <x v="1"/>
    <x v="1"/>
    <x v="23"/>
    <d v="2015-07-14T00:00:00"/>
    <x v="4"/>
    <n v="849"/>
    <n v="0.19"/>
    <n v="212.25"/>
    <s v="Tamil Nadu"/>
    <x v="2"/>
    <x v="7"/>
    <m/>
  </r>
  <r>
    <s v="OD5372"/>
    <x v="26"/>
    <x v="6"/>
    <x v="9"/>
    <x v="14"/>
    <d v="2018-10-21T00:00:00"/>
    <x v="4"/>
    <n v="976"/>
    <n v="0.33"/>
    <n v="175.68"/>
    <s v="Tamil Nadu"/>
    <x v="3"/>
    <x v="2"/>
    <m/>
  </r>
  <r>
    <s v="OD5373"/>
    <x v="37"/>
    <x v="0"/>
    <x v="20"/>
    <x v="16"/>
    <d v="2016-02-14T00:00:00"/>
    <x v="4"/>
    <n v="1776"/>
    <n v="0.14000000000000001"/>
    <n v="799.2"/>
    <s v="Tamil Nadu"/>
    <x v="1"/>
    <x v="11"/>
    <m/>
  </r>
  <r>
    <s v="OD5374"/>
    <x v="39"/>
    <x v="0"/>
    <x v="0"/>
    <x v="17"/>
    <d v="2015-06-22T00:00:00"/>
    <x v="4"/>
    <n v="1465"/>
    <n v="0.14000000000000001"/>
    <n v="424.85"/>
    <s v="Tamil Nadu"/>
    <x v="2"/>
    <x v="1"/>
    <m/>
  </r>
  <r>
    <s v="OD5375"/>
    <x v="41"/>
    <x v="3"/>
    <x v="5"/>
    <x v="11"/>
    <d v="2017-05-23T00:00:00"/>
    <x v="4"/>
    <n v="790"/>
    <n v="0.26"/>
    <n v="260.7"/>
    <s v="Tamil Nadu"/>
    <x v="0"/>
    <x v="5"/>
    <m/>
  </r>
  <r>
    <s v="OD5376"/>
    <x v="2"/>
    <x v="6"/>
    <x v="11"/>
    <x v="19"/>
    <d v="2017-11-26T00:00:00"/>
    <x v="4"/>
    <n v="820"/>
    <n v="0.22"/>
    <n v="213.2"/>
    <s v="Tamil Nadu"/>
    <x v="0"/>
    <x v="0"/>
    <m/>
  </r>
  <r>
    <s v="OD5377"/>
    <x v="12"/>
    <x v="2"/>
    <x v="2"/>
    <x v="22"/>
    <d v="2018-03-10T00:00:00"/>
    <x v="4"/>
    <n v="775"/>
    <n v="0.2"/>
    <n v="124"/>
    <s v="Tamil Nadu"/>
    <x v="3"/>
    <x v="10"/>
    <m/>
  </r>
  <r>
    <s v="OD5378"/>
    <x v="42"/>
    <x v="5"/>
    <x v="10"/>
    <x v="17"/>
    <d v="2017-04-05T00:00:00"/>
    <x v="4"/>
    <n v="2151"/>
    <n v="0.31"/>
    <n v="795.87"/>
    <s v="Tamil Nadu"/>
    <x v="0"/>
    <x v="3"/>
    <m/>
  </r>
  <r>
    <s v="OD5379"/>
    <x v="27"/>
    <x v="5"/>
    <x v="8"/>
    <x v="16"/>
    <d v="2018-06-26T00:00:00"/>
    <x v="4"/>
    <n v="1446"/>
    <n v="0.35"/>
    <n v="506.1"/>
    <s v="Tamil Nadu"/>
    <x v="3"/>
    <x v="1"/>
    <m/>
  </r>
  <r>
    <s v="OD5380"/>
    <x v="31"/>
    <x v="2"/>
    <x v="15"/>
    <x v="8"/>
    <d v="2017-05-23T00:00:00"/>
    <x v="4"/>
    <n v="1245"/>
    <n v="0.3"/>
    <n v="410.85"/>
    <s v="Tamil Nadu"/>
    <x v="0"/>
    <x v="5"/>
    <m/>
  </r>
  <r>
    <s v="OD5381"/>
    <x v="38"/>
    <x v="6"/>
    <x v="13"/>
    <x v="8"/>
    <d v="2015-12-09T00:00:00"/>
    <x v="4"/>
    <n v="1045"/>
    <n v="0.28999999999999998"/>
    <n v="459.8"/>
    <s v="Tamil Nadu"/>
    <x v="2"/>
    <x v="4"/>
    <m/>
  </r>
  <r>
    <s v="OD5382"/>
    <x v="26"/>
    <x v="5"/>
    <x v="8"/>
    <x v="17"/>
    <d v="2017-03-29T00:00:00"/>
    <x v="4"/>
    <n v="1850"/>
    <n v="0.21"/>
    <n v="573.5"/>
    <s v="Tamil Nadu"/>
    <x v="0"/>
    <x v="10"/>
    <m/>
  </r>
  <r>
    <s v="OD5383"/>
    <x v="2"/>
    <x v="1"/>
    <x v="1"/>
    <x v="22"/>
    <d v="2015-11-24T00:00:00"/>
    <x v="4"/>
    <n v="745"/>
    <n v="0.25"/>
    <n v="126.65"/>
    <s v="Tamil Nadu"/>
    <x v="2"/>
    <x v="0"/>
    <m/>
  </r>
  <r>
    <s v="OD5384"/>
    <x v="6"/>
    <x v="1"/>
    <x v="1"/>
    <x v="7"/>
    <d v="2017-03-08T00:00:00"/>
    <x v="4"/>
    <n v="861"/>
    <n v="0.22"/>
    <n v="370.23"/>
    <s v="Tamil Nadu"/>
    <x v="0"/>
    <x v="10"/>
    <m/>
  </r>
  <r>
    <s v="OD5385"/>
    <x v="21"/>
    <x v="0"/>
    <x v="0"/>
    <x v="15"/>
    <d v="2018-07-31T00:00:00"/>
    <x v="4"/>
    <n v="1629"/>
    <n v="0.32"/>
    <n v="700.47"/>
    <s v="Tamil Nadu"/>
    <x v="3"/>
    <x v="7"/>
    <m/>
  </r>
  <r>
    <s v="OD5386"/>
    <x v="11"/>
    <x v="5"/>
    <x v="10"/>
    <x v="1"/>
    <d v="2016-11-30T00:00:00"/>
    <x v="4"/>
    <n v="1124"/>
    <n v="0.35"/>
    <n v="292.24"/>
    <s v="Tamil Nadu"/>
    <x v="1"/>
    <x v="0"/>
    <m/>
  </r>
  <r>
    <s v="OD5387"/>
    <x v="8"/>
    <x v="4"/>
    <x v="7"/>
    <x v="6"/>
    <d v="2018-07-18T00:00:00"/>
    <x v="4"/>
    <n v="1083"/>
    <n v="0.23"/>
    <n v="465.69"/>
    <s v="Tamil Nadu"/>
    <x v="3"/>
    <x v="7"/>
    <m/>
  </r>
  <r>
    <s v="OD5388"/>
    <x v="27"/>
    <x v="3"/>
    <x v="18"/>
    <x v="14"/>
    <d v="2018-11-07T00:00:00"/>
    <x v="4"/>
    <n v="1010"/>
    <n v="0.35"/>
    <n v="141.4"/>
    <s v="Tamil Nadu"/>
    <x v="3"/>
    <x v="0"/>
    <m/>
  </r>
  <r>
    <s v="OD5389"/>
    <x v="20"/>
    <x v="1"/>
    <x v="14"/>
    <x v="2"/>
    <d v="2016-11-21T00:00:00"/>
    <x v="4"/>
    <n v="1556"/>
    <n v="0.27"/>
    <n v="700.2"/>
    <s v="Tamil Nadu"/>
    <x v="1"/>
    <x v="0"/>
    <m/>
  </r>
  <r>
    <s v="OD5390"/>
    <x v="9"/>
    <x v="3"/>
    <x v="3"/>
    <x v="16"/>
    <d v="2018-10-26T00:00:00"/>
    <x v="4"/>
    <n v="689"/>
    <n v="0.27"/>
    <n v="248.04"/>
    <s v="Tamil Nadu"/>
    <x v="3"/>
    <x v="2"/>
    <m/>
  </r>
  <r>
    <s v="OD5391"/>
    <x v="29"/>
    <x v="3"/>
    <x v="3"/>
    <x v="11"/>
    <d v="2015-11-02T00:00:00"/>
    <x v="4"/>
    <n v="1845"/>
    <n v="0.11"/>
    <n v="811.8"/>
    <s v="Tamil Nadu"/>
    <x v="2"/>
    <x v="0"/>
    <m/>
  </r>
  <r>
    <s v="OD5392"/>
    <x v="26"/>
    <x v="6"/>
    <x v="11"/>
    <x v="8"/>
    <d v="2015-11-18T00:00:00"/>
    <x v="4"/>
    <n v="1188"/>
    <n v="0.35"/>
    <n v="95.04"/>
    <s v="Tamil Nadu"/>
    <x v="2"/>
    <x v="0"/>
    <m/>
  </r>
  <r>
    <s v="OD5393"/>
    <x v="23"/>
    <x v="0"/>
    <x v="20"/>
    <x v="20"/>
    <d v="2015-11-02T00:00:00"/>
    <x v="4"/>
    <n v="1682"/>
    <n v="0.21"/>
    <n v="655.98"/>
    <s v="Tamil Nadu"/>
    <x v="2"/>
    <x v="0"/>
    <m/>
  </r>
  <r>
    <s v="OD5394"/>
    <x v="27"/>
    <x v="0"/>
    <x v="20"/>
    <x v="9"/>
    <d v="2018-11-26T00:00:00"/>
    <x v="4"/>
    <n v="1652"/>
    <n v="0.3"/>
    <n v="297.36"/>
    <s v="Tamil Nadu"/>
    <x v="3"/>
    <x v="0"/>
    <m/>
  </r>
  <r>
    <s v="OD5395"/>
    <x v="19"/>
    <x v="3"/>
    <x v="5"/>
    <x v="6"/>
    <d v="2017-10-21T00:00:00"/>
    <x v="4"/>
    <n v="2062"/>
    <n v="0.25"/>
    <n v="350.54"/>
    <s v="Tamil Nadu"/>
    <x v="0"/>
    <x v="2"/>
    <m/>
  </r>
  <r>
    <s v="OD5396"/>
    <x v="21"/>
    <x v="5"/>
    <x v="8"/>
    <x v="15"/>
    <d v="2018-07-14T00:00:00"/>
    <x v="4"/>
    <n v="1133"/>
    <n v="0.1"/>
    <n v="124.63"/>
    <s v="Tamil Nadu"/>
    <x v="3"/>
    <x v="7"/>
    <m/>
  </r>
  <r>
    <s v="OD5397"/>
    <x v="8"/>
    <x v="5"/>
    <x v="17"/>
    <x v="21"/>
    <d v="2018-06-26T00:00:00"/>
    <x v="4"/>
    <n v="1719"/>
    <n v="0.27"/>
    <n v="601.65"/>
    <s v="Tamil Nadu"/>
    <x v="3"/>
    <x v="1"/>
    <m/>
  </r>
  <r>
    <s v="OD5398"/>
    <x v="15"/>
    <x v="6"/>
    <x v="9"/>
    <x v="8"/>
    <d v="2015-06-21T00:00:00"/>
    <x v="4"/>
    <n v="1944"/>
    <n v="0.19"/>
    <n v="855.36"/>
    <s v="Tamil Nadu"/>
    <x v="2"/>
    <x v="1"/>
    <m/>
  </r>
  <r>
    <s v="OD5399"/>
    <x v="29"/>
    <x v="3"/>
    <x v="5"/>
    <x v="13"/>
    <d v="2017-11-25T00:00:00"/>
    <x v="4"/>
    <n v="538"/>
    <n v="0.35"/>
    <n v="32.28"/>
    <s v="Tamil Nadu"/>
    <x v="0"/>
    <x v="0"/>
    <m/>
  </r>
  <r>
    <s v="OD5400"/>
    <x v="4"/>
    <x v="1"/>
    <x v="14"/>
    <x v="16"/>
    <d v="2017-11-21T00:00:00"/>
    <x v="4"/>
    <n v="1103"/>
    <n v="0.13"/>
    <n v="297.81"/>
    <s v="Tamil Nadu"/>
    <x v="0"/>
    <x v="0"/>
    <m/>
  </r>
  <r>
    <s v="OD5401"/>
    <x v="28"/>
    <x v="5"/>
    <x v="10"/>
    <x v="6"/>
    <d v="2016-02-20T00:00:00"/>
    <x v="1"/>
    <n v="2374"/>
    <n v="0.13"/>
    <n v="783.42"/>
    <s v="Tamil Nadu"/>
    <x v="1"/>
    <x v="11"/>
    <m/>
  </r>
  <r>
    <s v="OD5402"/>
    <x v="13"/>
    <x v="0"/>
    <x v="20"/>
    <x v="4"/>
    <d v="2015-05-22T00:00:00"/>
    <x v="1"/>
    <n v="1798"/>
    <n v="0.19"/>
    <n v="179.8"/>
    <s v="Tamil Nadu"/>
    <x v="2"/>
    <x v="5"/>
    <m/>
  </r>
  <r>
    <s v="OD5403"/>
    <x v="0"/>
    <x v="0"/>
    <x v="20"/>
    <x v="2"/>
    <d v="2017-06-26T00:00:00"/>
    <x v="1"/>
    <n v="785"/>
    <n v="0.11"/>
    <n v="164.85"/>
    <s v="Tamil Nadu"/>
    <x v="0"/>
    <x v="1"/>
    <m/>
  </r>
  <r>
    <s v="OD5404"/>
    <x v="46"/>
    <x v="1"/>
    <x v="1"/>
    <x v="12"/>
    <d v="2017-12-25T00:00:00"/>
    <x v="1"/>
    <n v="1411"/>
    <n v="0.26"/>
    <n v="606.73"/>
    <s v="Tamil Nadu"/>
    <x v="0"/>
    <x v="4"/>
    <m/>
  </r>
  <r>
    <s v="OD5405"/>
    <x v="4"/>
    <x v="4"/>
    <x v="6"/>
    <x v="1"/>
    <d v="2018-08-31T00:00:00"/>
    <x v="1"/>
    <n v="1253"/>
    <n v="0.32"/>
    <n v="87.71"/>
    <s v="Tamil Nadu"/>
    <x v="3"/>
    <x v="6"/>
    <m/>
  </r>
  <r>
    <s v="OD5406"/>
    <x v="11"/>
    <x v="4"/>
    <x v="7"/>
    <x v="17"/>
    <d v="2018-05-26T00:00:00"/>
    <x v="1"/>
    <n v="1885"/>
    <n v="0.26"/>
    <n v="320.45"/>
    <s v="Tamil Nadu"/>
    <x v="3"/>
    <x v="5"/>
    <m/>
  </r>
  <r>
    <s v="OD5407"/>
    <x v="27"/>
    <x v="6"/>
    <x v="13"/>
    <x v="22"/>
    <d v="2015-05-22T00:00:00"/>
    <x v="1"/>
    <n v="983"/>
    <n v="0.31"/>
    <n v="275.24"/>
    <s v="Tamil Nadu"/>
    <x v="2"/>
    <x v="5"/>
    <m/>
  </r>
  <r>
    <s v="OD5408"/>
    <x v="25"/>
    <x v="1"/>
    <x v="1"/>
    <x v="10"/>
    <d v="2017-09-29T00:00:00"/>
    <x v="1"/>
    <n v="1298"/>
    <n v="0.18"/>
    <n v="129.80000000000001"/>
    <s v="Tamil Nadu"/>
    <x v="0"/>
    <x v="8"/>
    <m/>
  </r>
  <r>
    <s v="OD5409"/>
    <x v="18"/>
    <x v="4"/>
    <x v="6"/>
    <x v="18"/>
    <d v="2017-12-20T00:00:00"/>
    <x v="1"/>
    <n v="1448"/>
    <n v="0.22"/>
    <n v="217.2"/>
    <s v="Tamil Nadu"/>
    <x v="0"/>
    <x v="4"/>
    <m/>
  </r>
  <r>
    <s v="OD5410"/>
    <x v="15"/>
    <x v="4"/>
    <x v="22"/>
    <x v="9"/>
    <d v="2015-02-11T00:00:00"/>
    <x v="1"/>
    <n v="1774"/>
    <n v="0.17"/>
    <n v="319.32"/>
    <s v="Tamil Nadu"/>
    <x v="2"/>
    <x v="11"/>
    <m/>
  </r>
  <r>
    <s v="OD5411"/>
    <x v="12"/>
    <x v="0"/>
    <x v="0"/>
    <x v="10"/>
    <d v="2018-12-24T00:00:00"/>
    <x v="1"/>
    <n v="1013"/>
    <n v="0.25"/>
    <n v="425.46"/>
    <s v="Tamil Nadu"/>
    <x v="3"/>
    <x v="4"/>
    <m/>
  </r>
  <r>
    <s v="OD5412"/>
    <x v="29"/>
    <x v="6"/>
    <x v="13"/>
    <x v="16"/>
    <d v="2015-09-08T00:00:00"/>
    <x v="1"/>
    <n v="1196"/>
    <n v="0.16"/>
    <n v="502.32"/>
    <s v="Tamil Nadu"/>
    <x v="2"/>
    <x v="8"/>
    <m/>
  </r>
  <r>
    <s v="OD5413"/>
    <x v="1"/>
    <x v="4"/>
    <x v="6"/>
    <x v="12"/>
    <d v="2016-09-15T00:00:00"/>
    <x v="1"/>
    <n v="1854"/>
    <n v="0.24"/>
    <n v="352.26"/>
    <s v="Tamil Nadu"/>
    <x v="1"/>
    <x v="8"/>
    <m/>
  </r>
  <r>
    <s v="OD5414"/>
    <x v="24"/>
    <x v="6"/>
    <x v="11"/>
    <x v="22"/>
    <d v="2018-05-19T00:00:00"/>
    <x v="1"/>
    <n v="2412"/>
    <n v="0.17"/>
    <n v="1061.28"/>
    <s v="Tamil Nadu"/>
    <x v="3"/>
    <x v="5"/>
    <m/>
  </r>
  <r>
    <s v="OD5415"/>
    <x v="17"/>
    <x v="4"/>
    <x v="6"/>
    <x v="23"/>
    <d v="2018-07-03T00:00:00"/>
    <x v="1"/>
    <n v="1941"/>
    <n v="0.12"/>
    <n v="737.58"/>
    <s v="Tamil Nadu"/>
    <x v="3"/>
    <x v="7"/>
    <m/>
  </r>
  <r>
    <s v="OD5416"/>
    <x v="28"/>
    <x v="4"/>
    <x v="22"/>
    <x v="0"/>
    <d v="2015-06-02T00:00:00"/>
    <x v="1"/>
    <n v="2114"/>
    <n v="0.23"/>
    <n v="274.82"/>
    <s v="Tamil Nadu"/>
    <x v="2"/>
    <x v="1"/>
    <m/>
  </r>
  <r>
    <s v="OD5417"/>
    <x v="31"/>
    <x v="2"/>
    <x v="21"/>
    <x v="0"/>
    <d v="2016-08-24T00:00:00"/>
    <x v="1"/>
    <n v="1719"/>
    <n v="0.25"/>
    <n v="154.71"/>
    <s v="Tamil Nadu"/>
    <x v="1"/>
    <x v="6"/>
    <m/>
  </r>
  <r>
    <s v="OD5418"/>
    <x v="38"/>
    <x v="5"/>
    <x v="8"/>
    <x v="21"/>
    <d v="2016-07-27T00:00:00"/>
    <x v="1"/>
    <n v="1631"/>
    <n v="0.28999999999999998"/>
    <n v="472.99"/>
    <s v="Tamil Nadu"/>
    <x v="1"/>
    <x v="7"/>
    <m/>
  </r>
  <r>
    <s v="OD5419"/>
    <x v="22"/>
    <x v="6"/>
    <x v="9"/>
    <x v="0"/>
    <d v="2015-05-31T00:00:00"/>
    <x v="1"/>
    <n v="2075"/>
    <n v="0.26"/>
    <n v="415"/>
    <s v="Tamil Nadu"/>
    <x v="2"/>
    <x v="5"/>
    <m/>
  </r>
  <r>
    <s v="OD5420"/>
    <x v="30"/>
    <x v="3"/>
    <x v="16"/>
    <x v="13"/>
    <d v="2015-05-31T00:00:00"/>
    <x v="1"/>
    <n v="1597"/>
    <n v="0.31"/>
    <n v="702.68"/>
    <s v="Tamil Nadu"/>
    <x v="2"/>
    <x v="5"/>
    <m/>
  </r>
  <r>
    <s v="OD5421"/>
    <x v="4"/>
    <x v="1"/>
    <x v="1"/>
    <x v="6"/>
    <d v="2016-09-21T00:00:00"/>
    <x v="1"/>
    <n v="829"/>
    <n v="0.24"/>
    <n v="124.35"/>
    <s v="Tamil Nadu"/>
    <x v="1"/>
    <x v="8"/>
    <m/>
  </r>
  <r>
    <s v="OD5422"/>
    <x v="47"/>
    <x v="4"/>
    <x v="7"/>
    <x v="9"/>
    <d v="2016-06-18T00:00:00"/>
    <x v="1"/>
    <n v="1546"/>
    <n v="0.13"/>
    <n v="680.24"/>
    <s v="Tamil Nadu"/>
    <x v="1"/>
    <x v="1"/>
    <m/>
  </r>
  <r>
    <s v="OD5423"/>
    <x v="14"/>
    <x v="1"/>
    <x v="14"/>
    <x v="16"/>
    <d v="2018-05-19T00:00:00"/>
    <x v="1"/>
    <n v="1490"/>
    <n v="0.18"/>
    <n v="387.4"/>
    <s v="Tamil Nadu"/>
    <x v="3"/>
    <x v="5"/>
    <m/>
  </r>
  <r>
    <s v="OD5424"/>
    <x v="14"/>
    <x v="5"/>
    <x v="17"/>
    <x v="1"/>
    <d v="2016-08-24T00:00:00"/>
    <x v="1"/>
    <n v="1875"/>
    <n v="0.16"/>
    <n v="375"/>
    <s v="Tamil Nadu"/>
    <x v="1"/>
    <x v="6"/>
    <m/>
  </r>
  <r>
    <s v="OD5425"/>
    <x v="3"/>
    <x v="6"/>
    <x v="11"/>
    <x v="22"/>
    <d v="2018-12-07T00:00:00"/>
    <x v="1"/>
    <n v="2454"/>
    <n v="0.18"/>
    <n v="1006.14"/>
    <s v="Tamil Nadu"/>
    <x v="3"/>
    <x v="4"/>
    <m/>
  </r>
  <r>
    <s v="OD5426"/>
    <x v="49"/>
    <x v="5"/>
    <x v="10"/>
    <x v="18"/>
    <d v="2015-06-27T00:00:00"/>
    <x v="1"/>
    <n v="2295"/>
    <n v="0.22"/>
    <n v="665.55"/>
    <s v="Tamil Nadu"/>
    <x v="2"/>
    <x v="1"/>
    <m/>
  </r>
  <r>
    <s v="OD5427"/>
    <x v="6"/>
    <x v="6"/>
    <x v="19"/>
    <x v="18"/>
    <d v="2017-09-17T00:00:00"/>
    <x v="1"/>
    <n v="1139"/>
    <n v="0.11"/>
    <n v="102.51"/>
    <s v="Tamil Nadu"/>
    <x v="0"/>
    <x v="8"/>
    <m/>
  </r>
  <r>
    <s v="OD5428"/>
    <x v="33"/>
    <x v="6"/>
    <x v="9"/>
    <x v="17"/>
    <d v="2017-04-18T00:00:00"/>
    <x v="1"/>
    <n v="1281"/>
    <n v="0.28999999999999998"/>
    <n v="384.3"/>
    <s v="Tamil Nadu"/>
    <x v="0"/>
    <x v="3"/>
    <m/>
  </r>
  <r>
    <s v="OD5429"/>
    <x v="20"/>
    <x v="6"/>
    <x v="13"/>
    <x v="22"/>
    <d v="2018-06-20T00:00:00"/>
    <x v="1"/>
    <n v="955"/>
    <n v="0.24"/>
    <n v="343.8"/>
    <s v="Tamil Nadu"/>
    <x v="3"/>
    <x v="1"/>
    <m/>
  </r>
  <r>
    <s v="OD5430"/>
    <x v="19"/>
    <x v="1"/>
    <x v="1"/>
    <x v="19"/>
    <d v="2018-07-21T00:00:00"/>
    <x v="1"/>
    <n v="1707"/>
    <n v="0.3"/>
    <n v="682.8"/>
    <s v="Tamil Nadu"/>
    <x v="3"/>
    <x v="7"/>
    <m/>
  </r>
  <r>
    <s v="OD5431"/>
    <x v="39"/>
    <x v="3"/>
    <x v="16"/>
    <x v="15"/>
    <d v="2017-12-12T00:00:00"/>
    <x v="1"/>
    <n v="2014"/>
    <n v="0.35"/>
    <n v="422.94"/>
    <s v="Tamil Nadu"/>
    <x v="0"/>
    <x v="4"/>
    <m/>
  </r>
  <r>
    <s v="OD5432"/>
    <x v="33"/>
    <x v="4"/>
    <x v="6"/>
    <x v="18"/>
    <d v="2017-09-19T00:00:00"/>
    <x v="1"/>
    <n v="677"/>
    <n v="0.25"/>
    <n v="54.16"/>
    <s v="Tamil Nadu"/>
    <x v="0"/>
    <x v="8"/>
    <m/>
  </r>
  <r>
    <s v="OD5433"/>
    <x v="1"/>
    <x v="3"/>
    <x v="5"/>
    <x v="12"/>
    <d v="2016-09-04T00:00:00"/>
    <x v="1"/>
    <n v="671"/>
    <n v="0.2"/>
    <n v="87.23"/>
    <s v="Tamil Nadu"/>
    <x v="1"/>
    <x v="8"/>
    <m/>
  </r>
  <r>
    <s v="OD5434"/>
    <x v="48"/>
    <x v="4"/>
    <x v="7"/>
    <x v="23"/>
    <d v="2016-04-21T00:00:00"/>
    <x v="1"/>
    <n v="2153"/>
    <n v="0.11"/>
    <n v="882.73"/>
    <s v="Tamil Nadu"/>
    <x v="1"/>
    <x v="3"/>
    <m/>
  </r>
  <r>
    <s v="OD5435"/>
    <x v="10"/>
    <x v="3"/>
    <x v="5"/>
    <x v="2"/>
    <d v="2016-09-21T00:00:00"/>
    <x v="1"/>
    <n v="2064"/>
    <n v="0.16"/>
    <n v="288.95999999999998"/>
    <s v="Tamil Nadu"/>
    <x v="1"/>
    <x v="8"/>
    <m/>
  </r>
  <r>
    <s v="OD5436"/>
    <x v="48"/>
    <x v="5"/>
    <x v="17"/>
    <x v="1"/>
    <d v="2016-12-10T00:00:00"/>
    <x v="1"/>
    <n v="625"/>
    <n v="0.25"/>
    <n v="168.75"/>
    <s v="Tamil Nadu"/>
    <x v="1"/>
    <x v="4"/>
    <m/>
  </r>
  <r>
    <s v="OD5437"/>
    <x v="47"/>
    <x v="1"/>
    <x v="14"/>
    <x v="11"/>
    <d v="2016-06-11T00:00:00"/>
    <x v="1"/>
    <n v="765"/>
    <n v="0.24"/>
    <n v="160.65"/>
    <s v="Tamil Nadu"/>
    <x v="1"/>
    <x v="1"/>
    <m/>
  </r>
  <r>
    <s v="OD5438"/>
    <x v="24"/>
    <x v="6"/>
    <x v="13"/>
    <x v="3"/>
    <d v="2016-08-24T00:00:00"/>
    <x v="1"/>
    <n v="1490"/>
    <n v="0.27"/>
    <n v="238.4"/>
    <s v="Tamil Nadu"/>
    <x v="1"/>
    <x v="6"/>
    <m/>
  </r>
  <r>
    <s v="OD5439"/>
    <x v="2"/>
    <x v="1"/>
    <x v="14"/>
    <x v="10"/>
    <d v="2015-01-20T00:00:00"/>
    <x v="1"/>
    <n v="1393"/>
    <n v="0.3"/>
    <n v="431.83"/>
    <s v="Tamil Nadu"/>
    <x v="2"/>
    <x v="9"/>
    <m/>
  </r>
  <r>
    <s v="OD5440"/>
    <x v="6"/>
    <x v="6"/>
    <x v="9"/>
    <x v="19"/>
    <d v="2015-06-01T00:00:00"/>
    <x v="1"/>
    <n v="2318"/>
    <n v="0.28999999999999998"/>
    <n v="324.52"/>
    <s v="Tamil Nadu"/>
    <x v="2"/>
    <x v="1"/>
    <m/>
  </r>
  <r>
    <s v="OD5441"/>
    <x v="5"/>
    <x v="3"/>
    <x v="5"/>
    <x v="7"/>
    <d v="2015-04-02T00:00:00"/>
    <x v="1"/>
    <n v="1826"/>
    <n v="0.27"/>
    <n v="693.88"/>
    <s v="Tamil Nadu"/>
    <x v="2"/>
    <x v="3"/>
    <m/>
  </r>
  <r>
    <s v="OD5442"/>
    <x v="31"/>
    <x v="2"/>
    <x v="2"/>
    <x v="0"/>
    <d v="2018-01-26T00:00:00"/>
    <x v="1"/>
    <n v="1328"/>
    <n v="0.14000000000000001"/>
    <n v="252.32"/>
    <s v="Tamil Nadu"/>
    <x v="3"/>
    <x v="9"/>
    <m/>
  </r>
  <r>
    <s v="OD5443"/>
    <x v="9"/>
    <x v="5"/>
    <x v="10"/>
    <x v="12"/>
    <d v="2018-11-13T00:00:00"/>
    <x v="1"/>
    <n v="2142"/>
    <n v="0.15"/>
    <n v="599.76"/>
    <s v="Tamil Nadu"/>
    <x v="3"/>
    <x v="0"/>
    <m/>
  </r>
  <r>
    <s v="OD5444"/>
    <x v="37"/>
    <x v="2"/>
    <x v="21"/>
    <x v="5"/>
    <d v="2017-09-11T00:00:00"/>
    <x v="1"/>
    <n v="1639"/>
    <n v="0.24"/>
    <n v="442.53"/>
    <s v="Tamil Nadu"/>
    <x v="0"/>
    <x v="8"/>
    <m/>
  </r>
  <r>
    <s v="OD5445"/>
    <x v="22"/>
    <x v="2"/>
    <x v="2"/>
    <x v="21"/>
    <d v="2016-08-23T00:00:00"/>
    <x v="1"/>
    <n v="1867"/>
    <n v="0.26"/>
    <n v="578.77"/>
    <s v="Tamil Nadu"/>
    <x v="1"/>
    <x v="6"/>
    <m/>
  </r>
  <r>
    <s v="OD5446"/>
    <x v="28"/>
    <x v="4"/>
    <x v="22"/>
    <x v="4"/>
    <d v="2016-09-27T00:00:00"/>
    <x v="1"/>
    <n v="594"/>
    <n v="0.12"/>
    <n v="255.42"/>
    <s v="Tamil Nadu"/>
    <x v="1"/>
    <x v="8"/>
    <m/>
  </r>
  <r>
    <s v="OD5447"/>
    <x v="47"/>
    <x v="1"/>
    <x v="14"/>
    <x v="7"/>
    <d v="2018-06-03T00:00:00"/>
    <x v="1"/>
    <n v="711"/>
    <n v="0.14000000000000001"/>
    <n v="63.99"/>
    <s v="Tamil Nadu"/>
    <x v="3"/>
    <x v="1"/>
    <m/>
  </r>
  <r>
    <s v="OD5448"/>
    <x v="40"/>
    <x v="1"/>
    <x v="1"/>
    <x v="12"/>
    <d v="2017-10-14T00:00:00"/>
    <x v="1"/>
    <n v="1279"/>
    <n v="0.1"/>
    <n v="473.23"/>
    <s v="Tamil Nadu"/>
    <x v="0"/>
    <x v="2"/>
    <m/>
  </r>
  <r>
    <s v="OD5449"/>
    <x v="16"/>
    <x v="2"/>
    <x v="2"/>
    <x v="2"/>
    <d v="2017-11-27T00:00:00"/>
    <x v="1"/>
    <n v="2384"/>
    <n v="0.16"/>
    <n v="381.44"/>
    <s v="Tamil Nadu"/>
    <x v="0"/>
    <x v="0"/>
    <m/>
  </r>
  <r>
    <s v="OD5450"/>
    <x v="34"/>
    <x v="3"/>
    <x v="18"/>
    <x v="17"/>
    <d v="2018-06-03T00:00:00"/>
    <x v="1"/>
    <n v="1609"/>
    <n v="0.2"/>
    <n v="353.98"/>
    <s v="Tamil Nadu"/>
    <x v="3"/>
    <x v="1"/>
    <m/>
  </r>
  <r>
    <s v="OD5451"/>
    <x v="18"/>
    <x v="1"/>
    <x v="1"/>
    <x v="2"/>
    <d v="2018-07-03T00:00:00"/>
    <x v="1"/>
    <n v="2237"/>
    <n v="0.34"/>
    <n v="492.14"/>
    <s v="Tamil Nadu"/>
    <x v="3"/>
    <x v="7"/>
    <m/>
  </r>
  <r>
    <s v="OD5452"/>
    <x v="1"/>
    <x v="5"/>
    <x v="10"/>
    <x v="19"/>
    <d v="2015-09-17T00:00:00"/>
    <x v="1"/>
    <n v="743"/>
    <n v="0.35"/>
    <n v="245.19"/>
    <s v="Tamil Nadu"/>
    <x v="2"/>
    <x v="8"/>
    <m/>
  </r>
  <r>
    <s v="OD5453"/>
    <x v="45"/>
    <x v="5"/>
    <x v="17"/>
    <x v="1"/>
    <d v="2018-12-22T00:00:00"/>
    <x v="1"/>
    <n v="1096"/>
    <n v="0.15"/>
    <n v="438.4"/>
    <s v="Tamil Nadu"/>
    <x v="3"/>
    <x v="4"/>
    <m/>
  </r>
  <r>
    <s v="OD5454"/>
    <x v="33"/>
    <x v="5"/>
    <x v="17"/>
    <x v="11"/>
    <d v="2018-08-13T00:00:00"/>
    <x v="1"/>
    <n v="1827"/>
    <n v="0.28999999999999998"/>
    <n v="383.67"/>
    <s v="Tamil Nadu"/>
    <x v="3"/>
    <x v="6"/>
    <m/>
  </r>
  <r>
    <s v="OD5455"/>
    <x v="44"/>
    <x v="2"/>
    <x v="4"/>
    <x v="4"/>
    <d v="2018-11-03T00:00:00"/>
    <x v="1"/>
    <n v="2005"/>
    <n v="0.14000000000000001"/>
    <n v="761.9"/>
    <s v="Tamil Nadu"/>
    <x v="3"/>
    <x v="0"/>
    <m/>
  </r>
  <r>
    <s v="OD5456"/>
    <x v="9"/>
    <x v="6"/>
    <x v="13"/>
    <x v="7"/>
    <d v="2018-04-28T00:00:00"/>
    <x v="1"/>
    <n v="1309"/>
    <n v="0.14000000000000001"/>
    <n v="562.87"/>
    <s v="Tamil Nadu"/>
    <x v="3"/>
    <x v="3"/>
    <m/>
  </r>
  <r>
    <s v="OD5457"/>
    <x v="44"/>
    <x v="5"/>
    <x v="10"/>
    <x v="11"/>
    <d v="2016-06-12T00:00:00"/>
    <x v="1"/>
    <n v="1289"/>
    <n v="0.19"/>
    <n v="206.24"/>
    <s v="Tamil Nadu"/>
    <x v="1"/>
    <x v="1"/>
    <m/>
  </r>
  <r>
    <s v="OD5458"/>
    <x v="44"/>
    <x v="1"/>
    <x v="1"/>
    <x v="15"/>
    <d v="2017-12-08T00:00:00"/>
    <x v="1"/>
    <n v="1291"/>
    <n v="0.35"/>
    <n v="516.4"/>
    <s v="Tamil Nadu"/>
    <x v="0"/>
    <x v="4"/>
    <m/>
  </r>
  <r>
    <s v="OD5459"/>
    <x v="38"/>
    <x v="1"/>
    <x v="14"/>
    <x v="3"/>
    <d v="2016-12-03T00:00:00"/>
    <x v="1"/>
    <n v="2137"/>
    <n v="0.17"/>
    <n v="384.66"/>
    <s v="Tamil Nadu"/>
    <x v="1"/>
    <x v="4"/>
    <m/>
  </r>
  <r>
    <s v="OD5460"/>
    <x v="1"/>
    <x v="1"/>
    <x v="1"/>
    <x v="22"/>
    <d v="2017-01-08T00:00:00"/>
    <x v="1"/>
    <n v="754"/>
    <n v="0.2"/>
    <n v="67.86"/>
    <s v="Tamil Nadu"/>
    <x v="0"/>
    <x v="9"/>
    <m/>
  </r>
  <r>
    <s v="OD5461"/>
    <x v="29"/>
    <x v="6"/>
    <x v="19"/>
    <x v="22"/>
    <d v="2018-01-14T00:00:00"/>
    <x v="1"/>
    <n v="517"/>
    <n v="0.19"/>
    <n v="25.85"/>
    <s v="Tamil Nadu"/>
    <x v="3"/>
    <x v="9"/>
    <m/>
  </r>
  <r>
    <s v="OD5462"/>
    <x v="42"/>
    <x v="6"/>
    <x v="19"/>
    <x v="7"/>
    <d v="2016-09-17T00:00:00"/>
    <x v="1"/>
    <n v="2129"/>
    <n v="0.28000000000000003"/>
    <n v="638.70000000000005"/>
    <s v="Tamil Nadu"/>
    <x v="1"/>
    <x v="8"/>
    <m/>
  </r>
  <r>
    <s v="OD5463"/>
    <x v="6"/>
    <x v="0"/>
    <x v="12"/>
    <x v="21"/>
    <d v="2018-11-30T00:00:00"/>
    <x v="1"/>
    <n v="1642"/>
    <n v="0.25"/>
    <n v="213.46"/>
    <s v="Tamil Nadu"/>
    <x v="3"/>
    <x v="0"/>
    <m/>
  </r>
  <r>
    <s v="OD5464"/>
    <x v="25"/>
    <x v="5"/>
    <x v="17"/>
    <x v="8"/>
    <d v="2017-09-02T00:00:00"/>
    <x v="1"/>
    <n v="2235"/>
    <n v="0.3"/>
    <n v="402.3"/>
    <s v="Tamil Nadu"/>
    <x v="0"/>
    <x v="8"/>
    <m/>
  </r>
  <r>
    <s v="OD5465"/>
    <x v="22"/>
    <x v="1"/>
    <x v="1"/>
    <x v="9"/>
    <d v="2017-12-08T00:00:00"/>
    <x v="1"/>
    <n v="1722"/>
    <n v="0.31"/>
    <n v="154.97999999999999"/>
    <s v="Tamil Nadu"/>
    <x v="0"/>
    <x v="4"/>
    <m/>
  </r>
  <r>
    <s v="OD5466"/>
    <x v="12"/>
    <x v="2"/>
    <x v="2"/>
    <x v="15"/>
    <d v="2017-12-08T00:00:00"/>
    <x v="1"/>
    <n v="1918"/>
    <n v="0.35"/>
    <n v="326.06"/>
    <s v="Tamil Nadu"/>
    <x v="0"/>
    <x v="4"/>
    <m/>
  </r>
  <r>
    <s v="OD5467"/>
    <x v="36"/>
    <x v="5"/>
    <x v="17"/>
    <x v="18"/>
    <d v="2018-11-04T00:00:00"/>
    <x v="1"/>
    <n v="619"/>
    <n v="0.22"/>
    <n v="259.98"/>
    <s v="Tamil Nadu"/>
    <x v="3"/>
    <x v="0"/>
    <m/>
  </r>
  <r>
    <s v="OD5468"/>
    <x v="27"/>
    <x v="2"/>
    <x v="15"/>
    <x v="10"/>
    <d v="2016-06-21T00:00:00"/>
    <x v="1"/>
    <n v="1769"/>
    <n v="0.24"/>
    <n v="778.36"/>
    <s v="Tamil Nadu"/>
    <x v="1"/>
    <x v="1"/>
    <m/>
  </r>
  <r>
    <s v="OD5469"/>
    <x v="43"/>
    <x v="5"/>
    <x v="17"/>
    <x v="13"/>
    <d v="2018-10-23T00:00:00"/>
    <x v="1"/>
    <n v="2453"/>
    <n v="0.28000000000000003"/>
    <n v="883.08"/>
    <s v="Tamil Nadu"/>
    <x v="3"/>
    <x v="2"/>
    <m/>
  </r>
  <r>
    <s v="OD5470"/>
    <x v="15"/>
    <x v="6"/>
    <x v="9"/>
    <x v="6"/>
    <d v="2016-11-30T00:00:00"/>
    <x v="1"/>
    <n v="986"/>
    <n v="0.33"/>
    <n v="285.94"/>
    <s v="Tamil Nadu"/>
    <x v="1"/>
    <x v="0"/>
    <m/>
  </r>
  <r>
    <s v="OD5471"/>
    <x v="39"/>
    <x v="5"/>
    <x v="8"/>
    <x v="22"/>
    <d v="2015-04-25T00:00:00"/>
    <x v="1"/>
    <n v="1553"/>
    <n v="0.26"/>
    <n v="543.54999999999995"/>
    <s v="Tamil Nadu"/>
    <x v="2"/>
    <x v="3"/>
    <m/>
  </r>
  <r>
    <s v="OD5472"/>
    <x v="18"/>
    <x v="1"/>
    <x v="1"/>
    <x v="18"/>
    <d v="2017-12-09T00:00:00"/>
    <x v="1"/>
    <n v="1849"/>
    <n v="0.16"/>
    <n v="462.25"/>
    <s v="Tamil Nadu"/>
    <x v="0"/>
    <x v="4"/>
    <m/>
  </r>
  <r>
    <s v="OD5473"/>
    <x v="4"/>
    <x v="4"/>
    <x v="6"/>
    <x v="17"/>
    <d v="2017-09-08T00:00:00"/>
    <x v="1"/>
    <n v="2386"/>
    <n v="0.22"/>
    <n v="429.48"/>
    <s v="Tamil Nadu"/>
    <x v="0"/>
    <x v="8"/>
    <m/>
  </r>
  <r>
    <s v="OD5474"/>
    <x v="5"/>
    <x v="2"/>
    <x v="15"/>
    <x v="15"/>
    <d v="2018-09-05T00:00:00"/>
    <x v="1"/>
    <n v="1764"/>
    <n v="0.33"/>
    <n v="546.84"/>
    <s v="Tamil Nadu"/>
    <x v="3"/>
    <x v="8"/>
    <m/>
  </r>
  <r>
    <s v="OD5475"/>
    <x v="44"/>
    <x v="2"/>
    <x v="4"/>
    <x v="6"/>
    <d v="2017-04-16T00:00:00"/>
    <x v="1"/>
    <n v="1913"/>
    <n v="0.12"/>
    <n v="153.04"/>
    <s v="Tamil Nadu"/>
    <x v="0"/>
    <x v="3"/>
    <m/>
  </r>
  <r>
    <s v="OD5476"/>
    <x v="48"/>
    <x v="2"/>
    <x v="2"/>
    <x v="23"/>
    <d v="2015-12-01T00:00:00"/>
    <x v="1"/>
    <n v="2306"/>
    <n v="0.25"/>
    <n v="392.02"/>
    <s v="Tamil Nadu"/>
    <x v="2"/>
    <x v="4"/>
    <m/>
  </r>
  <r>
    <s v="OD5477"/>
    <x v="24"/>
    <x v="6"/>
    <x v="9"/>
    <x v="19"/>
    <d v="2016-11-13T00:00:00"/>
    <x v="1"/>
    <n v="1939"/>
    <n v="0.21"/>
    <n v="814.38"/>
    <s v="Tamil Nadu"/>
    <x v="1"/>
    <x v="0"/>
    <m/>
  </r>
  <r>
    <s v="OD5478"/>
    <x v="0"/>
    <x v="4"/>
    <x v="7"/>
    <x v="20"/>
    <d v="2016-06-09T00:00:00"/>
    <x v="1"/>
    <n v="2137"/>
    <n v="0.19"/>
    <n v="854.8"/>
    <s v="Tamil Nadu"/>
    <x v="1"/>
    <x v="1"/>
    <m/>
  </r>
  <r>
    <s v="OD5479"/>
    <x v="20"/>
    <x v="4"/>
    <x v="6"/>
    <x v="20"/>
    <d v="2018-11-17T00:00:00"/>
    <x v="1"/>
    <n v="521"/>
    <n v="0.15"/>
    <n v="218.82"/>
    <s v="Tamil Nadu"/>
    <x v="3"/>
    <x v="0"/>
    <m/>
  </r>
  <r>
    <s v="OD5480"/>
    <x v="27"/>
    <x v="2"/>
    <x v="4"/>
    <x v="12"/>
    <d v="2017-03-08T00:00:00"/>
    <x v="1"/>
    <n v="2044"/>
    <n v="0.19"/>
    <n v="735.84"/>
    <s v="Tamil Nadu"/>
    <x v="0"/>
    <x v="10"/>
    <m/>
  </r>
  <r>
    <s v="OD5481"/>
    <x v="34"/>
    <x v="0"/>
    <x v="0"/>
    <x v="1"/>
    <d v="2018-06-03T00:00:00"/>
    <x v="1"/>
    <n v="1104"/>
    <n v="0.31"/>
    <n v="309.12"/>
    <s v="Tamil Nadu"/>
    <x v="3"/>
    <x v="1"/>
    <m/>
  </r>
  <r>
    <s v="OD5482"/>
    <x v="22"/>
    <x v="5"/>
    <x v="8"/>
    <x v="8"/>
    <d v="2015-02-02T00:00:00"/>
    <x v="1"/>
    <n v="612"/>
    <n v="0.16"/>
    <n v="153"/>
    <s v="Tamil Nadu"/>
    <x v="2"/>
    <x v="11"/>
    <m/>
  </r>
  <r>
    <s v="OD5483"/>
    <x v="29"/>
    <x v="2"/>
    <x v="21"/>
    <x v="14"/>
    <d v="2016-12-21T00:00:00"/>
    <x v="1"/>
    <n v="1549"/>
    <n v="0.25"/>
    <n v="480.19"/>
    <s v="Tamil Nadu"/>
    <x v="1"/>
    <x v="4"/>
    <m/>
  </r>
  <r>
    <s v="OD5484"/>
    <x v="2"/>
    <x v="5"/>
    <x v="10"/>
    <x v="23"/>
    <d v="2017-08-15T00:00:00"/>
    <x v="1"/>
    <n v="1257"/>
    <n v="0.11"/>
    <n v="75.42"/>
    <s v="Tamil Nadu"/>
    <x v="0"/>
    <x v="6"/>
    <m/>
  </r>
  <r>
    <s v="OD5485"/>
    <x v="1"/>
    <x v="0"/>
    <x v="0"/>
    <x v="16"/>
    <d v="2018-11-04T00:00:00"/>
    <x v="1"/>
    <n v="1976"/>
    <n v="0.28999999999999998"/>
    <n v="197.6"/>
    <s v="Tamil Nadu"/>
    <x v="3"/>
    <x v="0"/>
    <m/>
  </r>
  <r>
    <s v="OD5486"/>
    <x v="9"/>
    <x v="6"/>
    <x v="11"/>
    <x v="16"/>
    <d v="2015-09-09T00:00:00"/>
    <x v="1"/>
    <n v="1379"/>
    <n v="0.24"/>
    <n v="193.06"/>
    <s v="Tamil Nadu"/>
    <x v="2"/>
    <x v="8"/>
    <m/>
  </r>
  <r>
    <s v="OD5487"/>
    <x v="2"/>
    <x v="6"/>
    <x v="13"/>
    <x v="1"/>
    <d v="2018-12-04T00:00:00"/>
    <x v="1"/>
    <n v="2208"/>
    <n v="0.1"/>
    <n v="794.88"/>
    <s v="Tamil Nadu"/>
    <x v="3"/>
    <x v="4"/>
    <m/>
  </r>
  <r>
    <s v="OD5488"/>
    <x v="7"/>
    <x v="2"/>
    <x v="2"/>
    <x v="0"/>
    <d v="2015-09-19T00:00:00"/>
    <x v="1"/>
    <n v="1130"/>
    <n v="0.35"/>
    <n v="406.8"/>
    <s v="Tamil Nadu"/>
    <x v="2"/>
    <x v="8"/>
    <m/>
  </r>
  <r>
    <s v="OD5489"/>
    <x v="2"/>
    <x v="2"/>
    <x v="4"/>
    <x v="19"/>
    <d v="2017-09-29T00:00:00"/>
    <x v="2"/>
    <n v="2332"/>
    <n v="0.33"/>
    <n v="559.67999999999995"/>
    <s v="Tamil Nadu"/>
    <x v="0"/>
    <x v="8"/>
    <m/>
  </r>
  <r>
    <s v="OD5490"/>
    <x v="12"/>
    <x v="6"/>
    <x v="19"/>
    <x v="23"/>
    <d v="2017-02-22T00:00:00"/>
    <x v="2"/>
    <n v="795"/>
    <n v="0.28999999999999998"/>
    <n v="302.10000000000002"/>
    <s v="Tamil Nadu"/>
    <x v="0"/>
    <x v="11"/>
    <m/>
  </r>
  <r>
    <s v="OD5491"/>
    <x v="42"/>
    <x v="3"/>
    <x v="5"/>
    <x v="14"/>
    <d v="2015-11-10T00:00:00"/>
    <x v="2"/>
    <n v="2337"/>
    <n v="0.21"/>
    <n v="140.22"/>
    <s v="Tamil Nadu"/>
    <x v="2"/>
    <x v="0"/>
    <m/>
  </r>
  <r>
    <s v="OD5492"/>
    <x v="37"/>
    <x v="3"/>
    <x v="18"/>
    <x v="7"/>
    <d v="2015-08-05T00:00:00"/>
    <x v="2"/>
    <n v="2125"/>
    <n v="0.32"/>
    <n v="595"/>
    <s v="Tamil Nadu"/>
    <x v="2"/>
    <x v="6"/>
    <m/>
  </r>
  <r>
    <s v="OD5493"/>
    <x v="14"/>
    <x v="0"/>
    <x v="20"/>
    <x v="16"/>
    <d v="2018-09-01T00:00:00"/>
    <x v="2"/>
    <n v="1045"/>
    <n v="0.35"/>
    <n v="83.6"/>
    <s v="Tamil Nadu"/>
    <x v="3"/>
    <x v="8"/>
    <m/>
  </r>
  <r>
    <s v="OD5494"/>
    <x v="48"/>
    <x v="3"/>
    <x v="16"/>
    <x v="12"/>
    <d v="2018-08-12T00:00:00"/>
    <x v="2"/>
    <n v="2480"/>
    <n v="0.23"/>
    <n v="694.4"/>
    <s v="Tamil Nadu"/>
    <x v="3"/>
    <x v="6"/>
    <m/>
  </r>
  <r>
    <s v="OD5495"/>
    <x v="8"/>
    <x v="0"/>
    <x v="20"/>
    <x v="1"/>
    <d v="2017-12-18T00:00:00"/>
    <x v="2"/>
    <n v="1952"/>
    <n v="0.16"/>
    <n v="624.64"/>
    <s v="Tamil Nadu"/>
    <x v="0"/>
    <x v="4"/>
    <m/>
  </r>
  <r>
    <s v="OD5496"/>
    <x v="43"/>
    <x v="3"/>
    <x v="18"/>
    <x v="0"/>
    <d v="2016-11-08T00:00:00"/>
    <x v="2"/>
    <n v="1431"/>
    <n v="0.28000000000000003"/>
    <n v="472.23"/>
    <s v="Tamil Nadu"/>
    <x v="1"/>
    <x v="0"/>
    <m/>
  </r>
  <r>
    <s v="OD5497"/>
    <x v="40"/>
    <x v="3"/>
    <x v="16"/>
    <x v="16"/>
    <d v="2018-07-08T00:00:00"/>
    <x v="2"/>
    <n v="1438"/>
    <n v="0.35"/>
    <n v="186.94"/>
    <s v="Tamil Nadu"/>
    <x v="3"/>
    <x v="7"/>
    <m/>
  </r>
  <r>
    <s v="OD5498"/>
    <x v="46"/>
    <x v="4"/>
    <x v="7"/>
    <x v="18"/>
    <d v="2016-10-12T00:00:00"/>
    <x v="2"/>
    <n v="1791"/>
    <n v="0.14000000000000001"/>
    <n v="680.58"/>
    <s v="Tamil Nadu"/>
    <x v="1"/>
    <x v="2"/>
    <m/>
  </r>
  <r>
    <s v="OD5499"/>
    <x v="0"/>
    <x v="3"/>
    <x v="16"/>
    <x v="6"/>
    <d v="2017-09-02T00:00:00"/>
    <x v="2"/>
    <n v="1491"/>
    <n v="0.26"/>
    <n v="357.84"/>
    <s v="Tamil Nadu"/>
    <x v="0"/>
    <x v="8"/>
    <m/>
  </r>
  <r>
    <s v="OD5500"/>
    <x v="37"/>
    <x v="4"/>
    <x v="6"/>
    <x v="14"/>
    <d v="2016-12-19T00:00:00"/>
    <x v="2"/>
    <n v="1624"/>
    <n v="0.26"/>
    <n v="617.12"/>
    <s v="Tamil Nadu"/>
    <x v="1"/>
    <x v="4"/>
    <m/>
  </r>
  <r>
    <s v="OD5501"/>
    <x v="13"/>
    <x v="6"/>
    <x v="13"/>
    <x v="16"/>
    <d v="2015-05-13T00:00:00"/>
    <x v="2"/>
    <n v="1705"/>
    <n v="0.22"/>
    <n v="119.35"/>
    <s v="Tamil Nadu"/>
    <x v="2"/>
    <x v="5"/>
    <m/>
  </r>
  <r>
    <s v="OD5502"/>
    <x v="30"/>
    <x v="2"/>
    <x v="4"/>
    <x v="9"/>
    <d v="2017-11-09T00:00:00"/>
    <x v="2"/>
    <n v="1082"/>
    <n v="0.32"/>
    <n v="194.76"/>
    <s v="Tamil Nadu"/>
    <x v="0"/>
    <x v="0"/>
    <m/>
  </r>
  <r>
    <s v="OD5503"/>
    <x v="42"/>
    <x v="3"/>
    <x v="5"/>
    <x v="9"/>
    <d v="2017-12-18T00:00:00"/>
    <x v="2"/>
    <n v="919"/>
    <n v="0.13"/>
    <n v="330.84"/>
    <s v="Tamil Nadu"/>
    <x v="0"/>
    <x v="4"/>
    <m/>
  </r>
  <r>
    <s v="OD5504"/>
    <x v="2"/>
    <x v="1"/>
    <x v="1"/>
    <x v="17"/>
    <d v="2015-05-16T00:00:00"/>
    <x v="2"/>
    <n v="582"/>
    <n v="0.18"/>
    <n v="197.88"/>
    <s v="Tamil Nadu"/>
    <x v="2"/>
    <x v="5"/>
    <m/>
  </r>
  <r>
    <s v="OD5505"/>
    <x v="13"/>
    <x v="0"/>
    <x v="0"/>
    <x v="11"/>
    <d v="2016-04-17T00:00:00"/>
    <x v="2"/>
    <n v="2064"/>
    <n v="0.15"/>
    <n v="123.84"/>
    <s v="Tamil Nadu"/>
    <x v="1"/>
    <x v="3"/>
    <m/>
  </r>
  <r>
    <s v="OD5506"/>
    <x v="48"/>
    <x v="4"/>
    <x v="7"/>
    <x v="12"/>
    <d v="2018-07-14T00:00:00"/>
    <x v="2"/>
    <n v="1883"/>
    <n v="0.26"/>
    <n v="508.41"/>
    <s v="Tamil Nadu"/>
    <x v="3"/>
    <x v="7"/>
    <m/>
  </r>
  <r>
    <s v="OD5507"/>
    <x v="7"/>
    <x v="3"/>
    <x v="5"/>
    <x v="22"/>
    <d v="2015-07-26T00:00:00"/>
    <x v="2"/>
    <n v="959"/>
    <n v="0.15"/>
    <n v="76.72"/>
    <s v="Tamil Nadu"/>
    <x v="2"/>
    <x v="7"/>
    <m/>
  </r>
  <r>
    <s v="OD5508"/>
    <x v="5"/>
    <x v="0"/>
    <x v="20"/>
    <x v="23"/>
    <d v="2018-09-18T00:00:00"/>
    <x v="2"/>
    <n v="1085"/>
    <n v="0.32"/>
    <n v="97.65"/>
    <s v="Tamil Nadu"/>
    <x v="3"/>
    <x v="8"/>
    <m/>
  </r>
  <r>
    <s v="OD5509"/>
    <x v="9"/>
    <x v="3"/>
    <x v="18"/>
    <x v="12"/>
    <d v="2017-06-11T00:00:00"/>
    <x v="2"/>
    <n v="839"/>
    <n v="0.31"/>
    <n v="318.82"/>
    <s v="Tamil Nadu"/>
    <x v="0"/>
    <x v="1"/>
    <m/>
  </r>
  <r>
    <s v="OD5510"/>
    <x v="22"/>
    <x v="6"/>
    <x v="9"/>
    <x v="13"/>
    <d v="2018-07-29T00:00:00"/>
    <x v="2"/>
    <n v="1135"/>
    <n v="0.28999999999999998"/>
    <n v="295.10000000000002"/>
    <s v="Tamil Nadu"/>
    <x v="3"/>
    <x v="7"/>
    <m/>
  </r>
  <r>
    <s v="OD5511"/>
    <x v="13"/>
    <x v="6"/>
    <x v="11"/>
    <x v="12"/>
    <d v="2016-04-13T00:00:00"/>
    <x v="2"/>
    <n v="2078"/>
    <n v="0.32"/>
    <n v="706.52"/>
    <s v="Tamil Nadu"/>
    <x v="1"/>
    <x v="3"/>
    <m/>
  </r>
  <r>
    <s v="OD5512"/>
    <x v="24"/>
    <x v="4"/>
    <x v="7"/>
    <x v="11"/>
    <d v="2016-07-18T00:00:00"/>
    <x v="2"/>
    <n v="2239"/>
    <n v="0.13"/>
    <n v="470.19"/>
    <s v="Tamil Nadu"/>
    <x v="1"/>
    <x v="7"/>
    <m/>
  </r>
  <r>
    <s v="OD5513"/>
    <x v="17"/>
    <x v="1"/>
    <x v="1"/>
    <x v="17"/>
    <d v="2018-10-14T00:00:00"/>
    <x v="2"/>
    <n v="1088"/>
    <n v="0.31"/>
    <n v="402.56"/>
    <s v="Tamil Nadu"/>
    <x v="3"/>
    <x v="2"/>
    <m/>
  </r>
  <r>
    <s v="OD5514"/>
    <x v="12"/>
    <x v="3"/>
    <x v="3"/>
    <x v="19"/>
    <d v="2015-03-25T00:00:00"/>
    <x v="2"/>
    <n v="2264"/>
    <n v="0.34"/>
    <n v="543.36"/>
    <s v="Tamil Nadu"/>
    <x v="2"/>
    <x v="10"/>
    <m/>
  </r>
  <r>
    <s v="OD5515"/>
    <x v="8"/>
    <x v="6"/>
    <x v="19"/>
    <x v="4"/>
    <d v="2018-11-07T00:00:00"/>
    <x v="2"/>
    <n v="1629"/>
    <n v="0.12"/>
    <n v="537.57000000000005"/>
    <s v="Tamil Nadu"/>
    <x v="3"/>
    <x v="0"/>
    <m/>
  </r>
  <r>
    <s v="OD5516"/>
    <x v="0"/>
    <x v="1"/>
    <x v="14"/>
    <x v="9"/>
    <d v="2018-08-07T00:00:00"/>
    <x v="2"/>
    <n v="648"/>
    <n v="0.31"/>
    <n v="77.760000000000005"/>
    <s v="Tamil Nadu"/>
    <x v="3"/>
    <x v="6"/>
    <m/>
  </r>
  <r>
    <s v="OD5517"/>
    <x v="49"/>
    <x v="1"/>
    <x v="1"/>
    <x v="6"/>
    <d v="2018-02-13T00:00:00"/>
    <x v="2"/>
    <n v="990"/>
    <n v="0.2"/>
    <n v="445.5"/>
    <s v="Tamil Nadu"/>
    <x v="3"/>
    <x v="11"/>
    <m/>
  </r>
  <r>
    <s v="OD5518"/>
    <x v="29"/>
    <x v="1"/>
    <x v="14"/>
    <x v="3"/>
    <d v="2017-11-05T00:00:00"/>
    <x v="2"/>
    <n v="1354"/>
    <n v="0.2"/>
    <n v="541.6"/>
    <s v="Tamil Nadu"/>
    <x v="0"/>
    <x v="0"/>
    <m/>
  </r>
  <r>
    <s v="OD5519"/>
    <x v="33"/>
    <x v="5"/>
    <x v="8"/>
    <x v="5"/>
    <d v="2018-04-11T00:00:00"/>
    <x v="2"/>
    <n v="1169"/>
    <n v="0.15"/>
    <n v="409.15"/>
    <s v="Tamil Nadu"/>
    <x v="3"/>
    <x v="3"/>
    <m/>
  </r>
  <r>
    <s v="OD5520"/>
    <x v="42"/>
    <x v="2"/>
    <x v="2"/>
    <x v="0"/>
    <d v="2017-11-18T00:00:00"/>
    <x v="2"/>
    <n v="1252"/>
    <n v="0.14000000000000001"/>
    <n v="112.68"/>
    <s v="Tamil Nadu"/>
    <x v="0"/>
    <x v="0"/>
    <m/>
  </r>
  <r>
    <s v="OD5521"/>
    <x v="6"/>
    <x v="5"/>
    <x v="8"/>
    <x v="8"/>
    <d v="2018-08-12T00:00:00"/>
    <x v="2"/>
    <n v="883"/>
    <n v="0.24"/>
    <n v="114.79"/>
    <s v="Tamil Nadu"/>
    <x v="3"/>
    <x v="6"/>
    <m/>
  </r>
  <r>
    <s v="OD5522"/>
    <x v="6"/>
    <x v="4"/>
    <x v="6"/>
    <x v="18"/>
    <d v="2017-12-10T00:00:00"/>
    <x v="2"/>
    <n v="1545"/>
    <n v="0.35"/>
    <n v="247.2"/>
    <s v="Tamil Nadu"/>
    <x v="0"/>
    <x v="4"/>
    <m/>
  </r>
  <r>
    <s v="OD5523"/>
    <x v="29"/>
    <x v="4"/>
    <x v="22"/>
    <x v="6"/>
    <d v="2017-05-12T00:00:00"/>
    <x v="2"/>
    <n v="1938"/>
    <n v="0.27"/>
    <n v="368.22"/>
    <s v="Tamil Nadu"/>
    <x v="0"/>
    <x v="5"/>
    <m/>
  </r>
  <r>
    <s v="OD5524"/>
    <x v="46"/>
    <x v="0"/>
    <x v="20"/>
    <x v="12"/>
    <d v="2015-04-11T00:00:00"/>
    <x v="2"/>
    <n v="1455"/>
    <n v="0.32"/>
    <n v="276.45"/>
    <s v="Tamil Nadu"/>
    <x v="2"/>
    <x v="3"/>
    <m/>
  </r>
  <r>
    <s v="OD5525"/>
    <x v="22"/>
    <x v="5"/>
    <x v="17"/>
    <x v="3"/>
    <d v="2017-05-28T00:00:00"/>
    <x v="2"/>
    <n v="2259"/>
    <n v="0.23"/>
    <n v="225.9"/>
    <s v="Tamil Nadu"/>
    <x v="0"/>
    <x v="5"/>
    <m/>
  </r>
  <r>
    <s v="OD5526"/>
    <x v="42"/>
    <x v="5"/>
    <x v="17"/>
    <x v="3"/>
    <d v="2018-11-10T00:00:00"/>
    <x v="2"/>
    <n v="1485"/>
    <n v="0.25"/>
    <n v="668.25"/>
    <s v="Tamil Nadu"/>
    <x v="3"/>
    <x v="0"/>
    <m/>
  </r>
  <r>
    <s v="OD5527"/>
    <x v="31"/>
    <x v="4"/>
    <x v="7"/>
    <x v="2"/>
    <d v="2018-03-03T00:00:00"/>
    <x v="2"/>
    <n v="1841"/>
    <n v="0.27"/>
    <n v="589.12"/>
    <s v="Tamil Nadu"/>
    <x v="3"/>
    <x v="10"/>
    <m/>
  </r>
  <r>
    <s v="OD5528"/>
    <x v="34"/>
    <x v="2"/>
    <x v="21"/>
    <x v="5"/>
    <d v="2018-10-07T00:00:00"/>
    <x v="2"/>
    <n v="1091"/>
    <n v="0.27"/>
    <n v="403.67"/>
    <s v="Tamil Nadu"/>
    <x v="3"/>
    <x v="2"/>
    <m/>
  </r>
  <r>
    <s v="OD5529"/>
    <x v="43"/>
    <x v="5"/>
    <x v="17"/>
    <x v="12"/>
    <d v="2015-08-31T00:00:00"/>
    <x v="2"/>
    <n v="886"/>
    <n v="0.1"/>
    <n v="380.98"/>
    <s v="Tamil Nadu"/>
    <x v="2"/>
    <x v="6"/>
    <m/>
  </r>
  <r>
    <s v="OD5530"/>
    <x v="43"/>
    <x v="4"/>
    <x v="7"/>
    <x v="3"/>
    <d v="2018-04-17T00:00:00"/>
    <x v="2"/>
    <n v="771"/>
    <n v="0.11"/>
    <n v="177.33"/>
    <s v="Tamil Nadu"/>
    <x v="3"/>
    <x v="3"/>
    <m/>
  </r>
  <r>
    <s v="OD5531"/>
    <x v="45"/>
    <x v="6"/>
    <x v="19"/>
    <x v="4"/>
    <d v="2015-03-14T00:00:00"/>
    <x v="2"/>
    <n v="1414"/>
    <n v="0.1"/>
    <n v="254.52"/>
    <s v="Tamil Nadu"/>
    <x v="2"/>
    <x v="10"/>
    <m/>
  </r>
  <r>
    <s v="OD5532"/>
    <x v="41"/>
    <x v="2"/>
    <x v="21"/>
    <x v="10"/>
    <d v="2018-11-24T00:00:00"/>
    <x v="2"/>
    <n v="1825"/>
    <n v="0.28999999999999998"/>
    <n v="237.25"/>
    <s v="Tamil Nadu"/>
    <x v="3"/>
    <x v="0"/>
    <m/>
  </r>
  <r>
    <s v="OD5533"/>
    <x v="1"/>
    <x v="3"/>
    <x v="18"/>
    <x v="18"/>
    <d v="2018-11-21T00:00:00"/>
    <x v="2"/>
    <n v="2412"/>
    <n v="0.13"/>
    <n v="964.8"/>
    <s v="Tamil Nadu"/>
    <x v="3"/>
    <x v="0"/>
    <m/>
  </r>
  <r>
    <s v="OD5534"/>
    <x v="16"/>
    <x v="0"/>
    <x v="12"/>
    <x v="23"/>
    <d v="2017-07-18T00:00:00"/>
    <x v="2"/>
    <n v="2367"/>
    <n v="0.27"/>
    <n v="284.04000000000002"/>
    <s v="Tamil Nadu"/>
    <x v="0"/>
    <x v="7"/>
    <m/>
  </r>
  <r>
    <s v="OD5535"/>
    <x v="25"/>
    <x v="4"/>
    <x v="7"/>
    <x v="0"/>
    <d v="2018-09-04T00:00:00"/>
    <x v="2"/>
    <n v="1576"/>
    <n v="0.3"/>
    <n v="677.68"/>
    <s v="Tamil Nadu"/>
    <x v="3"/>
    <x v="8"/>
    <m/>
  </r>
  <r>
    <s v="OD5536"/>
    <x v="7"/>
    <x v="4"/>
    <x v="22"/>
    <x v="19"/>
    <d v="2015-10-09T00:00:00"/>
    <x v="2"/>
    <n v="1463"/>
    <n v="0.17"/>
    <n v="526.67999999999995"/>
    <s v="Tamil Nadu"/>
    <x v="2"/>
    <x v="2"/>
    <m/>
  </r>
  <r>
    <s v="OD5537"/>
    <x v="33"/>
    <x v="3"/>
    <x v="5"/>
    <x v="13"/>
    <d v="2017-07-08T00:00:00"/>
    <x v="2"/>
    <n v="1460"/>
    <n v="0.27"/>
    <n v="481.8"/>
    <s v="Tamil Nadu"/>
    <x v="0"/>
    <x v="7"/>
    <m/>
  </r>
  <r>
    <s v="OD5538"/>
    <x v="49"/>
    <x v="2"/>
    <x v="15"/>
    <x v="16"/>
    <d v="2017-12-06T00:00:00"/>
    <x v="2"/>
    <n v="1126"/>
    <n v="0.26"/>
    <n v="157.63999999999999"/>
    <s v="Tamil Nadu"/>
    <x v="0"/>
    <x v="4"/>
    <m/>
  </r>
  <r>
    <s v="OD5539"/>
    <x v="18"/>
    <x v="6"/>
    <x v="19"/>
    <x v="7"/>
    <d v="2017-11-12T00:00:00"/>
    <x v="2"/>
    <n v="2159"/>
    <n v="0.21"/>
    <n v="194.31"/>
    <s v="Tamil Nadu"/>
    <x v="0"/>
    <x v="0"/>
    <m/>
  </r>
  <r>
    <s v="OD5540"/>
    <x v="19"/>
    <x v="6"/>
    <x v="9"/>
    <x v="1"/>
    <d v="2016-08-17T00:00:00"/>
    <x v="2"/>
    <n v="2306"/>
    <n v="0.18"/>
    <n v="784.04"/>
    <s v="Tamil Nadu"/>
    <x v="1"/>
    <x v="6"/>
    <m/>
  </r>
  <r>
    <s v="OD5541"/>
    <x v="39"/>
    <x v="6"/>
    <x v="9"/>
    <x v="22"/>
    <d v="2018-09-19T00:00:00"/>
    <x v="2"/>
    <n v="1001"/>
    <n v="0.18"/>
    <n v="400.4"/>
    <s v="Tamil Nadu"/>
    <x v="3"/>
    <x v="8"/>
    <m/>
  </r>
  <r>
    <s v="OD5542"/>
    <x v="40"/>
    <x v="5"/>
    <x v="8"/>
    <x v="0"/>
    <d v="2018-09-23T00:00:00"/>
    <x v="2"/>
    <n v="2378"/>
    <n v="0.11"/>
    <n v="428.04"/>
    <s v="Tamil Nadu"/>
    <x v="3"/>
    <x v="8"/>
    <m/>
  </r>
  <r>
    <s v="OD5543"/>
    <x v="6"/>
    <x v="0"/>
    <x v="0"/>
    <x v="15"/>
    <d v="2018-03-09T00:00:00"/>
    <x v="2"/>
    <n v="1927"/>
    <n v="0.3"/>
    <n v="616.64"/>
    <s v="Tamil Nadu"/>
    <x v="3"/>
    <x v="10"/>
    <m/>
  </r>
  <r>
    <s v="OD5544"/>
    <x v="20"/>
    <x v="0"/>
    <x v="20"/>
    <x v="18"/>
    <d v="2016-03-06T00:00:00"/>
    <x v="2"/>
    <n v="1927"/>
    <n v="0.11"/>
    <n v="501.02"/>
    <s v="Tamil Nadu"/>
    <x v="1"/>
    <x v="10"/>
    <m/>
  </r>
  <r>
    <s v="OD5545"/>
    <x v="46"/>
    <x v="5"/>
    <x v="10"/>
    <x v="14"/>
    <d v="2017-05-28T00:00:00"/>
    <x v="2"/>
    <n v="2196"/>
    <n v="0.12"/>
    <n v="241.56"/>
    <s v="Tamil Nadu"/>
    <x v="0"/>
    <x v="5"/>
    <m/>
  </r>
  <r>
    <s v="OD5546"/>
    <x v="21"/>
    <x v="3"/>
    <x v="3"/>
    <x v="1"/>
    <d v="2015-09-29T00:00:00"/>
    <x v="2"/>
    <n v="1879"/>
    <n v="0.22"/>
    <n v="563.70000000000005"/>
    <s v="Tamil Nadu"/>
    <x v="2"/>
    <x v="8"/>
    <m/>
  </r>
  <r>
    <s v="OD5547"/>
    <x v="20"/>
    <x v="5"/>
    <x v="10"/>
    <x v="4"/>
    <d v="2017-11-04T00:00:00"/>
    <x v="2"/>
    <n v="767"/>
    <n v="0.15"/>
    <n v="168.74"/>
    <s v="Tamil Nadu"/>
    <x v="0"/>
    <x v="0"/>
    <m/>
  </r>
  <r>
    <s v="OD5548"/>
    <x v="4"/>
    <x v="0"/>
    <x v="20"/>
    <x v="2"/>
    <d v="2016-08-02T00:00:00"/>
    <x v="2"/>
    <n v="2357"/>
    <n v="0.23"/>
    <n v="872.09"/>
    <s v="Tamil Nadu"/>
    <x v="1"/>
    <x v="6"/>
    <m/>
  </r>
  <r>
    <s v="OD5549"/>
    <x v="2"/>
    <x v="0"/>
    <x v="20"/>
    <x v="8"/>
    <d v="2018-09-19T00:00:00"/>
    <x v="2"/>
    <n v="1238"/>
    <n v="0.12"/>
    <n v="247.6"/>
    <s v="Tamil Nadu"/>
    <x v="3"/>
    <x v="8"/>
    <m/>
  </r>
  <r>
    <s v="OD5550"/>
    <x v="30"/>
    <x v="1"/>
    <x v="1"/>
    <x v="7"/>
    <d v="2016-12-24T00:00:00"/>
    <x v="2"/>
    <n v="1307"/>
    <n v="0.28999999999999998"/>
    <n v="287.54000000000002"/>
    <s v="Tamil Nadu"/>
    <x v="1"/>
    <x v="4"/>
    <m/>
  </r>
  <r>
    <s v="OD5551"/>
    <x v="27"/>
    <x v="0"/>
    <x v="0"/>
    <x v="10"/>
    <d v="2018-09-02T00:00:00"/>
    <x v="2"/>
    <n v="1863"/>
    <n v="0.28999999999999998"/>
    <n v="577.53"/>
    <s v="Tamil Nadu"/>
    <x v="3"/>
    <x v="8"/>
    <m/>
  </r>
  <r>
    <s v="OD5552"/>
    <x v="13"/>
    <x v="3"/>
    <x v="18"/>
    <x v="6"/>
    <d v="2018-02-26T00:00:00"/>
    <x v="2"/>
    <n v="800"/>
    <n v="0.2"/>
    <n v="88"/>
    <s v="Tamil Nadu"/>
    <x v="3"/>
    <x v="11"/>
    <m/>
  </r>
  <r>
    <s v="OD5553"/>
    <x v="18"/>
    <x v="6"/>
    <x v="13"/>
    <x v="16"/>
    <d v="2016-06-23T00:00:00"/>
    <x v="2"/>
    <n v="1094"/>
    <n v="0.28999999999999998"/>
    <n v="382.9"/>
    <s v="Tamil Nadu"/>
    <x v="1"/>
    <x v="1"/>
    <m/>
  </r>
  <r>
    <s v="OD5554"/>
    <x v="14"/>
    <x v="6"/>
    <x v="11"/>
    <x v="0"/>
    <d v="2016-12-06T00:00:00"/>
    <x v="2"/>
    <n v="1378"/>
    <n v="0.1"/>
    <n v="537.41999999999996"/>
    <s v="Tamil Nadu"/>
    <x v="1"/>
    <x v="4"/>
    <m/>
  </r>
  <r>
    <s v="OD5555"/>
    <x v="37"/>
    <x v="4"/>
    <x v="22"/>
    <x v="22"/>
    <d v="2015-09-21T00:00:00"/>
    <x v="2"/>
    <n v="2150"/>
    <n v="0.21"/>
    <n v="150.5"/>
    <s v="Tamil Nadu"/>
    <x v="2"/>
    <x v="8"/>
    <m/>
  </r>
  <r>
    <s v="OD5556"/>
    <x v="25"/>
    <x v="5"/>
    <x v="8"/>
    <x v="13"/>
    <d v="2015-11-29T00:00:00"/>
    <x v="2"/>
    <n v="2432"/>
    <n v="0.1"/>
    <n v="608"/>
    <s v="Tamil Nadu"/>
    <x v="2"/>
    <x v="0"/>
    <m/>
  </r>
  <r>
    <s v="OD5557"/>
    <x v="1"/>
    <x v="3"/>
    <x v="16"/>
    <x v="13"/>
    <d v="2018-10-30T00:00:00"/>
    <x v="2"/>
    <n v="2053"/>
    <n v="0.33"/>
    <n v="554.30999999999995"/>
    <s v="Tamil Nadu"/>
    <x v="3"/>
    <x v="2"/>
    <m/>
  </r>
  <r>
    <s v="OD5558"/>
    <x v="29"/>
    <x v="1"/>
    <x v="1"/>
    <x v="15"/>
    <d v="2015-11-02T00:00:00"/>
    <x v="2"/>
    <n v="1215"/>
    <n v="0.18"/>
    <n v="267.3"/>
    <s v="Tamil Nadu"/>
    <x v="2"/>
    <x v="0"/>
    <m/>
  </r>
  <r>
    <s v="OD5559"/>
    <x v="45"/>
    <x v="3"/>
    <x v="5"/>
    <x v="1"/>
    <d v="2017-09-18T00:00:00"/>
    <x v="2"/>
    <n v="1320"/>
    <n v="0.28999999999999998"/>
    <n v="580.79999999999995"/>
    <s v="Tamil Nadu"/>
    <x v="0"/>
    <x v="8"/>
    <m/>
  </r>
  <r>
    <s v="OD5560"/>
    <x v="19"/>
    <x v="3"/>
    <x v="16"/>
    <x v="17"/>
    <d v="2016-05-12T00:00:00"/>
    <x v="2"/>
    <n v="1778"/>
    <n v="0.27"/>
    <n v="693.42"/>
    <s v="Tamil Nadu"/>
    <x v="1"/>
    <x v="5"/>
    <m/>
  </r>
  <r>
    <s v="OD5561"/>
    <x v="26"/>
    <x v="6"/>
    <x v="19"/>
    <x v="14"/>
    <d v="2015-04-11T00:00:00"/>
    <x v="2"/>
    <n v="1559"/>
    <n v="0.17"/>
    <n v="498.88"/>
    <s v="Tamil Nadu"/>
    <x v="2"/>
    <x v="3"/>
    <m/>
  </r>
  <r>
    <s v="OD5562"/>
    <x v="28"/>
    <x v="0"/>
    <x v="12"/>
    <x v="22"/>
    <d v="2015-07-26T00:00:00"/>
    <x v="2"/>
    <n v="1026"/>
    <n v="0.31"/>
    <n v="348.84"/>
    <s v="Tamil Nadu"/>
    <x v="2"/>
    <x v="7"/>
    <m/>
  </r>
  <r>
    <s v="OD5563"/>
    <x v="46"/>
    <x v="2"/>
    <x v="4"/>
    <x v="5"/>
    <d v="2017-09-27T00:00:00"/>
    <x v="2"/>
    <n v="1759"/>
    <n v="0.31"/>
    <n v="422.16"/>
    <s v="Tamil Nadu"/>
    <x v="0"/>
    <x v="8"/>
    <m/>
  </r>
  <r>
    <s v="OD5564"/>
    <x v="49"/>
    <x v="6"/>
    <x v="11"/>
    <x v="0"/>
    <d v="2016-10-18T00:00:00"/>
    <x v="2"/>
    <n v="2034"/>
    <n v="0.15"/>
    <n v="711.9"/>
    <s v="Tamil Nadu"/>
    <x v="1"/>
    <x v="2"/>
    <m/>
  </r>
  <r>
    <s v="OD5565"/>
    <x v="13"/>
    <x v="4"/>
    <x v="6"/>
    <x v="13"/>
    <d v="2015-08-08T00:00:00"/>
    <x v="2"/>
    <n v="2084"/>
    <n v="0.27"/>
    <n v="166.72"/>
    <s v="Tamil Nadu"/>
    <x v="2"/>
    <x v="6"/>
    <m/>
  </r>
  <r>
    <s v="OD5566"/>
    <x v="22"/>
    <x v="1"/>
    <x v="1"/>
    <x v="7"/>
    <d v="2017-09-25T00:00:00"/>
    <x v="2"/>
    <n v="1017"/>
    <n v="0.24"/>
    <n v="355.95"/>
    <s v="Tamil Nadu"/>
    <x v="0"/>
    <x v="8"/>
    <m/>
  </r>
  <r>
    <s v="OD5567"/>
    <x v="29"/>
    <x v="1"/>
    <x v="1"/>
    <x v="4"/>
    <d v="2016-01-30T00:00:00"/>
    <x v="2"/>
    <n v="1296"/>
    <n v="0.23"/>
    <n v="259.2"/>
    <s v="Tamil Nadu"/>
    <x v="1"/>
    <x v="9"/>
    <m/>
  </r>
  <r>
    <s v="OD5568"/>
    <x v="10"/>
    <x v="4"/>
    <x v="7"/>
    <x v="2"/>
    <d v="2016-04-02T00:00:00"/>
    <x v="2"/>
    <n v="2295"/>
    <n v="0.11"/>
    <n v="780.3"/>
    <s v="Tamil Nadu"/>
    <x v="1"/>
    <x v="3"/>
    <m/>
  </r>
  <r>
    <s v="OD5569"/>
    <x v="22"/>
    <x v="6"/>
    <x v="19"/>
    <x v="22"/>
    <d v="2017-05-26T00:00:00"/>
    <x v="2"/>
    <n v="2318"/>
    <n v="0.14000000000000001"/>
    <n v="301.33999999999997"/>
    <s v="Tamil Nadu"/>
    <x v="0"/>
    <x v="5"/>
    <m/>
  </r>
  <r>
    <s v="OD5570"/>
    <x v="6"/>
    <x v="5"/>
    <x v="8"/>
    <x v="8"/>
    <d v="2017-08-23T00:00:00"/>
    <x v="2"/>
    <n v="513"/>
    <n v="0.35"/>
    <n v="87.21"/>
    <s v="Tamil Nadu"/>
    <x v="0"/>
    <x v="6"/>
    <m/>
  </r>
  <r>
    <s v="OD5571"/>
    <x v="9"/>
    <x v="2"/>
    <x v="21"/>
    <x v="23"/>
    <d v="2017-12-31T00:00:00"/>
    <x v="2"/>
    <n v="2159"/>
    <n v="0.27"/>
    <n v="928.37"/>
    <s v="Tamil Nadu"/>
    <x v="0"/>
    <x v="4"/>
    <m/>
  </r>
  <r>
    <s v="OD5572"/>
    <x v="46"/>
    <x v="4"/>
    <x v="6"/>
    <x v="19"/>
    <d v="2018-12-15T00:00:00"/>
    <x v="2"/>
    <n v="1919"/>
    <n v="0.23"/>
    <n v="95.95"/>
    <s v="Tamil Nadu"/>
    <x v="3"/>
    <x v="4"/>
    <m/>
  </r>
  <r>
    <s v="OD5573"/>
    <x v="35"/>
    <x v="5"/>
    <x v="8"/>
    <x v="18"/>
    <d v="2016-06-23T00:00:00"/>
    <x v="2"/>
    <n v="893"/>
    <n v="0.31"/>
    <n v="348.27"/>
    <s v="Tamil Nadu"/>
    <x v="1"/>
    <x v="1"/>
    <m/>
  </r>
  <r>
    <s v="OD5574"/>
    <x v="31"/>
    <x v="6"/>
    <x v="13"/>
    <x v="11"/>
    <d v="2017-08-15T00:00:00"/>
    <x v="2"/>
    <n v="522"/>
    <n v="0.18"/>
    <n v="182.7"/>
    <s v="Tamil Nadu"/>
    <x v="0"/>
    <x v="6"/>
    <m/>
  </r>
  <r>
    <s v="OD5575"/>
    <x v="7"/>
    <x v="0"/>
    <x v="12"/>
    <x v="0"/>
    <d v="2016-04-22T00:00:00"/>
    <x v="2"/>
    <n v="855"/>
    <n v="0.34"/>
    <n v="136.80000000000001"/>
    <s v="Tamil Nadu"/>
    <x v="1"/>
    <x v="3"/>
    <m/>
  </r>
  <r>
    <s v="OD5576"/>
    <x v="23"/>
    <x v="3"/>
    <x v="18"/>
    <x v="3"/>
    <d v="2017-06-09T00:00:00"/>
    <x v="2"/>
    <n v="2311"/>
    <n v="0.28000000000000003"/>
    <n v="323.54000000000002"/>
    <s v="Tamil Nadu"/>
    <x v="0"/>
    <x v="1"/>
    <m/>
  </r>
  <r>
    <s v="OD5577"/>
    <x v="11"/>
    <x v="5"/>
    <x v="17"/>
    <x v="0"/>
    <d v="2018-01-20T00:00:00"/>
    <x v="2"/>
    <n v="1206"/>
    <n v="0.17"/>
    <n v="144.72"/>
    <s v="Tamil Nadu"/>
    <x v="3"/>
    <x v="9"/>
    <m/>
  </r>
  <r>
    <s v="OD5578"/>
    <x v="35"/>
    <x v="5"/>
    <x v="10"/>
    <x v="9"/>
    <d v="2016-08-28T00:00:00"/>
    <x v="2"/>
    <n v="1938"/>
    <n v="0.14000000000000001"/>
    <n v="542.64"/>
    <s v="Tamil Nadu"/>
    <x v="1"/>
    <x v="6"/>
    <m/>
  </r>
  <r>
    <s v="OD5579"/>
    <x v="39"/>
    <x v="2"/>
    <x v="4"/>
    <x v="3"/>
    <d v="2016-12-30T00:00:00"/>
    <x v="2"/>
    <n v="2194"/>
    <n v="0.33"/>
    <n v="504.62"/>
    <s v="Tamil Nadu"/>
    <x v="1"/>
    <x v="4"/>
    <m/>
  </r>
  <r>
    <s v="OD5580"/>
    <x v="13"/>
    <x v="6"/>
    <x v="19"/>
    <x v="14"/>
    <d v="2018-12-29T00:00:00"/>
    <x v="2"/>
    <n v="1575"/>
    <n v="0.35"/>
    <n v="504"/>
    <s v="Tamil Nadu"/>
    <x v="3"/>
    <x v="4"/>
    <m/>
  </r>
  <r>
    <s v="OD5581"/>
    <x v="33"/>
    <x v="2"/>
    <x v="4"/>
    <x v="20"/>
    <d v="2015-11-08T00:00:00"/>
    <x v="2"/>
    <n v="2021"/>
    <n v="0.32"/>
    <n v="727.56"/>
    <s v="Tamil Nadu"/>
    <x v="2"/>
    <x v="0"/>
    <m/>
  </r>
  <r>
    <s v="OD5582"/>
    <x v="46"/>
    <x v="5"/>
    <x v="17"/>
    <x v="18"/>
    <d v="2017-07-14T00:00:00"/>
    <x v="2"/>
    <n v="1560"/>
    <n v="0.32"/>
    <n v="140.4"/>
    <s v="Tamil Nadu"/>
    <x v="0"/>
    <x v="7"/>
    <m/>
  </r>
  <r>
    <s v="OD5583"/>
    <x v="35"/>
    <x v="5"/>
    <x v="10"/>
    <x v="14"/>
    <d v="2018-01-20T00:00:00"/>
    <x v="2"/>
    <n v="2392"/>
    <n v="0.19"/>
    <n v="765.44"/>
    <s v="Tamil Nadu"/>
    <x v="3"/>
    <x v="9"/>
    <m/>
  </r>
  <r>
    <s v="OD5584"/>
    <x v="15"/>
    <x v="4"/>
    <x v="7"/>
    <x v="10"/>
    <d v="2018-08-07T00:00:00"/>
    <x v="2"/>
    <n v="2398"/>
    <n v="0.24"/>
    <n v="407.66"/>
    <s v="Tamil Nadu"/>
    <x v="3"/>
    <x v="6"/>
    <m/>
  </r>
  <r>
    <s v="OD5585"/>
    <x v="38"/>
    <x v="2"/>
    <x v="2"/>
    <x v="5"/>
    <d v="2018-07-14T00:00:00"/>
    <x v="2"/>
    <n v="1063"/>
    <n v="0.34"/>
    <n v="457.09"/>
    <s v="Tamil Nadu"/>
    <x v="3"/>
    <x v="7"/>
    <m/>
  </r>
  <r>
    <s v="OD5586"/>
    <x v="39"/>
    <x v="3"/>
    <x v="18"/>
    <x v="21"/>
    <d v="2017-08-28T00:00:00"/>
    <x v="2"/>
    <n v="2305"/>
    <n v="0.35"/>
    <n v="645.4"/>
    <s v="Tamil Nadu"/>
    <x v="0"/>
    <x v="6"/>
    <m/>
  </r>
  <r>
    <s v="OD5587"/>
    <x v="15"/>
    <x v="2"/>
    <x v="4"/>
    <x v="18"/>
    <d v="2015-11-01T00:00:00"/>
    <x v="2"/>
    <n v="1709"/>
    <n v="0.35"/>
    <n v="683.6"/>
    <s v="Tamil Nadu"/>
    <x v="2"/>
    <x v="0"/>
    <m/>
  </r>
  <r>
    <s v="OD5588"/>
    <x v="19"/>
    <x v="5"/>
    <x v="8"/>
    <x v="12"/>
    <d v="2015-12-08T00:00:00"/>
    <x v="2"/>
    <n v="2474"/>
    <n v="0.2"/>
    <n v="841.16"/>
    <s v="Tamil Nadu"/>
    <x v="2"/>
    <x v="4"/>
    <m/>
  </r>
  <r>
    <s v="OD5589"/>
    <x v="6"/>
    <x v="1"/>
    <x v="14"/>
    <x v="14"/>
    <d v="2018-06-10T00:00:00"/>
    <x v="2"/>
    <n v="799"/>
    <n v="0.15"/>
    <n v="287.64"/>
    <s v="Tamil Nadu"/>
    <x v="3"/>
    <x v="1"/>
    <m/>
  </r>
  <r>
    <s v="OD5590"/>
    <x v="19"/>
    <x v="3"/>
    <x v="3"/>
    <x v="6"/>
    <d v="2017-12-06T00:00:00"/>
    <x v="2"/>
    <n v="533"/>
    <n v="0.23"/>
    <n v="186.55"/>
    <s v="Tamil Nadu"/>
    <x v="0"/>
    <x v="4"/>
    <m/>
  </r>
  <r>
    <s v="OD5591"/>
    <x v="20"/>
    <x v="3"/>
    <x v="5"/>
    <x v="14"/>
    <d v="2015-11-30T00:00:00"/>
    <x v="2"/>
    <n v="1236"/>
    <n v="0.34"/>
    <n v="395.52"/>
    <s v="Tamil Nadu"/>
    <x v="2"/>
    <x v="0"/>
    <m/>
  </r>
  <r>
    <s v="OD5592"/>
    <x v="6"/>
    <x v="4"/>
    <x v="22"/>
    <x v="16"/>
    <d v="2016-08-17T00:00:00"/>
    <x v="2"/>
    <n v="1450"/>
    <n v="0.34"/>
    <n v="522"/>
    <s v="Tamil Nadu"/>
    <x v="1"/>
    <x v="6"/>
    <m/>
  </r>
  <r>
    <s v="OD5593"/>
    <x v="24"/>
    <x v="3"/>
    <x v="16"/>
    <x v="8"/>
    <d v="2016-12-11T00:00:00"/>
    <x v="2"/>
    <n v="2274"/>
    <n v="0.24"/>
    <n v="159.18"/>
    <s v="Tamil Nadu"/>
    <x v="1"/>
    <x v="4"/>
    <m/>
  </r>
  <r>
    <s v="OD5594"/>
    <x v="28"/>
    <x v="6"/>
    <x v="13"/>
    <x v="1"/>
    <d v="2016-05-10T00:00:00"/>
    <x v="2"/>
    <n v="2316"/>
    <n v="0.12"/>
    <n v="764.28"/>
    <s v="Tamil Nadu"/>
    <x v="1"/>
    <x v="5"/>
    <m/>
  </r>
  <r>
    <s v="OD5595"/>
    <x v="12"/>
    <x v="3"/>
    <x v="16"/>
    <x v="14"/>
    <d v="2015-11-04T00:00:00"/>
    <x v="2"/>
    <n v="2436"/>
    <n v="0.11"/>
    <n v="267.95999999999998"/>
    <s v="Tamil Nadu"/>
    <x v="2"/>
    <x v="0"/>
    <m/>
  </r>
  <r>
    <s v="OD5596"/>
    <x v="26"/>
    <x v="1"/>
    <x v="1"/>
    <x v="6"/>
    <d v="2015-04-18T00:00:00"/>
    <x v="2"/>
    <n v="2095"/>
    <n v="0.31"/>
    <n v="167.6"/>
    <s v="Tamil Nadu"/>
    <x v="2"/>
    <x v="3"/>
    <m/>
  </r>
  <r>
    <s v="OD5597"/>
    <x v="30"/>
    <x v="1"/>
    <x v="14"/>
    <x v="5"/>
    <d v="2015-12-29T00:00:00"/>
    <x v="2"/>
    <n v="2061"/>
    <n v="0.27"/>
    <n v="123.66"/>
    <s v="Tamil Nadu"/>
    <x v="2"/>
    <x v="4"/>
    <m/>
  </r>
  <r>
    <s v="OD5598"/>
    <x v="40"/>
    <x v="0"/>
    <x v="20"/>
    <x v="1"/>
    <d v="2017-08-06T00:00:00"/>
    <x v="2"/>
    <n v="2337"/>
    <n v="0.32"/>
    <n v="747.84"/>
    <s v="Tamil Nadu"/>
    <x v="0"/>
    <x v="6"/>
    <m/>
  </r>
  <r>
    <s v="OD5599"/>
    <x v="46"/>
    <x v="4"/>
    <x v="6"/>
    <x v="5"/>
    <d v="2018-11-27T00:00:00"/>
    <x v="2"/>
    <n v="979"/>
    <n v="0.12"/>
    <n v="323.07"/>
    <s v="Tamil Nadu"/>
    <x v="3"/>
    <x v="0"/>
    <m/>
  </r>
  <r>
    <s v="OD5600"/>
    <x v="13"/>
    <x v="0"/>
    <x v="0"/>
    <x v="19"/>
    <d v="2017-09-02T00:00:00"/>
    <x v="2"/>
    <n v="706"/>
    <n v="0.26"/>
    <n v="42.36"/>
    <s v="Tamil Nadu"/>
    <x v="0"/>
    <x v="8"/>
    <m/>
  </r>
  <r>
    <s v="OD5601"/>
    <x v="42"/>
    <x v="2"/>
    <x v="2"/>
    <x v="3"/>
    <d v="2017-06-24T00:00:00"/>
    <x v="2"/>
    <n v="1585"/>
    <n v="0.1"/>
    <n v="713.25"/>
    <s v="Tamil Nadu"/>
    <x v="0"/>
    <x v="1"/>
    <m/>
  </r>
  <r>
    <s v="OD5602"/>
    <x v="35"/>
    <x v="1"/>
    <x v="14"/>
    <x v="10"/>
    <d v="2017-02-05T00:00:00"/>
    <x v="2"/>
    <n v="1975"/>
    <n v="0.27"/>
    <n v="553"/>
    <s v="Tamil Nadu"/>
    <x v="0"/>
    <x v="11"/>
    <m/>
  </r>
  <r>
    <s v="OD5603"/>
    <x v="22"/>
    <x v="0"/>
    <x v="12"/>
    <x v="19"/>
    <d v="2016-11-17T00:00:00"/>
    <x v="2"/>
    <n v="976"/>
    <n v="0.28000000000000003"/>
    <n v="283.04000000000002"/>
    <s v="Tamil Nadu"/>
    <x v="1"/>
    <x v="0"/>
    <m/>
  </r>
  <r>
    <s v="OD5604"/>
    <x v="18"/>
    <x v="0"/>
    <x v="20"/>
    <x v="1"/>
    <d v="2017-05-26T00:00:00"/>
    <x v="2"/>
    <n v="2128"/>
    <n v="0.24"/>
    <n v="446.88"/>
    <s v="Tamil Nadu"/>
    <x v="0"/>
    <x v="5"/>
    <m/>
  </r>
  <r>
    <s v="OD5605"/>
    <x v="24"/>
    <x v="4"/>
    <x v="22"/>
    <x v="4"/>
    <d v="2016-08-10T00:00:00"/>
    <x v="2"/>
    <n v="884"/>
    <n v="0.2"/>
    <n v="282.88"/>
    <s v="Tamil Nadu"/>
    <x v="1"/>
    <x v="6"/>
    <m/>
  </r>
  <r>
    <s v="OD5606"/>
    <x v="39"/>
    <x v="5"/>
    <x v="10"/>
    <x v="15"/>
    <d v="2015-11-26T00:00:00"/>
    <x v="2"/>
    <n v="2185"/>
    <n v="0.18"/>
    <n v="174.8"/>
    <s v="Tamil Nadu"/>
    <x v="2"/>
    <x v="0"/>
    <m/>
  </r>
  <r>
    <s v="OD5607"/>
    <x v="15"/>
    <x v="6"/>
    <x v="9"/>
    <x v="17"/>
    <d v="2016-04-02T00:00:00"/>
    <x v="2"/>
    <n v="570"/>
    <n v="0.14000000000000001"/>
    <n v="119.7"/>
    <s v="Tamil Nadu"/>
    <x v="1"/>
    <x v="3"/>
    <m/>
  </r>
  <r>
    <s v="OD5608"/>
    <x v="10"/>
    <x v="5"/>
    <x v="10"/>
    <x v="8"/>
    <d v="2016-08-16T00:00:00"/>
    <x v="2"/>
    <n v="2482"/>
    <n v="0.12"/>
    <n v="992.8"/>
    <s v="Tamil Nadu"/>
    <x v="1"/>
    <x v="6"/>
    <m/>
  </r>
  <r>
    <s v="OD5609"/>
    <x v="46"/>
    <x v="3"/>
    <x v="16"/>
    <x v="16"/>
    <d v="2018-11-13T00:00:00"/>
    <x v="2"/>
    <n v="868"/>
    <n v="0.26"/>
    <n v="78.12"/>
    <s v="Tamil Nadu"/>
    <x v="3"/>
    <x v="0"/>
    <m/>
  </r>
  <r>
    <s v="OD5610"/>
    <x v="43"/>
    <x v="1"/>
    <x v="14"/>
    <x v="21"/>
    <d v="2015-11-25T00:00:00"/>
    <x v="2"/>
    <n v="2208"/>
    <n v="0.1"/>
    <n v="794.88"/>
    <s v="Tamil Nadu"/>
    <x v="2"/>
    <x v="0"/>
    <m/>
  </r>
  <r>
    <s v="OD5611"/>
    <x v="10"/>
    <x v="3"/>
    <x v="3"/>
    <x v="9"/>
    <d v="2017-08-30T00:00:00"/>
    <x v="2"/>
    <n v="1402"/>
    <n v="0.28000000000000003"/>
    <n v="476.68"/>
    <s v="Tamil Nadu"/>
    <x v="0"/>
    <x v="6"/>
    <m/>
  </r>
  <r>
    <s v="OD5612"/>
    <x v="33"/>
    <x v="3"/>
    <x v="3"/>
    <x v="21"/>
    <d v="2016-07-25T00:00:00"/>
    <x v="2"/>
    <n v="2411"/>
    <n v="0.28999999999999998"/>
    <n v="675.08"/>
    <s v="Tamil Nadu"/>
    <x v="1"/>
    <x v="7"/>
    <m/>
  </r>
  <r>
    <s v="OD5613"/>
    <x v="19"/>
    <x v="6"/>
    <x v="9"/>
    <x v="7"/>
    <d v="2015-06-18T00:00:00"/>
    <x v="2"/>
    <n v="1151"/>
    <n v="0.22"/>
    <n v="253.22"/>
    <s v="Tamil Nadu"/>
    <x v="2"/>
    <x v="1"/>
    <m/>
  </r>
  <r>
    <s v="OD5614"/>
    <x v="16"/>
    <x v="2"/>
    <x v="4"/>
    <x v="16"/>
    <d v="2017-02-22T00:00:00"/>
    <x v="2"/>
    <n v="1419"/>
    <n v="0.22"/>
    <n v="170.28"/>
    <s v="Tamil Nadu"/>
    <x v="0"/>
    <x v="11"/>
    <m/>
  </r>
  <r>
    <s v="OD5615"/>
    <x v="36"/>
    <x v="4"/>
    <x v="22"/>
    <x v="5"/>
    <d v="2016-12-19T00:00:00"/>
    <x v="2"/>
    <n v="2248"/>
    <n v="0.32"/>
    <n v="112.4"/>
    <s v="Tamil Nadu"/>
    <x v="1"/>
    <x v="4"/>
    <m/>
  </r>
  <r>
    <s v="OD5616"/>
    <x v="19"/>
    <x v="5"/>
    <x v="8"/>
    <x v="11"/>
    <d v="2018-08-07T00:00:00"/>
    <x v="2"/>
    <n v="1241"/>
    <n v="0.27"/>
    <n v="322.66000000000003"/>
    <s v="Tamil Nadu"/>
    <x v="3"/>
    <x v="6"/>
    <m/>
  </r>
  <r>
    <s v="OD5617"/>
    <x v="1"/>
    <x v="3"/>
    <x v="3"/>
    <x v="13"/>
    <d v="2016-04-17T00:00:00"/>
    <x v="2"/>
    <n v="1594"/>
    <n v="0.18"/>
    <n v="318.8"/>
    <s v="Tamil Nadu"/>
    <x v="1"/>
    <x v="3"/>
    <m/>
  </r>
  <r>
    <s v="OD5618"/>
    <x v="16"/>
    <x v="0"/>
    <x v="20"/>
    <x v="21"/>
    <d v="2015-05-10T00:00:00"/>
    <x v="2"/>
    <n v="1561"/>
    <n v="0.21"/>
    <n v="156.1"/>
    <s v="Tamil Nadu"/>
    <x v="2"/>
    <x v="5"/>
    <m/>
  </r>
  <r>
    <s v="OD5619"/>
    <x v="6"/>
    <x v="6"/>
    <x v="11"/>
    <x v="11"/>
    <d v="2015-05-10T00:00:00"/>
    <x v="2"/>
    <n v="2442"/>
    <n v="0.15"/>
    <n v="634.91999999999996"/>
    <s v="Tamil Nadu"/>
    <x v="2"/>
    <x v="5"/>
    <m/>
  </r>
  <r>
    <s v="OD5620"/>
    <x v="11"/>
    <x v="3"/>
    <x v="5"/>
    <x v="6"/>
    <d v="2017-08-14T00:00:00"/>
    <x v="2"/>
    <n v="770"/>
    <n v="0.12"/>
    <n v="53.9"/>
    <s v="Tamil Nadu"/>
    <x v="0"/>
    <x v="6"/>
    <m/>
  </r>
  <r>
    <s v="OD5621"/>
    <x v="12"/>
    <x v="5"/>
    <x v="10"/>
    <x v="19"/>
    <d v="2016-12-30T00:00:00"/>
    <x v="2"/>
    <n v="2340"/>
    <n v="0.21"/>
    <n v="468"/>
    <s v="Tamil Nadu"/>
    <x v="1"/>
    <x v="4"/>
    <m/>
  </r>
  <r>
    <s v="OD5622"/>
    <x v="8"/>
    <x v="6"/>
    <x v="13"/>
    <x v="18"/>
    <d v="2016-05-22T00:00:00"/>
    <x v="2"/>
    <n v="1944"/>
    <n v="0.27"/>
    <n v="388.8"/>
    <s v="Tamil Nadu"/>
    <x v="1"/>
    <x v="5"/>
    <m/>
  </r>
  <r>
    <s v="OD5623"/>
    <x v="15"/>
    <x v="6"/>
    <x v="19"/>
    <x v="0"/>
    <d v="2018-06-08T00:00:00"/>
    <x v="2"/>
    <n v="1353"/>
    <n v="0.19"/>
    <n v="202.95"/>
    <s v="Tamil Nadu"/>
    <x v="3"/>
    <x v="1"/>
    <m/>
  </r>
  <r>
    <s v="OD5624"/>
    <x v="19"/>
    <x v="4"/>
    <x v="7"/>
    <x v="13"/>
    <d v="2018-09-07T00:00:00"/>
    <x v="2"/>
    <n v="2333"/>
    <n v="0.13"/>
    <n v="839.88"/>
    <s v="Tamil Nadu"/>
    <x v="3"/>
    <x v="8"/>
    <m/>
  </r>
  <r>
    <s v="OD5625"/>
    <x v="30"/>
    <x v="2"/>
    <x v="4"/>
    <x v="4"/>
    <d v="2016-05-22T00:00:00"/>
    <x v="2"/>
    <n v="1653"/>
    <n v="0.18"/>
    <n v="743.85"/>
    <s v="Tamil Nadu"/>
    <x v="1"/>
    <x v="5"/>
    <m/>
  </r>
  <r>
    <s v="OD5626"/>
    <x v="46"/>
    <x v="1"/>
    <x v="1"/>
    <x v="16"/>
    <d v="2018-10-07T00:00:00"/>
    <x v="2"/>
    <n v="2442"/>
    <n v="0.15"/>
    <n v="805.86"/>
    <s v="Tamil Nadu"/>
    <x v="3"/>
    <x v="2"/>
    <m/>
  </r>
  <r>
    <s v="OD5627"/>
    <x v="2"/>
    <x v="1"/>
    <x v="1"/>
    <x v="3"/>
    <d v="2015-11-04T00:00:00"/>
    <x v="2"/>
    <n v="2334"/>
    <n v="0.15"/>
    <n v="816.9"/>
    <s v="Tamil Nadu"/>
    <x v="2"/>
    <x v="0"/>
    <m/>
  </r>
  <r>
    <s v="OD5628"/>
    <x v="1"/>
    <x v="3"/>
    <x v="5"/>
    <x v="21"/>
    <d v="2018-09-15T00:00:00"/>
    <x v="2"/>
    <n v="1140"/>
    <n v="0.32"/>
    <n v="478.8"/>
    <s v="Tamil Nadu"/>
    <x v="3"/>
    <x v="8"/>
    <m/>
  </r>
  <r>
    <s v="OD5629"/>
    <x v="39"/>
    <x v="5"/>
    <x v="8"/>
    <x v="11"/>
    <d v="2016-11-20T00:00:00"/>
    <x v="2"/>
    <n v="2369"/>
    <n v="0.17"/>
    <n v="829.15"/>
    <s v="Tamil Nadu"/>
    <x v="1"/>
    <x v="0"/>
    <m/>
  </r>
  <r>
    <s v="OD5630"/>
    <x v="47"/>
    <x v="4"/>
    <x v="6"/>
    <x v="12"/>
    <d v="2018-05-07T00:00:00"/>
    <x v="2"/>
    <n v="1599"/>
    <n v="0.27"/>
    <n v="431.73"/>
    <s v="Tamil Nadu"/>
    <x v="3"/>
    <x v="5"/>
    <m/>
  </r>
  <r>
    <s v="OD5631"/>
    <x v="39"/>
    <x v="4"/>
    <x v="22"/>
    <x v="21"/>
    <d v="2016-08-10T00:00:00"/>
    <x v="2"/>
    <n v="1042"/>
    <n v="0.11"/>
    <n v="166.72"/>
    <s v="Tamil Nadu"/>
    <x v="1"/>
    <x v="6"/>
    <m/>
  </r>
  <r>
    <s v="OD5632"/>
    <x v="23"/>
    <x v="2"/>
    <x v="21"/>
    <x v="4"/>
    <d v="2015-08-25T00:00:00"/>
    <x v="2"/>
    <n v="1120"/>
    <n v="0.19"/>
    <n v="67.2"/>
    <s v="Tamil Nadu"/>
    <x v="2"/>
    <x v="6"/>
    <m/>
  </r>
  <r>
    <s v="OD5633"/>
    <x v="0"/>
    <x v="1"/>
    <x v="14"/>
    <x v="4"/>
    <d v="2017-09-25T00:00:00"/>
    <x v="2"/>
    <n v="1714"/>
    <n v="0.28000000000000003"/>
    <n v="599.9"/>
    <s v="Tamil Nadu"/>
    <x v="0"/>
    <x v="8"/>
    <m/>
  </r>
  <r>
    <s v="OD5634"/>
    <x v="33"/>
    <x v="3"/>
    <x v="3"/>
    <x v="19"/>
    <d v="2015-11-10T00:00:00"/>
    <x v="2"/>
    <n v="1024"/>
    <n v="0.16"/>
    <n v="286.72000000000003"/>
    <s v="Tamil Nadu"/>
    <x v="2"/>
    <x v="0"/>
    <m/>
  </r>
  <r>
    <s v="OD5635"/>
    <x v="32"/>
    <x v="2"/>
    <x v="21"/>
    <x v="18"/>
    <d v="2015-08-12T00:00:00"/>
    <x v="2"/>
    <n v="944"/>
    <n v="0.35"/>
    <n v="94.4"/>
    <s v="Tamil Nadu"/>
    <x v="2"/>
    <x v="6"/>
    <m/>
  </r>
  <r>
    <s v="OD5636"/>
    <x v="14"/>
    <x v="6"/>
    <x v="9"/>
    <x v="9"/>
    <d v="2018-08-12T00:00:00"/>
    <x v="2"/>
    <n v="1154"/>
    <n v="0.23"/>
    <n v="346.2"/>
    <s v="Tamil Nadu"/>
    <x v="3"/>
    <x v="6"/>
    <m/>
  </r>
  <r>
    <s v="OD5637"/>
    <x v="46"/>
    <x v="2"/>
    <x v="2"/>
    <x v="6"/>
    <d v="2018-06-26T00:00:00"/>
    <x v="2"/>
    <n v="1084"/>
    <n v="0.13"/>
    <n v="314.36"/>
    <s v="Tamil Nadu"/>
    <x v="3"/>
    <x v="1"/>
    <m/>
  </r>
  <r>
    <s v="OD5638"/>
    <x v="47"/>
    <x v="5"/>
    <x v="8"/>
    <x v="12"/>
    <d v="2015-08-23T00:00:00"/>
    <x v="2"/>
    <n v="1417"/>
    <n v="0.27"/>
    <n v="510.12"/>
    <s v="Tamil Nadu"/>
    <x v="2"/>
    <x v="6"/>
    <m/>
  </r>
  <r>
    <s v="OD5639"/>
    <x v="18"/>
    <x v="2"/>
    <x v="15"/>
    <x v="15"/>
    <d v="2018-05-20T00:00:00"/>
    <x v="2"/>
    <n v="2406"/>
    <n v="0.11"/>
    <n v="312.77999999999997"/>
    <s v="Tamil Nadu"/>
    <x v="3"/>
    <x v="5"/>
    <m/>
  </r>
  <r>
    <s v="OD5640"/>
    <x v="19"/>
    <x v="4"/>
    <x v="7"/>
    <x v="10"/>
    <d v="2015-12-08T00:00:00"/>
    <x v="2"/>
    <n v="2286"/>
    <n v="0.19"/>
    <n v="342.9"/>
    <s v="Tamil Nadu"/>
    <x v="2"/>
    <x v="4"/>
    <m/>
  </r>
  <r>
    <s v="OD5641"/>
    <x v="14"/>
    <x v="4"/>
    <x v="7"/>
    <x v="16"/>
    <d v="2015-09-17T00:00:00"/>
    <x v="2"/>
    <n v="1187"/>
    <n v="0.13"/>
    <n v="189.92"/>
    <s v="Tamil Nadu"/>
    <x v="2"/>
    <x v="8"/>
    <m/>
  </r>
  <r>
    <s v="OD5642"/>
    <x v="13"/>
    <x v="0"/>
    <x v="0"/>
    <x v="0"/>
    <d v="2018-10-07T00:00:00"/>
    <x v="2"/>
    <n v="1448"/>
    <n v="0.26"/>
    <n v="637.12"/>
    <s v="Tamil Nadu"/>
    <x v="3"/>
    <x v="2"/>
    <m/>
  </r>
  <r>
    <s v="OD5643"/>
    <x v="25"/>
    <x v="5"/>
    <x v="10"/>
    <x v="14"/>
    <d v="2018-10-02T00:00:00"/>
    <x v="2"/>
    <n v="1712"/>
    <n v="0.14000000000000001"/>
    <n v="650.55999999999995"/>
    <s v="Tamil Nadu"/>
    <x v="3"/>
    <x v="2"/>
    <m/>
  </r>
  <r>
    <s v="OD5644"/>
    <x v="40"/>
    <x v="1"/>
    <x v="1"/>
    <x v="0"/>
    <d v="2015-09-17T00:00:00"/>
    <x v="2"/>
    <n v="1089"/>
    <n v="0.1"/>
    <n v="468.27"/>
    <s v="Tamil Nadu"/>
    <x v="2"/>
    <x v="8"/>
    <m/>
  </r>
  <r>
    <s v="OD5645"/>
    <x v="30"/>
    <x v="2"/>
    <x v="15"/>
    <x v="22"/>
    <d v="2015-01-26T00:00:00"/>
    <x v="3"/>
    <n v="1384"/>
    <n v="0.26"/>
    <n v="484.4"/>
    <s v="Tamil Nadu"/>
    <x v="2"/>
    <x v="9"/>
    <m/>
  </r>
  <r>
    <s v="OD5646"/>
    <x v="0"/>
    <x v="4"/>
    <x v="22"/>
    <x v="5"/>
    <d v="2018-11-23T00:00:00"/>
    <x v="3"/>
    <n v="643"/>
    <n v="0.28000000000000003"/>
    <n v="186.47"/>
    <s v="Tamil Nadu"/>
    <x v="3"/>
    <x v="0"/>
    <m/>
  </r>
  <r>
    <s v="OD5647"/>
    <x v="47"/>
    <x v="4"/>
    <x v="6"/>
    <x v="2"/>
    <d v="2017-12-23T00:00:00"/>
    <x v="3"/>
    <n v="624"/>
    <n v="0.24"/>
    <n v="149.76"/>
    <s v="Tamil Nadu"/>
    <x v="0"/>
    <x v="4"/>
    <m/>
  </r>
  <r>
    <s v="OD5648"/>
    <x v="47"/>
    <x v="2"/>
    <x v="2"/>
    <x v="11"/>
    <d v="2018-09-08T00:00:00"/>
    <x v="3"/>
    <n v="2416"/>
    <n v="0.27"/>
    <n v="1087.2"/>
    <s v="Tamil Nadu"/>
    <x v="3"/>
    <x v="8"/>
    <m/>
  </r>
  <r>
    <s v="OD5649"/>
    <x v="49"/>
    <x v="2"/>
    <x v="4"/>
    <x v="18"/>
    <d v="2017-07-02T00:00:00"/>
    <x v="3"/>
    <n v="2472"/>
    <n v="0.13"/>
    <n v="494.4"/>
    <s v="Tamil Nadu"/>
    <x v="0"/>
    <x v="7"/>
    <m/>
  </r>
  <r>
    <s v="OD5650"/>
    <x v="12"/>
    <x v="5"/>
    <x v="17"/>
    <x v="13"/>
    <d v="2017-03-03T00:00:00"/>
    <x v="3"/>
    <n v="659"/>
    <n v="0.3"/>
    <n v="171.34"/>
    <s v="Tamil Nadu"/>
    <x v="0"/>
    <x v="10"/>
    <m/>
  </r>
  <r>
    <s v="OD5651"/>
    <x v="15"/>
    <x v="0"/>
    <x v="12"/>
    <x v="3"/>
    <d v="2017-08-26T00:00:00"/>
    <x v="3"/>
    <n v="1747"/>
    <n v="0.35"/>
    <n v="262.05"/>
    <s v="Tamil Nadu"/>
    <x v="0"/>
    <x v="6"/>
    <m/>
  </r>
  <r>
    <s v="OD5652"/>
    <x v="27"/>
    <x v="1"/>
    <x v="14"/>
    <x v="4"/>
    <d v="2018-11-19T00:00:00"/>
    <x v="3"/>
    <n v="1786"/>
    <n v="0.18"/>
    <n v="303.62"/>
    <s v="Tamil Nadu"/>
    <x v="3"/>
    <x v="0"/>
    <m/>
  </r>
  <r>
    <s v="OD5653"/>
    <x v="32"/>
    <x v="5"/>
    <x v="17"/>
    <x v="0"/>
    <d v="2018-09-04T00:00:00"/>
    <x v="3"/>
    <n v="1782"/>
    <n v="0.22"/>
    <n v="463.32"/>
    <s v="Tamil Nadu"/>
    <x v="3"/>
    <x v="8"/>
    <m/>
  </r>
  <r>
    <s v="OD5654"/>
    <x v="7"/>
    <x v="5"/>
    <x v="8"/>
    <x v="16"/>
    <d v="2016-03-01T00:00:00"/>
    <x v="3"/>
    <n v="2421"/>
    <n v="0.33"/>
    <n v="266.31"/>
    <s v="Tamil Nadu"/>
    <x v="1"/>
    <x v="10"/>
    <m/>
  </r>
  <r>
    <s v="OD5655"/>
    <x v="9"/>
    <x v="4"/>
    <x v="22"/>
    <x v="20"/>
    <d v="2018-09-08T00:00:00"/>
    <x v="3"/>
    <n v="2068"/>
    <n v="0.26"/>
    <n v="372.24"/>
    <s v="Tamil Nadu"/>
    <x v="3"/>
    <x v="8"/>
    <m/>
  </r>
  <r>
    <s v="OD5656"/>
    <x v="35"/>
    <x v="6"/>
    <x v="13"/>
    <x v="0"/>
    <d v="2017-09-05T00:00:00"/>
    <x v="3"/>
    <n v="1160"/>
    <n v="0.35"/>
    <n v="382.8"/>
    <s v="Tamil Nadu"/>
    <x v="0"/>
    <x v="8"/>
    <m/>
  </r>
  <r>
    <s v="OD5657"/>
    <x v="1"/>
    <x v="3"/>
    <x v="3"/>
    <x v="8"/>
    <d v="2016-09-21T00:00:00"/>
    <x v="3"/>
    <n v="1863"/>
    <n v="0.19"/>
    <n v="428.49"/>
    <s v="Tamil Nadu"/>
    <x v="1"/>
    <x v="8"/>
    <m/>
  </r>
  <r>
    <s v="OD5658"/>
    <x v="25"/>
    <x v="5"/>
    <x v="17"/>
    <x v="9"/>
    <d v="2017-11-12T00:00:00"/>
    <x v="3"/>
    <n v="1512"/>
    <n v="0.16"/>
    <n v="453.6"/>
    <s v="Tamil Nadu"/>
    <x v="0"/>
    <x v="0"/>
    <m/>
  </r>
  <r>
    <s v="OD5659"/>
    <x v="24"/>
    <x v="1"/>
    <x v="1"/>
    <x v="10"/>
    <d v="2016-05-04T00:00:00"/>
    <x v="3"/>
    <n v="2190"/>
    <n v="0.27"/>
    <n v="262.8"/>
    <s v="Tamil Nadu"/>
    <x v="1"/>
    <x v="5"/>
    <m/>
  </r>
  <r>
    <s v="OD5660"/>
    <x v="47"/>
    <x v="1"/>
    <x v="14"/>
    <x v="15"/>
    <d v="2017-12-05T00:00:00"/>
    <x v="4"/>
    <n v="1740"/>
    <n v="0.21"/>
    <n v="626.4"/>
    <s v="Tamil Nadu"/>
    <x v="0"/>
    <x v="4"/>
    <m/>
  </r>
  <r>
    <s v="OD5661"/>
    <x v="33"/>
    <x v="5"/>
    <x v="10"/>
    <x v="0"/>
    <d v="2018-05-14T00:00:00"/>
    <x v="4"/>
    <n v="1776"/>
    <n v="0.12"/>
    <n v="88.8"/>
    <s v="Tamil Nadu"/>
    <x v="3"/>
    <x v="5"/>
    <m/>
  </r>
  <r>
    <s v="OD5662"/>
    <x v="0"/>
    <x v="1"/>
    <x v="14"/>
    <x v="10"/>
    <d v="2018-06-29T00:00:00"/>
    <x v="4"/>
    <n v="1870"/>
    <n v="0.28999999999999998"/>
    <n v="523.6"/>
    <s v="Tamil Nadu"/>
    <x v="3"/>
    <x v="1"/>
    <m/>
  </r>
  <r>
    <s v="OD5663"/>
    <x v="32"/>
    <x v="5"/>
    <x v="17"/>
    <x v="2"/>
    <d v="2015-08-24T00:00:00"/>
    <x v="4"/>
    <n v="2231"/>
    <n v="0.13"/>
    <n v="133.86000000000001"/>
    <s v="Tamil Nadu"/>
    <x v="2"/>
    <x v="6"/>
    <m/>
  </r>
  <r>
    <s v="OD5664"/>
    <x v="20"/>
    <x v="2"/>
    <x v="4"/>
    <x v="21"/>
    <d v="2018-10-23T00:00:00"/>
    <x v="4"/>
    <n v="2079"/>
    <n v="0.26"/>
    <n v="914.76"/>
    <s v="Tamil Nadu"/>
    <x v="3"/>
    <x v="2"/>
    <m/>
  </r>
  <r>
    <s v="OD5665"/>
    <x v="42"/>
    <x v="5"/>
    <x v="8"/>
    <x v="4"/>
    <d v="2018-10-23T00:00:00"/>
    <x v="4"/>
    <n v="1556"/>
    <n v="0.12"/>
    <n v="373.44"/>
    <s v="Tamil Nadu"/>
    <x v="3"/>
    <x v="2"/>
    <m/>
  </r>
  <r>
    <s v="OD5666"/>
    <x v="22"/>
    <x v="2"/>
    <x v="15"/>
    <x v="12"/>
    <d v="2017-02-21T00:00:00"/>
    <x v="4"/>
    <n v="1517"/>
    <n v="0.23"/>
    <n v="530.95000000000005"/>
    <s v="Tamil Nadu"/>
    <x v="0"/>
    <x v="11"/>
    <m/>
  </r>
  <r>
    <s v="OD5667"/>
    <x v="19"/>
    <x v="0"/>
    <x v="0"/>
    <x v="0"/>
    <d v="2018-06-29T00:00:00"/>
    <x v="4"/>
    <n v="605"/>
    <n v="0.2"/>
    <n v="151.25"/>
    <s v="Tamil Nadu"/>
    <x v="3"/>
    <x v="1"/>
    <m/>
  </r>
  <r>
    <s v="OD5668"/>
    <x v="34"/>
    <x v="2"/>
    <x v="21"/>
    <x v="12"/>
    <d v="2018-10-16T00:00:00"/>
    <x v="4"/>
    <n v="1459"/>
    <n v="0.1"/>
    <n v="218.85"/>
    <s v="Tamil Nadu"/>
    <x v="3"/>
    <x v="2"/>
    <m/>
  </r>
  <r>
    <s v="OD5669"/>
    <x v="42"/>
    <x v="6"/>
    <x v="9"/>
    <x v="22"/>
    <d v="2018-08-17T00:00:00"/>
    <x v="4"/>
    <n v="856"/>
    <n v="0.26"/>
    <n v="171.2"/>
    <s v="Tamil Nadu"/>
    <x v="3"/>
    <x v="6"/>
    <m/>
  </r>
  <r>
    <s v="OD5670"/>
    <x v="19"/>
    <x v="2"/>
    <x v="21"/>
    <x v="16"/>
    <d v="2018-03-24T00:00:00"/>
    <x v="4"/>
    <n v="1888"/>
    <n v="0.34"/>
    <n v="283.2"/>
    <s v="Tamil Nadu"/>
    <x v="3"/>
    <x v="10"/>
    <m/>
  </r>
  <r>
    <s v="OD5671"/>
    <x v="14"/>
    <x v="0"/>
    <x v="20"/>
    <x v="11"/>
    <d v="2016-11-03T00:00:00"/>
    <x v="4"/>
    <n v="1324"/>
    <n v="0.15"/>
    <n v="198.6"/>
    <s v="Tamil Nadu"/>
    <x v="1"/>
    <x v="0"/>
    <m/>
  </r>
  <r>
    <s v="OD5672"/>
    <x v="38"/>
    <x v="4"/>
    <x v="6"/>
    <x v="0"/>
    <d v="2015-11-01T00:00:00"/>
    <x v="4"/>
    <n v="2234"/>
    <n v="0.28000000000000003"/>
    <n v="357.44"/>
    <s v="Tamil Nadu"/>
    <x v="2"/>
    <x v="0"/>
    <m/>
  </r>
  <r>
    <s v="OD5673"/>
    <x v="42"/>
    <x v="2"/>
    <x v="21"/>
    <x v="13"/>
    <d v="2018-04-20T00:00:00"/>
    <x v="4"/>
    <n v="1672"/>
    <n v="0.22"/>
    <n v="167.2"/>
    <s v="Tamil Nadu"/>
    <x v="3"/>
    <x v="3"/>
    <m/>
  </r>
  <r>
    <s v="OD5674"/>
    <x v="14"/>
    <x v="4"/>
    <x v="22"/>
    <x v="18"/>
    <d v="2016-07-03T00:00:00"/>
    <x v="4"/>
    <n v="2368"/>
    <n v="0.17"/>
    <n v="1018.24"/>
    <s v="Tamil Nadu"/>
    <x v="1"/>
    <x v="7"/>
    <m/>
  </r>
  <r>
    <s v="OD5675"/>
    <x v="39"/>
    <x v="2"/>
    <x v="21"/>
    <x v="4"/>
    <d v="2018-04-20T00:00:00"/>
    <x v="4"/>
    <n v="2270"/>
    <n v="0.27"/>
    <n v="817.2"/>
    <s v="Tamil Nadu"/>
    <x v="3"/>
    <x v="3"/>
    <m/>
  </r>
  <r>
    <s v="OD5676"/>
    <x v="6"/>
    <x v="6"/>
    <x v="9"/>
    <x v="7"/>
    <d v="2018-12-04T00:00:00"/>
    <x v="4"/>
    <n v="1790"/>
    <n v="0.32"/>
    <n v="304.3"/>
    <s v="Tamil Nadu"/>
    <x v="3"/>
    <x v="4"/>
    <m/>
  </r>
  <r>
    <s v="OD5677"/>
    <x v="45"/>
    <x v="6"/>
    <x v="9"/>
    <x v="7"/>
    <d v="2016-05-29T00:00:00"/>
    <x v="4"/>
    <n v="1715"/>
    <n v="0.24"/>
    <n v="240.1"/>
    <s v="Tamil Nadu"/>
    <x v="1"/>
    <x v="5"/>
    <m/>
  </r>
  <r>
    <s v="OD5678"/>
    <x v="1"/>
    <x v="5"/>
    <x v="8"/>
    <x v="12"/>
    <d v="2018-10-09T00:00:00"/>
    <x v="4"/>
    <n v="1992"/>
    <n v="0.2"/>
    <n v="657.36"/>
    <s v="Tamil Nadu"/>
    <x v="3"/>
    <x v="2"/>
    <m/>
  </r>
  <r>
    <s v="OD5679"/>
    <x v="29"/>
    <x v="4"/>
    <x v="22"/>
    <x v="7"/>
    <d v="2016-07-03T00:00:00"/>
    <x v="4"/>
    <n v="1332"/>
    <n v="0.12"/>
    <n v="372.96"/>
    <s v="Tamil Nadu"/>
    <x v="1"/>
    <x v="7"/>
    <m/>
  </r>
  <r>
    <s v="OD5680"/>
    <x v="3"/>
    <x v="5"/>
    <x v="10"/>
    <x v="7"/>
    <d v="2016-05-29T00:00:00"/>
    <x v="4"/>
    <n v="2101"/>
    <n v="0.14000000000000001"/>
    <n v="525.25"/>
    <s v="Tamil Nadu"/>
    <x v="1"/>
    <x v="5"/>
    <m/>
  </r>
  <r>
    <s v="OD5681"/>
    <x v="21"/>
    <x v="6"/>
    <x v="19"/>
    <x v="18"/>
    <d v="2018-10-23T00:00:00"/>
    <x v="4"/>
    <n v="1620"/>
    <n v="0.35"/>
    <n v="729"/>
    <s v="Tamil Nadu"/>
    <x v="3"/>
    <x v="2"/>
    <m/>
  </r>
  <r>
    <s v="OD5682"/>
    <x v="2"/>
    <x v="4"/>
    <x v="6"/>
    <x v="8"/>
    <d v="2016-07-11T00:00:00"/>
    <x v="4"/>
    <n v="1302"/>
    <n v="0.27"/>
    <n v="429.66"/>
    <s v="Tamil Nadu"/>
    <x v="1"/>
    <x v="7"/>
    <m/>
  </r>
  <r>
    <s v="OD5683"/>
    <x v="32"/>
    <x v="3"/>
    <x v="3"/>
    <x v="10"/>
    <d v="2018-10-23T00:00:00"/>
    <x v="4"/>
    <n v="1326"/>
    <n v="0.18"/>
    <n v="159.12"/>
    <s v="Tamil Nadu"/>
    <x v="3"/>
    <x v="2"/>
    <m/>
  </r>
  <r>
    <s v="OD5684"/>
    <x v="30"/>
    <x v="3"/>
    <x v="3"/>
    <x v="7"/>
    <d v="2016-12-22T00:00:00"/>
    <x v="4"/>
    <n v="1258"/>
    <n v="0.17"/>
    <n v="515.78"/>
    <s v="Tamil Nadu"/>
    <x v="1"/>
    <x v="4"/>
    <m/>
  </r>
  <r>
    <s v="OD5685"/>
    <x v="13"/>
    <x v="2"/>
    <x v="21"/>
    <x v="21"/>
    <d v="2015-01-14T00:00:00"/>
    <x v="4"/>
    <n v="1715"/>
    <n v="0.24"/>
    <n v="771.75"/>
    <s v="Tamil Nadu"/>
    <x v="2"/>
    <x v="9"/>
    <m/>
  </r>
  <r>
    <s v="OD5686"/>
    <x v="29"/>
    <x v="4"/>
    <x v="6"/>
    <x v="0"/>
    <d v="2018-05-18T00:00:00"/>
    <x v="1"/>
    <n v="2416"/>
    <n v="0.23"/>
    <n v="241.6"/>
    <s v="Tamil Nadu"/>
    <x v="3"/>
    <x v="5"/>
    <m/>
  </r>
  <r>
    <s v="OD5687"/>
    <x v="40"/>
    <x v="0"/>
    <x v="20"/>
    <x v="17"/>
    <d v="2018-04-01T00:00:00"/>
    <x v="1"/>
    <n v="2368"/>
    <n v="0.14000000000000001"/>
    <n v="355.2"/>
    <s v="Tamil Nadu"/>
    <x v="3"/>
    <x v="3"/>
    <m/>
  </r>
  <r>
    <s v="OD5688"/>
    <x v="4"/>
    <x v="1"/>
    <x v="1"/>
    <x v="2"/>
    <d v="2015-08-27T00:00:00"/>
    <x v="1"/>
    <n v="2427"/>
    <n v="0.25"/>
    <n v="946.53"/>
    <s v="Tamil Nadu"/>
    <x v="2"/>
    <x v="6"/>
    <m/>
  </r>
  <r>
    <s v="OD5689"/>
    <x v="33"/>
    <x v="0"/>
    <x v="12"/>
    <x v="18"/>
    <d v="2018-07-15T00:00:00"/>
    <x v="1"/>
    <n v="1940"/>
    <n v="0.28999999999999998"/>
    <n v="737.2"/>
    <s v="Tamil Nadu"/>
    <x v="3"/>
    <x v="7"/>
    <m/>
  </r>
  <r>
    <s v="OD5690"/>
    <x v="17"/>
    <x v="2"/>
    <x v="21"/>
    <x v="4"/>
    <d v="2015-08-27T00:00:00"/>
    <x v="1"/>
    <n v="528"/>
    <n v="0.2"/>
    <n v="232.32"/>
    <s v="Tamil Nadu"/>
    <x v="2"/>
    <x v="6"/>
    <m/>
  </r>
  <r>
    <s v="OD5691"/>
    <x v="35"/>
    <x v="2"/>
    <x v="15"/>
    <x v="20"/>
    <d v="2017-11-06T00:00:00"/>
    <x v="1"/>
    <n v="2091"/>
    <n v="0.26"/>
    <n v="104.55"/>
    <s v="Tamil Nadu"/>
    <x v="0"/>
    <x v="0"/>
    <m/>
  </r>
  <r>
    <s v="OD5692"/>
    <x v="8"/>
    <x v="4"/>
    <x v="6"/>
    <x v="7"/>
    <d v="2016-12-05T00:00:00"/>
    <x v="1"/>
    <n v="2422"/>
    <n v="0.27"/>
    <n v="678.16"/>
    <s v="Tamil Nadu"/>
    <x v="1"/>
    <x v="4"/>
    <m/>
  </r>
  <r>
    <s v="OD5693"/>
    <x v="13"/>
    <x v="2"/>
    <x v="21"/>
    <x v="18"/>
    <d v="2017-11-06T00:00:00"/>
    <x v="1"/>
    <n v="1311"/>
    <n v="0.35"/>
    <n v="157.32"/>
    <s v="Tamil Nadu"/>
    <x v="0"/>
    <x v="0"/>
    <m/>
  </r>
  <r>
    <s v="OD5694"/>
    <x v="40"/>
    <x v="2"/>
    <x v="15"/>
    <x v="4"/>
    <d v="2015-07-05T00:00:00"/>
    <x v="1"/>
    <n v="568"/>
    <n v="0.2"/>
    <n v="62.48"/>
    <s v="Tamil Nadu"/>
    <x v="2"/>
    <x v="7"/>
    <m/>
  </r>
  <r>
    <s v="OD5695"/>
    <x v="40"/>
    <x v="1"/>
    <x v="14"/>
    <x v="19"/>
    <d v="2016-11-30T00:00:00"/>
    <x v="1"/>
    <n v="1715"/>
    <n v="0.35"/>
    <n v="411.6"/>
    <s v="Tamil Nadu"/>
    <x v="1"/>
    <x v="0"/>
    <m/>
  </r>
  <r>
    <s v="OD5696"/>
    <x v="46"/>
    <x v="4"/>
    <x v="6"/>
    <x v="13"/>
    <d v="2018-05-09T00:00:00"/>
    <x v="1"/>
    <n v="1106"/>
    <n v="0.21"/>
    <n v="210.14"/>
    <s v="Tamil Nadu"/>
    <x v="3"/>
    <x v="5"/>
    <m/>
  </r>
  <r>
    <s v="OD5697"/>
    <x v="48"/>
    <x v="5"/>
    <x v="8"/>
    <x v="14"/>
    <d v="2016-06-11T00:00:00"/>
    <x v="1"/>
    <n v="1571"/>
    <n v="0.17"/>
    <n v="298.49"/>
    <s v="Tamil Nadu"/>
    <x v="1"/>
    <x v="1"/>
    <m/>
  </r>
  <r>
    <s v="OD5698"/>
    <x v="15"/>
    <x v="3"/>
    <x v="3"/>
    <x v="9"/>
    <d v="2015-03-19T00:00:00"/>
    <x v="1"/>
    <n v="824"/>
    <n v="0.28000000000000003"/>
    <n v="230.72"/>
    <s v="Tamil Nadu"/>
    <x v="2"/>
    <x v="10"/>
    <m/>
  </r>
  <r>
    <s v="OD5699"/>
    <x v="48"/>
    <x v="1"/>
    <x v="14"/>
    <x v="14"/>
    <d v="2015-03-19T00:00:00"/>
    <x v="1"/>
    <n v="2306"/>
    <n v="0.14000000000000001"/>
    <n v="553.44000000000005"/>
    <s v="Tamil Nadu"/>
    <x v="2"/>
    <x v="10"/>
    <m/>
  </r>
  <r>
    <s v="OD5700"/>
    <x v="27"/>
    <x v="4"/>
    <x v="6"/>
    <x v="23"/>
    <d v="2015-07-05T00:00:00"/>
    <x v="1"/>
    <n v="1589"/>
    <n v="0.11"/>
    <n v="444.92"/>
    <s v="Tamil Nadu"/>
    <x v="2"/>
    <x v="7"/>
    <m/>
  </r>
  <r>
    <s v="OD5701"/>
    <x v="23"/>
    <x v="4"/>
    <x v="6"/>
    <x v="8"/>
    <d v="2016-06-18T00:00:00"/>
    <x v="1"/>
    <n v="1513"/>
    <n v="0.3"/>
    <n v="484.16"/>
    <s v="Tamil Nadu"/>
    <x v="1"/>
    <x v="1"/>
    <m/>
  </r>
  <r>
    <s v="OD5702"/>
    <x v="28"/>
    <x v="1"/>
    <x v="1"/>
    <x v="11"/>
    <d v="2016-06-11T00:00:00"/>
    <x v="1"/>
    <n v="1447"/>
    <n v="0.35"/>
    <n v="202.58"/>
    <s v="Tamil Nadu"/>
    <x v="1"/>
    <x v="1"/>
    <m/>
  </r>
  <r>
    <s v="OD5703"/>
    <x v="35"/>
    <x v="6"/>
    <x v="11"/>
    <x v="8"/>
    <d v="2016-07-02T00:00:00"/>
    <x v="1"/>
    <n v="2465"/>
    <n v="0.13"/>
    <n v="690.2"/>
    <s v="Tamil Nadu"/>
    <x v="1"/>
    <x v="7"/>
    <m/>
  </r>
  <r>
    <s v="OD5704"/>
    <x v="48"/>
    <x v="6"/>
    <x v="11"/>
    <x v="2"/>
    <d v="2018-11-04T00:00:00"/>
    <x v="1"/>
    <n v="1840"/>
    <n v="0.32"/>
    <n v="239.2"/>
    <s v="Tamil Nadu"/>
    <x v="3"/>
    <x v="0"/>
    <m/>
  </r>
  <r>
    <s v="OD5705"/>
    <x v="41"/>
    <x v="3"/>
    <x v="3"/>
    <x v="3"/>
    <d v="2015-10-20T00:00:00"/>
    <x v="1"/>
    <n v="2139"/>
    <n v="0.2"/>
    <n v="556.14"/>
    <s v="Tamil Nadu"/>
    <x v="2"/>
    <x v="2"/>
    <m/>
  </r>
  <r>
    <s v="OD5706"/>
    <x v="45"/>
    <x v="1"/>
    <x v="14"/>
    <x v="19"/>
    <d v="2018-03-28T00:00:00"/>
    <x v="2"/>
    <n v="666"/>
    <n v="0.22"/>
    <n v="259.74"/>
    <s v="Tamil Nadu"/>
    <x v="3"/>
    <x v="10"/>
    <m/>
  </r>
  <r>
    <s v="OD5707"/>
    <x v="6"/>
    <x v="0"/>
    <x v="12"/>
    <x v="19"/>
    <d v="2018-01-08T00:00:00"/>
    <x v="2"/>
    <n v="743"/>
    <n v="0.19"/>
    <n v="118.88"/>
    <s v="Tamil Nadu"/>
    <x v="3"/>
    <x v="9"/>
    <m/>
  </r>
  <r>
    <s v="OD5708"/>
    <x v="46"/>
    <x v="4"/>
    <x v="7"/>
    <x v="14"/>
    <d v="2016-09-13T00:00:00"/>
    <x v="2"/>
    <n v="567"/>
    <n v="0.26"/>
    <n v="249.48"/>
    <s v="Tamil Nadu"/>
    <x v="1"/>
    <x v="8"/>
    <m/>
  </r>
  <r>
    <s v="OD5709"/>
    <x v="34"/>
    <x v="0"/>
    <x v="0"/>
    <x v="18"/>
    <d v="2016-02-03T00:00:00"/>
    <x v="2"/>
    <n v="1901"/>
    <n v="0.12"/>
    <n v="684.36"/>
    <s v="Tamil Nadu"/>
    <x v="1"/>
    <x v="11"/>
    <m/>
  </r>
  <r>
    <s v="OD5710"/>
    <x v="13"/>
    <x v="0"/>
    <x v="0"/>
    <x v="13"/>
    <d v="2016-09-13T00:00:00"/>
    <x v="2"/>
    <n v="680"/>
    <n v="0.22"/>
    <n v="292.39999999999998"/>
    <s v="Tamil Nadu"/>
    <x v="1"/>
    <x v="8"/>
    <m/>
  </r>
  <r>
    <s v="OD5711"/>
    <x v="23"/>
    <x v="5"/>
    <x v="17"/>
    <x v="22"/>
    <d v="2018-04-15T00:00:00"/>
    <x v="2"/>
    <n v="1298"/>
    <n v="0.25"/>
    <n v="272.58"/>
    <s v="Tamil Nadu"/>
    <x v="3"/>
    <x v="3"/>
    <m/>
  </r>
  <r>
    <s v="OD5712"/>
    <x v="16"/>
    <x v="3"/>
    <x v="5"/>
    <x v="9"/>
    <d v="2015-09-06T00:00:00"/>
    <x v="2"/>
    <n v="1762"/>
    <n v="0.24"/>
    <n v="176.2"/>
    <s v="Tamil Nadu"/>
    <x v="2"/>
    <x v="8"/>
    <m/>
  </r>
  <r>
    <s v="OD5713"/>
    <x v="29"/>
    <x v="3"/>
    <x v="16"/>
    <x v="3"/>
    <d v="2017-05-05T00:00:00"/>
    <x v="2"/>
    <n v="1375"/>
    <n v="0.23"/>
    <n v="261.25"/>
    <s v="Tamil Nadu"/>
    <x v="0"/>
    <x v="5"/>
    <m/>
  </r>
  <r>
    <s v="OD5714"/>
    <x v="46"/>
    <x v="2"/>
    <x v="2"/>
    <x v="22"/>
    <d v="2016-09-13T00:00:00"/>
    <x v="2"/>
    <n v="2398"/>
    <n v="0.23"/>
    <n v="167.86"/>
    <s v="Tamil Nadu"/>
    <x v="1"/>
    <x v="8"/>
    <m/>
  </r>
  <r>
    <s v="OD5715"/>
    <x v="39"/>
    <x v="5"/>
    <x v="17"/>
    <x v="14"/>
    <d v="2018-03-28T00:00:00"/>
    <x v="2"/>
    <n v="1714"/>
    <n v="0.26"/>
    <n v="548.48"/>
    <s v="Tamil Nadu"/>
    <x v="3"/>
    <x v="10"/>
    <m/>
  </r>
  <r>
    <s v="OD5716"/>
    <x v="4"/>
    <x v="6"/>
    <x v="19"/>
    <x v="17"/>
    <d v="2015-05-04T00:00:00"/>
    <x v="2"/>
    <n v="933"/>
    <n v="0.25"/>
    <n v="121.29"/>
    <s v="Tamil Nadu"/>
    <x v="2"/>
    <x v="5"/>
    <m/>
  </r>
  <r>
    <s v="OD5717"/>
    <x v="33"/>
    <x v="5"/>
    <x v="10"/>
    <x v="7"/>
    <d v="2017-09-25T00:00:00"/>
    <x v="2"/>
    <n v="1332"/>
    <n v="0.28999999999999998"/>
    <n v="159.84"/>
    <s v="Tamil Nadu"/>
    <x v="0"/>
    <x v="8"/>
    <m/>
  </r>
  <r>
    <s v="OD5718"/>
    <x v="1"/>
    <x v="4"/>
    <x v="6"/>
    <x v="9"/>
    <d v="2015-11-16T00:00:00"/>
    <x v="2"/>
    <n v="563"/>
    <n v="0.28999999999999998"/>
    <n v="180.16"/>
    <s v="Tamil Nadu"/>
    <x v="2"/>
    <x v="0"/>
    <m/>
  </r>
  <r>
    <s v="OD5719"/>
    <x v="4"/>
    <x v="1"/>
    <x v="1"/>
    <x v="8"/>
    <d v="2018-10-27T00:00:00"/>
    <x v="2"/>
    <n v="1615"/>
    <n v="0.16"/>
    <n v="581.4"/>
    <s v="Tamil Nadu"/>
    <x v="3"/>
    <x v="2"/>
    <m/>
  </r>
  <r>
    <s v="OD5720"/>
    <x v="38"/>
    <x v="6"/>
    <x v="9"/>
    <x v="23"/>
    <d v="2015-10-28T00:00:00"/>
    <x v="2"/>
    <n v="2397"/>
    <n v="0.19"/>
    <n v="934.83"/>
    <s v="Tamil Nadu"/>
    <x v="2"/>
    <x v="2"/>
    <m/>
  </r>
  <r>
    <s v="OD5721"/>
    <x v="17"/>
    <x v="2"/>
    <x v="4"/>
    <x v="21"/>
    <d v="2016-08-31T00:00:00"/>
    <x v="2"/>
    <n v="1441"/>
    <n v="0.13"/>
    <n v="389.07"/>
    <s v="Tamil Nadu"/>
    <x v="1"/>
    <x v="6"/>
    <m/>
  </r>
  <r>
    <s v="OD5722"/>
    <x v="35"/>
    <x v="3"/>
    <x v="3"/>
    <x v="7"/>
    <d v="2018-04-01T00:00:00"/>
    <x v="2"/>
    <n v="1061"/>
    <n v="0.25"/>
    <n v="435.01"/>
    <s v="Tamil Nadu"/>
    <x v="3"/>
    <x v="3"/>
    <m/>
  </r>
  <r>
    <s v="OD5723"/>
    <x v="30"/>
    <x v="4"/>
    <x v="22"/>
    <x v="14"/>
    <d v="2017-10-10T00:00:00"/>
    <x v="2"/>
    <n v="1981"/>
    <n v="0.21"/>
    <n v="435.82"/>
    <s v="Tamil Nadu"/>
    <x v="0"/>
    <x v="2"/>
    <m/>
  </r>
  <r>
    <s v="OD5724"/>
    <x v="31"/>
    <x v="2"/>
    <x v="21"/>
    <x v="0"/>
    <d v="2018-10-27T00:00:00"/>
    <x v="2"/>
    <n v="2016"/>
    <n v="0.12"/>
    <n v="262.08"/>
    <s v="Tamil Nadu"/>
    <x v="3"/>
    <x v="2"/>
    <m/>
  </r>
  <r>
    <s v="OD5725"/>
    <x v="3"/>
    <x v="6"/>
    <x v="13"/>
    <x v="2"/>
    <d v="2017-12-14T00:00:00"/>
    <x v="2"/>
    <n v="1341"/>
    <n v="0.3"/>
    <n v="362.07"/>
    <s v="Tamil Nadu"/>
    <x v="0"/>
    <x v="4"/>
    <m/>
  </r>
  <r>
    <s v="OD5726"/>
    <x v="4"/>
    <x v="6"/>
    <x v="9"/>
    <x v="8"/>
    <d v="2018-10-21T00:00:00"/>
    <x v="2"/>
    <n v="1629"/>
    <n v="0.23"/>
    <n v="488.7"/>
    <s v="Tamil Nadu"/>
    <x v="3"/>
    <x v="2"/>
    <m/>
  </r>
  <r>
    <s v="OD5727"/>
    <x v="18"/>
    <x v="2"/>
    <x v="21"/>
    <x v="18"/>
    <d v="2017-03-14T00:00:00"/>
    <x v="2"/>
    <n v="1424"/>
    <n v="0.14000000000000001"/>
    <n v="185.12"/>
    <s v="Tamil Nadu"/>
    <x v="0"/>
    <x v="10"/>
    <m/>
  </r>
  <r>
    <s v="OD5728"/>
    <x v="28"/>
    <x v="6"/>
    <x v="11"/>
    <x v="23"/>
    <d v="2017-08-16T00:00:00"/>
    <x v="2"/>
    <n v="1844"/>
    <n v="0.3"/>
    <n v="147.52000000000001"/>
    <s v="Tamil Nadu"/>
    <x v="0"/>
    <x v="6"/>
    <m/>
  </r>
  <r>
    <s v="OD5729"/>
    <x v="38"/>
    <x v="0"/>
    <x v="0"/>
    <x v="18"/>
    <d v="2016-09-13T00:00:00"/>
    <x v="2"/>
    <n v="701"/>
    <n v="0.14000000000000001"/>
    <n v="35.049999999999997"/>
    <s v="Tamil Nadu"/>
    <x v="1"/>
    <x v="8"/>
    <m/>
  </r>
  <r>
    <s v="OD5730"/>
    <x v="8"/>
    <x v="4"/>
    <x v="7"/>
    <x v="13"/>
    <d v="2016-10-10T00:00:00"/>
    <x v="2"/>
    <n v="2229"/>
    <n v="0.18"/>
    <n v="222.9"/>
    <s v="Tamil Nadu"/>
    <x v="1"/>
    <x v="2"/>
    <m/>
  </r>
  <r>
    <s v="OD5731"/>
    <x v="14"/>
    <x v="4"/>
    <x v="6"/>
    <x v="0"/>
    <d v="2018-11-09T00:00:00"/>
    <x v="2"/>
    <n v="1322"/>
    <n v="0.19"/>
    <n v="462.7"/>
    <s v="Tamil Nadu"/>
    <x v="3"/>
    <x v="0"/>
    <m/>
  </r>
  <r>
    <s v="OD5732"/>
    <x v="22"/>
    <x v="5"/>
    <x v="8"/>
    <x v="10"/>
    <d v="2018-10-15T00:00:00"/>
    <x v="2"/>
    <n v="2154"/>
    <n v="0.31"/>
    <n v="172.32"/>
    <s v="Tamil Nadu"/>
    <x v="3"/>
    <x v="2"/>
    <m/>
  </r>
  <r>
    <s v="OD5733"/>
    <x v="9"/>
    <x v="2"/>
    <x v="2"/>
    <x v="8"/>
    <d v="2018-11-10T00:00:00"/>
    <x v="2"/>
    <n v="663"/>
    <n v="0.25"/>
    <n v="212.16"/>
    <s v="Tamil Nadu"/>
    <x v="3"/>
    <x v="0"/>
    <m/>
  </r>
  <r>
    <s v="OD5734"/>
    <x v="10"/>
    <x v="1"/>
    <x v="14"/>
    <x v="5"/>
    <d v="2017-08-26T00:00:00"/>
    <x v="2"/>
    <n v="2191"/>
    <n v="0.28999999999999998"/>
    <n v="525.84"/>
    <s v="Tamil Nadu"/>
    <x v="0"/>
    <x v="6"/>
    <m/>
  </r>
  <r>
    <s v="OD5735"/>
    <x v="28"/>
    <x v="5"/>
    <x v="17"/>
    <x v="12"/>
    <d v="2017-03-15T00:00:00"/>
    <x v="2"/>
    <n v="2215"/>
    <n v="0.23"/>
    <n v="575.9"/>
    <s v="Tamil Nadu"/>
    <x v="0"/>
    <x v="10"/>
    <m/>
  </r>
  <r>
    <s v="OD5736"/>
    <x v="38"/>
    <x v="6"/>
    <x v="19"/>
    <x v="19"/>
    <d v="2016-09-11T00:00:00"/>
    <x v="2"/>
    <n v="1784"/>
    <n v="0.35"/>
    <n v="410.32"/>
    <s v="Tamil Nadu"/>
    <x v="1"/>
    <x v="8"/>
    <m/>
  </r>
  <r>
    <s v="OD5737"/>
    <x v="16"/>
    <x v="6"/>
    <x v="19"/>
    <x v="3"/>
    <d v="2015-06-25T00:00:00"/>
    <x v="2"/>
    <n v="2072"/>
    <n v="0.24"/>
    <n v="890.96"/>
    <s v="Tamil Nadu"/>
    <x v="2"/>
    <x v="1"/>
    <m/>
  </r>
  <r>
    <s v="OD5738"/>
    <x v="11"/>
    <x v="6"/>
    <x v="19"/>
    <x v="8"/>
    <d v="2018-12-28T00:00:00"/>
    <x v="2"/>
    <n v="2351"/>
    <n v="0.16"/>
    <n v="1057.95"/>
    <s v="Tamil Nadu"/>
    <x v="3"/>
    <x v="4"/>
    <m/>
  </r>
  <r>
    <s v="OD5739"/>
    <x v="17"/>
    <x v="3"/>
    <x v="5"/>
    <x v="1"/>
    <d v="2017-10-10T00:00:00"/>
    <x v="2"/>
    <n v="1466"/>
    <n v="0.13"/>
    <n v="234.56"/>
    <s v="Tamil Nadu"/>
    <x v="0"/>
    <x v="2"/>
    <m/>
  </r>
  <r>
    <s v="OD5740"/>
    <x v="17"/>
    <x v="2"/>
    <x v="21"/>
    <x v="5"/>
    <d v="2018-05-11T00:00:00"/>
    <x v="2"/>
    <n v="1600"/>
    <n v="0.13"/>
    <n v="288"/>
    <s v="Tamil Nadu"/>
    <x v="3"/>
    <x v="5"/>
    <m/>
  </r>
  <r>
    <s v="OD5741"/>
    <x v="5"/>
    <x v="3"/>
    <x v="3"/>
    <x v="20"/>
    <d v="2018-11-18T00:00:00"/>
    <x v="3"/>
    <n v="2496"/>
    <n v="0.28999999999999998"/>
    <n v="299.52"/>
    <s v="Tamil Nadu"/>
    <x v="3"/>
    <x v="0"/>
    <m/>
  </r>
  <r>
    <s v="OD5742"/>
    <x v="44"/>
    <x v="0"/>
    <x v="0"/>
    <x v="12"/>
    <d v="2016-11-08T00:00:00"/>
    <x v="4"/>
    <n v="1451"/>
    <n v="0.33"/>
    <n v="101.57"/>
    <s v="Tamil Nadu"/>
    <x v="1"/>
    <x v="0"/>
    <m/>
  </r>
  <r>
    <s v="OD5743"/>
    <x v="43"/>
    <x v="3"/>
    <x v="18"/>
    <x v="14"/>
    <d v="2018-08-12T00:00:00"/>
    <x v="4"/>
    <n v="960"/>
    <n v="0.26"/>
    <n v="297.60000000000002"/>
    <s v="Tamil Nadu"/>
    <x v="3"/>
    <x v="6"/>
    <m/>
  </r>
  <r>
    <s v="OD5744"/>
    <x v="43"/>
    <x v="5"/>
    <x v="8"/>
    <x v="18"/>
    <d v="2017-10-28T00:00:00"/>
    <x v="4"/>
    <n v="759"/>
    <n v="0.16"/>
    <n v="68.31"/>
    <s v="Tamil Nadu"/>
    <x v="0"/>
    <x v="2"/>
    <m/>
  </r>
  <r>
    <s v="OD5745"/>
    <x v="16"/>
    <x v="4"/>
    <x v="7"/>
    <x v="19"/>
    <d v="2016-11-08T00:00:00"/>
    <x v="4"/>
    <n v="2140"/>
    <n v="0.3"/>
    <n v="963"/>
    <s v="Tamil Nadu"/>
    <x v="1"/>
    <x v="0"/>
    <m/>
  </r>
  <r>
    <s v="OD5746"/>
    <x v="11"/>
    <x v="6"/>
    <x v="19"/>
    <x v="7"/>
    <d v="2015-09-19T00:00:00"/>
    <x v="4"/>
    <n v="1746"/>
    <n v="0.2"/>
    <n v="87.3"/>
    <s v="Tamil Nadu"/>
    <x v="2"/>
    <x v="8"/>
    <m/>
  </r>
  <r>
    <s v="OD5747"/>
    <x v="18"/>
    <x v="6"/>
    <x v="11"/>
    <x v="22"/>
    <d v="2017-11-23T00:00:00"/>
    <x v="4"/>
    <n v="2172"/>
    <n v="0.18"/>
    <n v="152.04"/>
    <s v="Tamil Nadu"/>
    <x v="0"/>
    <x v="0"/>
    <m/>
  </r>
  <r>
    <s v="OD5748"/>
    <x v="21"/>
    <x v="1"/>
    <x v="1"/>
    <x v="15"/>
    <d v="2017-11-23T00:00:00"/>
    <x v="4"/>
    <n v="2328"/>
    <n v="0.33"/>
    <n v="954.48"/>
    <s v="Tamil Nadu"/>
    <x v="0"/>
    <x v="0"/>
    <m/>
  </r>
  <r>
    <s v="OD5749"/>
    <x v="24"/>
    <x v="6"/>
    <x v="13"/>
    <x v="19"/>
    <d v="2015-11-24T00:00:00"/>
    <x v="4"/>
    <n v="771"/>
    <n v="0.26"/>
    <n v="107.94"/>
    <s v="Tamil Nadu"/>
    <x v="2"/>
    <x v="0"/>
    <m/>
  </r>
  <r>
    <s v="OD5750"/>
    <x v="48"/>
    <x v="0"/>
    <x v="12"/>
    <x v="22"/>
    <d v="2017-12-11T00:00:00"/>
    <x v="4"/>
    <n v="1358"/>
    <n v="0.23"/>
    <n v="543.20000000000005"/>
    <s v="Tamil Nadu"/>
    <x v="0"/>
    <x v="4"/>
    <m/>
  </r>
  <r>
    <s v="OD5751"/>
    <x v="32"/>
    <x v="0"/>
    <x v="20"/>
    <x v="18"/>
    <d v="2018-12-04T00:00:00"/>
    <x v="4"/>
    <n v="1122"/>
    <n v="0.18"/>
    <n v="269.27999999999997"/>
    <s v="Tamil Nadu"/>
    <x v="3"/>
    <x v="4"/>
    <m/>
  </r>
  <r>
    <s v="OD5752"/>
    <x v="47"/>
    <x v="4"/>
    <x v="6"/>
    <x v="15"/>
    <d v="2017-12-11T00:00:00"/>
    <x v="4"/>
    <n v="1200"/>
    <n v="0.15"/>
    <n v="180"/>
    <s v="Tamil Nadu"/>
    <x v="0"/>
    <x v="4"/>
    <m/>
  </r>
  <r>
    <s v="OD5753"/>
    <x v="15"/>
    <x v="0"/>
    <x v="0"/>
    <x v="18"/>
    <d v="2016-09-15T00:00:00"/>
    <x v="1"/>
    <n v="1317"/>
    <n v="0.31"/>
    <n v="263.39999999999998"/>
    <s v="Tamil Nadu"/>
    <x v="1"/>
    <x v="8"/>
    <m/>
  </r>
  <r>
    <s v="OD5754"/>
    <x v="38"/>
    <x v="3"/>
    <x v="16"/>
    <x v="11"/>
    <d v="2016-09-15T00:00:00"/>
    <x v="1"/>
    <n v="2201"/>
    <n v="0.1"/>
    <n v="748.34"/>
    <s v="Tamil Nadu"/>
    <x v="1"/>
    <x v="8"/>
    <m/>
  </r>
  <r>
    <s v="OD5755"/>
    <x v="8"/>
    <x v="6"/>
    <x v="19"/>
    <x v="4"/>
    <d v="2017-11-15T00:00:00"/>
    <x v="1"/>
    <n v="2293"/>
    <n v="0.25"/>
    <n v="710.83"/>
    <s v="Tamil Nadu"/>
    <x v="0"/>
    <x v="0"/>
    <m/>
  </r>
  <r>
    <s v="OD5756"/>
    <x v="19"/>
    <x v="0"/>
    <x v="20"/>
    <x v="8"/>
    <d v="2018-09-26T00:00:00"/>
    <x v="2"/>
    <n v="2091"/>
    <n v="0.3"/>
    <n v="460.02"/>
    <s v="Tamil Nadu"/>
    <x v="3"/>
    <x v="8"/>
    <m/>
  </r>
  <r>
    <s v="OD5757"/>
    <x v="16"/>
    <x v="4"/>
    <x v="22"/>
    <x v="11"/>
    <d v="2017-03-03T00:00:00"/>
    <x v="2"/>
    <n v="1546"/>
    <n v="0.25"/>
    <n v="386.5"/>
    <s v="Tamil Nadu"/>
    <x v="0"/>
    <x v="10"/>
    <m/>
  </r>
  <r>
    <s v="OD5758"/>
    <x v="44"/>
    <x v="5"/>
    <x v="17"/>
    <x v="14"/>
    <d v="2018-01-16T00:00:00"/>
    <x v="2"/>
    <n v="540"/>
    <n v="0.14000000000000001"/>
    <n v="124.2"/>
    <s v="Tamil Nadu"/>
    <x v="3"/>
    <x v="9"/>
    <m/>
  </r>
  <r>
    <s v="OD5759"/>
    <x v="35"/>
    <x v="2"/>
    <x v="2"/>
    <x v="19"/>
    <d v="2018-09-01T00:00:00"/>
    <x v="2"/>
    <n v="1141"/>
    <n v="0.26"/>
    <n v="102.69"/>
    <s v="Tamil Nadu"/>
    <x v="3"/>
    <x v="8"/>
    <m/>
  </r>
  <r>
    <s v="OD5760"/>
    <x v="41"/>
    <x v="2"/>
    <x v="4"/>
    <x v="0"/>
    <d v="2017-09-24T00:00:00"/>
    <x v="2"/>
    <n v="2108"/>
    <n v="0.32"/>
    <n v="927.52"/>
    <s v="Tamil Nadu"/>
    <x v="0"/>
    <x v="8"/>
    <m/>
  </r>
  <r>
    <s v="OD5761"/>
    <x v="11"/>
    <x v="6"/>
    <x v="9"/>
    <x v="19"/>
    <d v="2018-09-10T00:00:00"/>
    <x v="2"/>
    <n v="1659"/>
    <n v="0.16"/>
    <n v="663.6"/>
    <s v="Tamil Nadu"/>
    <x v="3"/>
    <x v="8"/>
    <m/>
  </r>
  <r>
    <s v="OD5762"/>
    <x v="13"/>
    <x v="5"/>
    <x v="17"/>
    <x v="18"/>
    <d v="2016-07-16T00:00:00"/>
    <x v="2"/>
    <n v="1602"/>
    <n v="0.22"/>
    <n v="416.52"/>
    <s v="Tamil Nadu"/>
    <x v="1"/>
    <x v="7"/>
    <m/>
  </r>
  <r>
    <s v="OD5763"/>
    <x v="16"/>
    <x v="3"/>
    <x v="3"/>
    <x v="21"/>
    <d v="2016-07-16T00:00:00"/>
    <x v="2"/>
    <n v="1483"/>
    <n v="0.35"/>
    <n v="652.52"/>
    <s v="Tamil Nadu"/>
    <x v="1"/>
    <x v="7"/>
    <m/>
  </r>
  <r>
    <s v="OD5764"/>
    <x v="20"/>
    <x v="6"/>
    <x v="9"/>
    <x v="3"/>
    <d v="2017-06-14T00:00:00"/>
    <x v="2"/>
    <n v="511"/>
    <n v="0.12"/>
    <n v="25.55"/>
    <s v="Tamil Nadu"/>
    <x v="0"/>
    <x v="1"/>
    <m/>
  </r>
  <r>
    <s v="OD5765"/>
    <x v="42"/>
    <x v="1"/>
    <x v="1"/>
    <x v="3"/>
    <d v="2018-01-16T00:00:00"/>
    <x v="2"/>
    <n v="1792"/>
    <n v="0.2"/>
    <n v="645.12"/>
    <s v="Tamil Nadu"/>
    <x v="3"/>
    <x v="9"/>
    <m/>
  </r>
  <r>
    <s v="OD5766"/>
    <x v="11"/>
    <x v="0"/>
    <x v="12"/>
    <x v="17"/>
    <d v="2016-10-25T00:00:00"/>
    <x v="2"/>
    <n v="2229"/>
    <n v="0.28999999999999998"/>
    <n v="958.47"/>
    <s v="Tamil Nadu"/>
    <x v="1"/>
    <x v="2"/>
    <m/>
  </r>
  <r>
    <s v="OD5767"/>
    <x v="8"/>
    <x v="1"/>
    <x v="1"/>
    <x v="14"/>
    <d v="2017-08-13T00:00:00"/>
    <x v="3"/>
    <n v="685"/>
    <n v="0.14000000000000001"/>
    <n v="47.95"/>
    <s v="Tamil Nadu"/>
    <x v="0"/>
    <x v="6"/>
    <m/>
  </r>
  <r>
    <s v="OD5768"/>
    <x v="7"/>
    <x v="0"/>
    <x v="0"/>
    <x v="12"/>
    <d v="2018-01-13T00:00:00"/>
    <x v="3"/>
    <n v="2120"/>
    <n v="0.25"/>
    <n v="169.6"/>
    <s v="Tamil Nadu"/>
    <x v="3"/>
    <x v="9"/>
    <m/>
  </r>
  <r>
    <s v="OD5769"/>
    <x v="40"/>
    <x v="3"/>
    <x v="5"/>
    <x v="3"/>
    <d v="2017-07-25T00:00:00"/>
    <x v="3"/>
    <n v="1581"/>
    <n v="0.19"/>
    <n v="110.67"/>
    <s v="Tamil Nadu"/>
    <x v="0"/>
    <x v="7"/>
    <m/>
  </r>
  <r>
    <s v="OD5770"/>
    <x v="4"/>
    <x v="3"/>
    <x v="3"/>
    <x v="8"/>
    <d v="2017-05-27T00:00:00"/>
    <x v="3"/>
    <n v="711"/>
    <n v="0.13"/>
    <n v="298.62"/>
    <s v="Tamil Nadu"/>
    <x v="0"/>
    <x v="5"/>
    <m/>
  </r>
  <r>
    <s v="OD5771"/>
    <x v="28"/>
    <x v="6"/>
    <x v="13"/>
    <x v="0"/>
    <d v="2017-04-02T00:00:00"/>
    <x v="3"/>
    <n v="1997"/>
    <n v="0.2"/>
    <n v="219.67"/>
    <s v="Tamil Nadu"/>
    <x v="0"/>
    <x v="3"/>
    <m/>
  </r>
  <r>
    <s v="OD5772"/>
    <x v="45"/>
    <x v="5"/>
    <x v="17"/>
    <x v="5"/>
    <d v="2017-07-25T00:00:00"/>
    <x v="3"/>
    <n v="2324"/>
    <n v="0.19"/>
    <n v="836.64"/>
    <s v="Tamil Nadu"/>
    <x v="0"/>
    <x v="7"/>
    <m/>
  </r>
  <r>
    <s v="OD5773"/>
    <x v="26"/>
    <x v="0"/>
    <x v="0"/>
    <x v="20"/>
    <d v="2018-06-01T00:00:00"/>
    <x v="3"/>
    <n v="695"/>
    <n v="0.28999999999999998"/>
    <n v="125.1"/>
    <s v="Tamil Nadu"/>
    <x v="3"/>
    <x v="1"/>
    <m/>
  </r>
  <r>
    <s v="OD5774"/>
    <x v="13"/>
    <x v="5"/>
    <x v="8"/>
    <x v="10"/>
    <d v="2016-04-18T00:00:00"/>
    <x v="3"/>
    <n v="1842"/>
    <n v="0.32"/>
    <n v="626.28"/>
    <s v="Tamil Nadu"/>
    <x v="1"/>
    <x v="3"/>
    <m/>
  </r>
  <r>
    <s v="OD5775"/>
    <x v="34"/>
    <x v="2"/>
    <x v="15"/>
    <x v="5"/>
    <d v="2017-07-07T00:00:00"/>
    <x v="3"/>
    <n v="679"/>
    <n v="0.28999999999999998"/>
    <n v="40.74"/>
    <s v="Tamil Nadu"/>
    <x v="0"/>
    <x v="7"/>
    <m/>
  </r>
  <r>
    <s v="OD5776"/>
    <x v="33"/>
    <x v="4"/>
    <x v="7"/>
    <x v="22"/>
    <d v="2015-11-23T00:00:00"/>
    <x v="3"/>
    <n v="1207"/>
    <n v="0.22"/>
    <n v="434.52"/>
    <s v="Tamil Nadu"/>
    <x v="2"/>
    <x v="0"/>
    <m/>
  </r>
  <r>
    <s v="OD5777"/>
    <x v="12"/>
    <x v="1"/>
    <x v="14"/>
    <x v="9"/>
    <d v="2018-05-28T00:00:00"/>
    <x v="3"/>
    <n v="584"/>
    <n v="0.26"/>
    <n v="35.04"/>
    <s v="Tamil Nadu"/>
    <x v="3"/>
    <x v="5"/>
    <m/>
  </r>
  <r>
    <s v="OD5778"/>
    <x v="42"/>
    <x v="6"/>
    <x v="11"/>
    <x v="21"/>
    <d v="2015-12-01T00:00:00"/>
    <x v="3"/>
    <n v="814"/>
    <n v="0.18"/>
    <n v="350.02"/>
    <s v="Tamil Nadu"/>
    <x v="2"/>
    <x v="4"/>
    <m/>
  </r>
  <r>
    <s v="OD5779"/>
    <x v="46"/>
    <x v="1"/>
    <x v="1"/>
    <x v="15"/>
    <d v="2016-11-21T00:00:00"/>
    <x v="3"/>
    <n v="1866"/>
    <n v="0.23"/>
    <n v="223.92"/>
    <s v="Tamil Nadu"/>
    <x v="1"/>
    <x v="0"/>
    <m/>
  </r>
  <r>
    <s v="OD5780"/>
    <x v="34"/>
    <x v="4"/>
    <x v="7"/>
    <x v="8"/>
    <d v="2017-12-02T00:00:00"/>
    <x v="3"/>
    <n v="2395"/>
    <n v="0.15"/>
    <n v="670.6"/>
    <s v="Tamil Nadu"/>
    <x v="0"/>
    <x v="4"/>
    <m/>
  </r>
  <r>
    <s v="OD5781"/>
    <x v="7"/>
    <x v="0"/>
    <x v="12"/>
    <x v="20"/>
    <d v="2016-05-31T00:00:00"/>
    <x v="3"/>
    <n v="1254"/>
    <n v="0.15"/>
    <n v="238.26"/>
    <s v="Tamil Nadu"/>
    <x v="1"/>
    <x v="5"/>
    <m/>
  </r>
  <r>
    <s v="OD5782"/>
    <x v="17"/>
    <x v="0"/>
    <x v="12"/>
    <x v="17"/>
    <d v="2017-12-23T00:00:00"/>
    <x v="3"/>
    <n v="2178"/>
    <n v="0.2"/>
    <n v="348.48"/>
    <s v="Tamil Nadu"/>
    <x v="0"/>
    <x v="4"/>
    <m/>
  </r>
  <r>
    <s v="OD5783"/>
    <x v="19"/>
    <x v="5"/>
    <x v="17"/>
    <x v="19"/>
    <d v="2016-02-09T00:00:00"/>
    <x v="3"/>
    <n v="1343"/>
    <n v="0.11"/>
    <n v="470.05"/>
    <s v="Tamil Nadu"/>
    <x v="1"/>
    <x v="11"/>
    <m/>
  </r>
  <r>
    <s v="OD5784"/>
    <x v="46"/>
    <x v="1"/>
    <x v="14"/>
    <x v="0"/>
    <d v="2017-07-16T00:00:00"/>
    <x v="3"/>
    <n v="2016"/>
    <n v="0.28999999999999998"/>
    <n v="665.28"/>
    <s v="Tamil Nadu"/>
    <x v="0"/>
    <x v="7"/>
    <m/>
  </r>
  <r>
    <s v="OD5785"/>
    <x v="37"/>
    <x v="5"/>
    <x v="8"/>
    <x v="6"/>
    <d v="2015-05-20T00:00:00"/>
    <x v="3"/>
    <n v="1925"/>
    <n v="0.28999999999999998"/>
    <n v="231"/>
    <s v="Tamil Nadu"/>
    <x v="2"/>
    <x v="5"/>
    <m/>
  </r>
  <r>
    <s v="OD5786"/>
    <x v="5"/>
    <x v="6"/>
    <x v="13"/>
    <x v="12"/>
    <d v="2015-09-14T00:00:00"/>
    <x v="3"/>
    <n v="1518"/>
    <n v="0.24"/>
    <n v="607.20000000000005"/>
    <s v="Tamil Nadu"/>
    <x v="2"/>
    <x v="8"/>
    <m/>
  </r>
  <r>
    <s v="OD5787"/>
    <x v="3"/>
    <x v="5"/>
    <x v="17"/>
    <x v="4"/>
    <d v="2018-11-10T00:00:00"/>
    <x v="3"/>
    <n v="729"/>
    <n v="0.19"/>
    <n v="167.67"/>
    <s v="Tamil Nadu"/>
    <x v="3"/>
    <x v="0"/>
    <m/>
  </r>
  <r>
    <s v="OD5788"/>
    <x v="42"/>
    <x v="3"/>
    <x v="18"/>
    <x v="15"/>
    <d v="2017-07-07T00:00:00"/>
    <x v="3"/>
    <n v="608"/>
    <n v="0.21"/>
    <n v="42.56"/>
    <s v="Tamil Nadu"/>
    <x v="0"/>
    <x v="7"/>
    <m/>
  </r>
  <r>
    <s v="OD5789"/>
    <x v="19"/>
    <x v="2"/>
    <x v="15"/>
    <x v="20"/>
    <d v="2018-12-22T00:00:00"/>
    <x v="4"/>
    <n v="1102"/>
    <n v="0.17"/>
    <n v="352.64"/>
    <s v="Tamil Nadu"/>
    <x v="3"/>
    <x v="4"/>
    <m/>
  </r>
  <r>
    <s v="OD5790"/>
    <x v="43"/>
    <x v="2"/>
    <x v="4"/>
    <x v="15"/>
    <d v="2017-12-05T00:00:00"/>
    <x v="4"/>
    <n v="2409"/>
    <n v="0.1"/>
    <n v="794.97"/>
    <s v="Tamil Nadu"/>
    <x v="0"/>
    <x v="4"/>
    <m/>
  </r>
  <r>
    <s v="OD5791"/>
    <x v="1"/>
    <x v="0"/>
    <x v="20"/>
    <x v="6"/>
    <d v="2017-01-25T00:00:00"/>
    <x v="4"/>
    <n v="2451"/>
    <n v="0.27"/>
    <n v="539.22"/>
    <s v="Tamil Nadu"/>
    <x v="0"/>
    <x v="9"/>
    <m/>
  </r>
  <r>
    <s v="OD5792"/>
    <x v="8"/>
    <x v="4"/>
    <x v="6"/>
    <x v="5"/>
    <d v="2015-10-13T00:00:00"/>
    <x v="4"/>
    <n v="1562"/>
    <n v="0.21"/>
    <n v="609.17999999999995"/>
    <s v="Tamil Nadu"/>
    <x v="2"/>
    <x v="2"/>
    <m/>
  </r>
  <r>
    <s v="OD5793"/>
    <x v="16"/>
    <x v="2"/>
    <x v="4"/>
    <x v="15"/>
    <d v="2017-05-08T00:00:00"/>
    <x v="4"/>
    <n v="1981"/>
    <n v="0.31"/>
    <n v="277.33999999999997"/>
    <s v="Tamil Nadu"/>
    <x v="0"/>
    <x v="5"/>
    <m/>
  </r>
  <r>
    <s v="OD5794"/>
    <x v="36"/>
    <x v="1"/>
    <x v="14"/>
    <x v="17"/>
    <d v="2016-05-31T00:00:00"/>
    <x v="4"/>
    <n v="1428"/>
    <n v="0.17"/>
    <n v="128.52000000000001"/>
    <s v="Tamil Nadu"/>
    <x v="1"/>
    <x v="5"/>
    <m/>
  </r>
  <r>
    <s v="OD5795"/>
    <x v="46"/>
    <x v="2"/>
    <x v="2"/>
    <x v="21"/>
    <d v="2016-09-11T00:00:00"/>
    <x v="4"/>
    <n v="2384"/>
    <n v="0.2"/>
    <n v="309.92"/>
    <s v="Tamil Nadu"/>
    <x v="1"/>
    <x v="8"/>
    <m/>
  </r>
  <r>
    <s v="OD5796"/>
    <x v="41"/>
    <x v="5"/>
    <x v="17"/>
    <x v="16"/>
    <d v="2018-11-07T00:00:00"/>
    <x v="4"/>
    <n v="557"/>
    <n v="0.25"/>
    <n v="178.24"/>
    <s v="Tamil Nadu"/>
    <x v="3"/>
    <x v="0"/>
    <m/>
  </r>
  <r>
    <s v="OD5797"/>
    <x v="2"/>
    <x v="1"/>
    <x v="1"/>
    <x v="15"/>
    <d v="2018-11-13T00:00:00"/>
    <x v="4"/>
    <n v="1799"/>
    <n v="0.32"/>
    <n v="683.62"/>
    <s v="Tamil Nadu"/>
    <x v="3"/>
    <x v="0"/>
    <m/>
  </r>
  <r>
    <s v="OD5798"/>
    <x v="36"/>
    <x v="6"/>
    <x v="19"/>
    <x v="7"/>
    <d v="2018-11-20T00:00:00"/>
    <x v="4"/>
    <n v="2374"/>
    <n v="0.13"/>
    <n v="379.84"/>
    <s v="Tamil Nadu"/>
    <x v="3"/>
    <x v="0"/>
    <m/>
  </r>
  <r>
    <s v="OD5799"/>
    <x v="19"/>
    <x v="6"/>
    <x v="9"/>
    <x v="11"/>
    <d v="2017-11-24T00:00:00"/>
    <x v="4"/>
    <n v="1438"/>
    <n v="0.19"/>
    <n v="143.80000000000001"/>
    <s v="Tamil Nadu"/>
    <x v="0"/>
    <x v="0"/>
    <m/>
  </r>
  <r>
    <s v="OD5800"/>
    <x v="7"/>
    <x v="1"/>
    <x v="14"/>
    <x v="0"/>
    <d v="2015-08-05T00:00:00"/>
    <x v="4"/>
    <n v="2176"/>
    <n v="0.21"/>
    <n v="413.44"/>
    <s v="Tamil Nadu"/>
    <x v="2"/>
    <x v="6"/>
    <m/>
  </r>
  <r>
    <s v="OD5801"/>
    <x v="1"/>
    <x v="5"/>
    <x v="10"/>
    <x v="23"/>
    <d v="2015-09-09T00:00:00"/>
    <x v="4"/>
    <n v="841"/>
    <n v="0.12"/>
    <n v="201.84"/>
    <s v="Tamil Nadu"/>
    <x v="2"/>
    <x v="8"/>
    <m/>
  </r>
  <r>
    <s v="OD5802"/>
    <x v="21"/>
    <x v="5"/>
    <x v="10"/>
    <x v="12"/>
    <d v="2015-05-20T00:00:00"/>
    <x v="4"/>
    <n v="619"/>
    <n v="0.15"/>
    <n v="210.46"/>
    <s v="Tamil Nadu"/>
    <x v="2"/>
    <x v="5"/>
    <m/>
  </r>
  <r>
    <s v="OD5803"/>
    <x v="5"/>
    <x v="4"/>
    <x v="6"/>
    <x v="1"/>
    <d v="2018-05-28T00:00:00"/>
    <x v="4"/>
    <n v="1657"/>
    <n v="0.27"/>
    <n v="579.95000000000005"/>
    <s v="Tamil Nadu"/>
    <x v="3"/>
    <x v="5"/>
    <m/>
  </r>
  <r>
    <s v="OD5804"/>
    <x v="29"/>
    <x v="2"/>
    <x v="4"/>
    <x v="15"/>
    <d v="2017-07-24T00:00:00"/>
    <x v="4"/>
    <n v="568"/>
    <n v="0.25"/>
    <n v="232.88"/>
    <s v="Tamil Nadu"/>
    <x v="0"/>
    <x v="7"/>
    <m/>
  </r>
  <r>
    <s v="OD5805"/>
    <x v="23"/>
    <x v="5"/>
    <x v="10"/>
    <x v="19"/>
    <d v="2015-12-20T00:00:00"/>
    <x v="4"/>
    <n v="1206"/>
    <n v="0.21"/>
    <n v="518.58000000000004"/>
    <s v="Tamil Nadu"/>
    <x v="2"/>
    <x v="4"/>
    <m/>
  </r>
  <r>
    <s v="OD5806"/>
    <x v="22"/>
    <x v="4"/>
    <x v="6"/>
    <x v="10"/>
    <d v="2016-09-15T00:00:00"/>
    <x v="4"/>
    <n v="2171"/>
    <n v="0.27"/>
    <n v="868.4"/>
    <s v="Tamil Nadu"/>
    <x v="1"/>
    <x v="8"/>
    <m/>
  </r>
  <r>
    <s v="OD5807"/>
    <x v="14"/>
    <x v="2"/>
    <x v="15"/>
    <x v="14"/>
    <d v="2017-01-09T00:00:00"/>
    <x v="4"/>
    <n v="1853"/>
    <n v="0.11"/>
    <n v="111.18"/>
    <s v="Tamil Nadu"/>
    <x v="0"/>
    <x v="9"/>
    <m/>
  </r>
  <r>
    <s v="OD5808"/>
    <x v="24"/>
    <x v="3"/>
    <x v="16"/>
    <x v="9"/>
    <d v="2016-03-05T00:00:00"/>
    <x v="4"/>
    <n v="1946"/>
    <n v="0.11"/>
    <n v="603.26"/>
    <s v="Tamil Nadu"/>
    <x v="1"/>
    <x v="10"/>
    <m/>
  </r>
  <r>
    <s v="OD5809"/>
    <x v="36"/>
    <x v="6"/>
    <x v="13"/>
    <x v="19"/>
    <d v="2015-11-11T00:00:00"/>
    <x v="4"/>
    <n v="1046"/>
    <n v="0.31"/>
    <n v="62.76"/>
    <s v="Tamil Nadu"/>
    <x v="2"/>
    <x v="0"/>
    <m/>
  </r>
  <r>
    <s v="OD5810"/>
    <x v="19"/>
    <x v="2"/>
    <x v="21"/>
    <x v="13"/>
    <d v="2018-06-19T00:00:00"/>
    <x v="4"/>
    <n v="1240"/>
    <n v="0.31"/>
    <n v="446.4"/>
    <s v="Tamil Nadu"/>
    <x v="3"/>
    <x v="1"/>
    <m/>
  </r>
  <r>
    <s v="OD5811"/>
    <x v="1"/>
    <x v="1"/>
    <x v="14"/>
    <x v="8"/>
    <d v="2017-07-14T00:00:00"/>
    <x v="4"/>
    <n v="2498"/>
    <n v="0.34"/>
    <n v="299.76"/>
    <s v="Tamil Nadu"/>
    <x v="0"/>
    <x v="7"/>
    <m/>
  </r>
  <r>
    <s v="OD5812"/>
    <x v="13"/>
    <x v="3"/>
    <x v="5"/>
    <x v="17"/>
    <d v="2017-10-09T00:00:00"/>
    <x v="4"/>
    <n v="1447"/>
    <n v="0.2"/>
    <n v="159.16999999999999"/>
    <s v="Tamil Nadu"/>
    <x v="0"/>
    <x v="2"/>
    <m/>
  </r>
  <r>
    <s v="OD5813"/>
    <x v="2"/>
    <x v="3"/>
    <x v="18"/>
    <x v="13"/>
    <d v="2015-12-31T00:00:00"/>
    <x v="4"/>
    <n v="1114"/>
    <n v="0.28999999999999998"/>
    <n v="89.12"/>
    <s v="Tamil Nadu"/>
    <x v="2"/>
    <x v="4"/>
    <m/>
  </r>
  <r>
    <s v="OD5814"/>
    <x v="44"/>
    <x v="6"/>
    <x v="13"/>
    <x v="1"/>
    <d v="2016-03-05T00:00:00"/>
    <x v="4"/>
    <n v="1280"/>
    <n v="0.25"/>
    <n v="371.2"/>
    <s v="Tamil Nadu"/>
    <x v="1"/>
    <x v="10"/>
    <m/>
  </r>
  <r>
    <s v="OD5815"/>
    <x v="10"/>
    <x v="4"/>
    <x v="7"/>
    <x v="6"/>
    <d v="2017-03-13T00:00:00"/>
    <x v="4"/>
    <n v="1977"/>
    <n v="0.22"/>
    <n v="177.93"/>
    <s v="Tamil Nadu"/>
    <x v="0"/>
    <x v="10"/>
    <m/>
  </r>
  <r>
    <s v="OD5816"/>
    <x v="44"/>
    <x v="5"/>
    <x v="17"/>
    <x v="19"/>
    <d v="2018-06-19T00:00:00"/>
    <x v="4"/>
    <n v="2475"/>
    <n v="0.14000000000000001"/>
    <n v="470.25"/>
    <s v="Tamil Nadu"/>
    <x v="3"/>
    <x v="1"/>
    <m/>
  </r>
  <r>
    <s v="OD5817"/>
    <x v="42"/>
    <x v="5"/>
    <x v="10"/>
    <x v="4"/>
    <d v="2015-12-15T00:00:00"/>
    <x v="4"/>
    <n v="1254"/>
    <n v="0.31"/>
    <n v="250.8"/>
    <s v="Tamil Nadu"/>
    <x v="2"/>
    <x v="4"/>
    <m/>
  </r>
  <r>
    <s v="OD5818"/>
    <x v="37"/>
    <x v="5"/>
    <x v="8"/>
    <x v="8"/>
    <d v="2017-11-26T00:00:00"/>
    <x v="4"/>
    <n v="1340"/>
    <n v="0.15"/>
    <n v="522.6"/>
    <s v="Tamil Nadu"/>
    <x v="0"/>
    <x v="0"/>
    <m/>
  </r>
  <r>
    <s v="OD5819"/>
    <x v="21"/>
    <x v="1"/>
    <x v="14"/>
    <x v="7"/>
    <d v="2017-01-25T00:00:00"/>
    <x v="4"/>
    <n v="1479"/>
    <n v="0.33"/>
    <n v="562.02"/>
    <s v="Tamil Nadu"/>
    <x v="0"/>
    <x v="9"/>
    <m/>
  </r>
  <r>
    <s v="OD5820"/>
    <x v="11"/>
    <x v="5"/>
    <x v="8"/>
    <x v="5"/>
    <d v="2015-12-30T00:00:00"/>
    <x v="4"/>
    <n v="2052"/>
    <n v="0.16"/>
    <n v="410.4"/>
    <s v="Tamil Nadu"/>
    <x v="2"/>
    <x v="4"/>
    <m/>
  </r>
  <r>
    <s v="OD5821"/>
    <x v="38"/>
    <x v="3"/>
    <x v="3"/>
    <x v="10"/>
    <d v="2018-04-29T00:00:00"/>
    <x v="4"/>
    <n v="2091"/>
    <n v="0.27"/>
    <n v="752.76"/>
    <s v="Tamil Nadu"/>
    <x v="3"/>
    <x v="3"/>
    <m/>
  </r>
  <r>
    <s v="OD5822"/>
    <x v="44"/>
    <x v="5"/>
    <x v="10"/>
    <x v="7"/>
    <d v="2015-10-31T00:00:00"/>
    <x v="4"/>
    <n v="2383"/>
    <n v="0.12"/>
    <n v="881.71"/>
    <s v="Tamil Nadu"/>
    <x v="2"/>
    <x v="2"/>
    <m/>
  </r>
  <r>
    <s v="OD5823"/>
    <x v="3"/>
    <x v="3"/>
    <x v="5"/>
    <x v="11"/>
    <d v="2015-11-11T00:00:00"/>
    <x v="4"/>
    <n v="1331"/>
    <n v="0.12"/>
    <n v="439.23"/>
    <s v="Tamil Nadu"/>
    <x v="2"/>
    <x v="0"/>
    <m/>
  </r>
  <r>
    <s v="OD5824"/>
    <x v="15"/>
    <x v="4"/>
    <x v="22"/>
    <x v="6"/>
    <d v="2016-06-28T00:00:00"/>
    <x v="4"/>
    <n v="1913"/>
    <n v="0.34"/>
    <n v="707.81"/>
    <s v="Tamil Nadu"/>
    <x v="1"/>
    <x v="1"/>
    <m/>
  </r>
  <r>
    <s v="OD5825"/>
    <x v="24"/>
    <x v="5"/>
    <x v="10"/>
    <x v="8"/>
    <d v="2018-11-25T00:00:00"/>
    <x v="1"/>
    <n v="2458"/>
    <n v="0.26"/>
    <n v="467.02"/>
    <s v="Tamil Nadu"/>
    <x v="3"/>
    <x v="0"/>
    <m/>
  </r>
  <r>
    <s v="OD5826"/>
    <x v="10"/>
    <x v="1"/>
    <x v="14"/>
    <x v="18"/>
    <d v="2018-10-02T00:00:00"/>
    <x v="1"/>
    <n v="1333"/>
    <n v="0.34"/>
    <n v="239.94"/>
    <s v="Tamil Nadu"/>
    <x v="3"/>
    <x v="2"/>
    <m/>
  </r>
  <r>
    <s v="OD5827"/>
    <x v="16"/>
    <x v="1"/>
    <x v="14"/>
    <x v="19"/>
    <d v="2017-11-28T00:00:00"/>
    <x v="1"/>
    <n v="1979"/>
    <n v="0.18"/>
    <n v="435.38"/>
    <s v="Tamil Nadu"/>
    <x v="0"/>
    <x v="0"/>
    <m/>
  </r>
  <r>
    <s v="OD5828"/>
    <x v="16"/>
    <x v="3"/>
    <x v="5"/>
    <x v="0"/>
    <d v="2018-11-02T00:00:00"/>
    <x v="1"/>
    <n v="2271"/>
    <n v="0.11"/>
    <n v="817.56"/>
    <s v="Tamil Nadu"/>
    <x v="3"/>
    <x v="0"/>
    <m/>
  </r>
  <r>
    <s v="OD5829"/>
    <x v="20"/>
    <x v="3"/>
    <x v="3"/>
    <x v="13"/>
    <d v="2015-11-28T00:00:00"/>
    <x v="1"/>
    <n v="1254"/>
    <n v="0.35"/>
    <n v="539.22"/>
    <s v="Tamil Nadu"/>
    <x v="2"/>
    <x v="0"/>
    <m/>
  </r>
  <r>
    <s v="OD5830"/>
    <x v="3"/>
    <x v="2"/>
    <x v="4"/>
    <x v="22"/>
    <d v="2015-10-18T00:00:00"/>
    <x v="1"/>
    <n v="2067"/>
    <n v="0.25"/>
    <n v="826.8"/>
    <s v="Tamil Nadu"/>
    <x v="2"/>
    <x v="2"/>
    <m/>
  </r>
  <r>
    <s v="OD5831"/>
    <x v="0"/>
    <x v="0"/>
    <x v="0"/>
    <x v="7"/>
    <d v="2017-03-20T00:00:00"/>
    <x v="1"/>
    <n v="665"/>
    <n v="0.24"/>
    <n v="146.30000000000001"/>
    <s v="Tamil Nadu"/>
    <x v="0"/>
    <x v="10"/>
    <m/>
  </r>
  <r>
    <s v="OD5832"/>
    <x v="29"/>
    <x v="2"/>
    <x v="4"/>
    <x v="15"/>
    <d v="2016-07-05T00:00:00"/>
    <x v="1"/>
    <n v="1900"/>
    <n v="0.28000000000000003"/>
    <n v="475"/>
    <s v="Tamil Nadu"/>
    <x v="1"/>
    <x v="7"/>
    <m/>
  </r>
  <r>
    <s v="OD5833"/>
    <x v="39"/>
    <x v="2"/>
    <x v="15"/>
    <x v="12"/>
    <d v="2018-04-01T00:00:00"/>
    <x v="1"/>
    <n v="1100"/>
    <n v="0.21"/>
    <n v="209"/>
    <s v="Tamil Nadu"/>
    <x v="3"/>
    <x v="3"/>
    <m/>
  </r>
  <r>
    <s v="OD5834"/>
    <x v="39"/>
    <x v="0"/>
    <x v="20"/>
    <x v="4"/>
    <d v="2018-05-19T00:00:00"/>
    <x v="1"/>
    <n v="2407"/>
    <n v="0.22"/>
    <n v="481.4"/>
    <s v="Tamil Nadu"/>
    <x v="3"/>
    <x v="5"/>
    <m/>
  </r>
  <r>
    <s v="OD5835"/>
    <x v="32"/>
    <x v="3"/>
    <x v="5"/>
    <x v="23"/>
    <d v="2016-07-17T00:00:00"/>
    <x v="1"/>
    <n v="1517"/>
    <n v="0.22"/>
    <n v="166.87"/>
    <s v="Tamil Nadu"/>
    <x v="1"/>
    <x v="7"/>
    <m/>
  </r>
  <r>
    <s v="OD5836"/>
    <x v="32"/>
    <x v="4"/>
    <x v="7"/>
    <x v="2"/>
    <d v="2018-04-10T00:00:00"/>
    <x v="1"/>
    <n v="1944"/>
    <n v="0.28000000000000003"/>
    <n v="311.04000000000002"/>
    <s v="Tamil Nadu"/>
    <x v="3"/>
    <x v="3"/>
    <m/>
  </r>
  <r>
    <s v="OD5837"/>
    <x v="28"/>
    <x v="2"/>
    <x v="21"/>
    <x v="1"/>
    <d v="2015-12-16T00:00:00"/>
    <x v="1"/>
    <n v="1328"/>
    <n v="0.12"/>
    <n v="544.48"/>
    <s v="Tamil Nadu"/>
    <x v="2"/>
    <x v="4"/>
    <m/>
  </r>
  <r>
    <s v="OD5838"/>
    <x v="39"/>
    <x v="5"/>
    <x v="8"/>
    <x v="2"/>
    <d v="2017-12-09T00:00:00"/>
    <x v="1"/>
    <n v="1842"/>
    <n v="0.19"/>
    <n v="313.14"/>
    <s v="Tamil Nadu"/>
    <x v="0"/>
    <x v="4"/>
    <m/>
  </r>
  <r>
    <s v="OD5839"/>
    <x v="12"/>
    <x v="0"/>
    <x v="12"/>
    <x v="6"/>
    <d v="2017-11-04T00:00:00"/>
    <x v="1"/>
    <n v="1430"/>
    <n v="0.31"/>
    <n v="214.5"/>
    <s v="Tamil Nadu"/>
    <x v="0"/>
    <x v="0"/>
    <m/>
  </r>
  <r>
    <s v="OD5840"/>
    <x v="46"/>
    <x v="4"/>
    <x v="22"/>
    <x v="1"/>
    <d v="2018-08-27T00:00:00"/>
    <x v="2"/>
    <n v="2076"/>
    <n v="0.33"/>
    <n v="539.76"/>
    <s v="Tamil Nadu"/>
    <x v="3"/>
    <x v="6"/>
    <m/>
  </r>
  <r>
    <s v="OD5841"/>
    <x v="20"/>
    <x v="1"/>
    <x v="1"/>
    <x v="15"/>
    <d v="2018-12-16T00:00:00"/>
    <x v="2"/>
    <n v="1646"/>
    <n v="0.22"/>
    <n v="197.52"/>
    <s v="Tamil Nadu"/>
    <x v="3"/>
    <x v="4"/>
    <m/>
  </r>
  <r>
    <s v="OD5842"/>
    <x v="3"/>
    <x v="6"/>
    <x v="13"/>
    <x v="20"/>
    <d v="2017-03-13T00:00:00"/>
    <x v="2"/>
    <n v="1418"/>
    <n v="0.31"/>
    <n v="255.24"/>
    <s v="Tamil Nadu"/>
    <x v="0"/>
    <x v="10"/>
    <m/>
  </r>
  <r>
    <s v="OD5843"/>
    <x v="31"/>
    <x v="2"/>
    <x v="15"/>
    <x v="20"/>
    <d v="2018-10-19T00:00:00"/>
    <x v="2"/>
    <n v="573"/>
    <n v="0.25"/>
    <n v="126.06"/>
    <s v="Tamil Nadu"/>
    <x v="3"/>
    <x v="2"/>
    <m/>
  </r>
  <r>
    <s v="OD5844"/>
    <x v="0"/>
    <x v="4"/>
    <x v="6"/>
    <x v="8"/>
    <d v="2015-06-09T00:00:00"/>
    <x v="2"/>
    <n v="726"/>
    <n v="0.27"/>
    <n v="196.02"/>
    <s v="Tamil Nadu"/>
    <x v="2"/>
    <x v="1"/>
    <m/>
  </r>
  <r>
    <s v="OD5845"/>
    <x v="38"/>
    <x v="5"/>
    <x v="17"/>
    <x v="22"/>
    <d v="2018-09-17T00:00:00"/>
    <x v="2"/>
    <n v="1603"/>
    <n v="0.25"/>
    <n v="112.21"/>
    <s v="Tamil Nadu"/>
    <x v="3"/>
    <x v="8"/>
    <m/>
  </r>
  <r>
    <s v="OD5846"/>
    <x v="19"/>
    <x v="4"/>
    <x v="7"/>
    <x v="17"/>
    <d v="2015-11-25T00:00:00"/>
    <x v="2"/>
    <n v="1958"/>
    <n v="0.12"/>
    <n v="313.27999999999997"/>
    <s v="Tamil Nadu"/>
    <x v="2"/>
    <x v="0"/>
    <m/>
  </r>
  <r>
    <s v="OD5847"/>
    <x v="25"/>
    <x v="2"/>
    <x v="2"/>
    <x v="17"/>
    <d v="2018-06-27T00:00:00"/>
    <x v="2"/>
    <n v="1968"/>
    <n v="0.16"/>
    <n v="806.88"/>
    <s v="Tamil Nadu"/>
    <x v="3"/>
    <x v="1"/>
    <m/>
  </r>
  <r>
    <s v="OD5848"/>
    <x v="9"/>
    <x v="3"/>
    <x v="3"/>
    <x v="15"/>
    <d v="2018-02-09T00:00:00"/>
    <x v="2"/>
    <n v="588"/>
    <n v="0.26"/>
    <n v="170.52"/>
    <s v="Tamil Nadu"/>
    <x v="3"/>
    <x v="11"/>
    <m/>
  </r>
  <r>
    <s v="OD5849"/>
    <x v="21"/>
    <x v="1"/>
    <x v="14"/>
    <x v="19"/>
    <d v="2016-12-04T00:00:00"/>
    <x v="2"/>
    <n v="2018"/>
    <n v="0.32"/>
    <n v="565.04"/>
    <s v="Tamil Nadu"/>
    <x v="1"/>
    <x v="4"/>
    <m/>
  </r>
  <r>
    <s v="OD5850"/>
    <x v="30"/>
    <x v="1"/>
    <x v="1"/>
    <x v="1"/>
    <d v="2016-03-24T00:00:00"/>
    <x v="2"/>
    <n v="1364"/>
    <n v="0.26"/>
    <n v="422.84"/>
    <s v="Tamil Nadu"/>
    <x v="1"/>
    <x v="10"/>
    <m/>
  </r>
  <r>
    <s v="OD5851"/>
    <x v="40"/>
    <x v="6"/>
    <x v="19"/>
    <x v="7"/>
    <d v="2016-06-20T00:00:00"/>
    <x v="2"/>
    <n v="1212"/>
    <n v="0.35"/>
    <n v="278.76"/>
    <s v="Tamil Nadu"/>
    <x v="1"/>
    <x v="1"/>
    <m/>
  </r>
  <r>
    <s v="OD5852"/>
    <x v="38"/>
    <x v="0"/>
    <x v="0"/>
    <x v="9"/>
    <d v="2015-08-19T00:00:00"/>
    <x v="2"/>
    <n v="976"/>
    <n v="0.33"/>
    <n v="97.6"/>
    <s v="Tamil Nadu"/>
    <x v="2"/>
    <x v="6"/>
    <m/>
  </r>
  <r>
    <s v="OD5853"/>
    <x v="37"/>
    <x v="3"/>
    <x v="18"/>
    <x v="4"/>
    <d v="2018-07-17T00:00:00"/>
    <x v="2"/>
    <n v="1223"/>
    <n v="0.13"/>
    <n v="61.15"/>
    <s v="Tamil Nadu"/>
    <x v="3"/>
    <x v="7"/>
    <m/>
  </r>
  <r>
    <s v="OD5854"/>
    <x v="11"/>
    <x v="0"/>
    <x v="20"/>
    <x v="23"/>
    <d v="2017-07-02T00:00:00"/>
    <x v="2"/>
    <n v="1053"/>
    <n v="0.25"/>
    <n v="294.83999999999997"/>
    <s v="Tamil Nadu"/>
    <x v="0"/>
    <x v="7"/>
    <m/>
  </r>
  <r>
    <s v="OD5855"/>
    <x v="26"/>
    <x v="1"/>
    <x v="14"/>
    <x v="15"/>
    <d v="2017-11-04T00:00:00"/>
    <x v="2"/>
    <n v="2039"/>
    <n v="0.34"/>
    <n v="570.91999999999996"/>
    <s v="Tamil Nadu"/>
    <x v="0"/>
    <x v="0"/>
    <m/>
  </r>
  <r>
    <s v="OD5856"/>
    <x v="34"/>
    <x v="4"/>
    <x v="6"/>
    <x v="20"/>
    <d v="2015-10-03T00:00:00"/>
    <x v="2"/>
    <n v="853"/>
    <n v="0.25"/>
    <n v="93.83"/>
    <s v="Tamil Nadu"/>
    <x v="2"/>
    <x v="2"/>
    <m/>
  </r>
  <r>
    <s v="OD5857"/>
    <x v="8"/>
    <x v="5"/>
    <x v="17"/>
    <x v="15"/>
    <d v="2018-12-16T00:00:00"/>
    <x v="2"/>
    <n v="2450"/>
    <n v="0.14000000000000001"/>
    <n v="1053.5"/>
    <s v="Tamil Nadu"/>
    <x v="3"/>
    <x v="4"/>
    <m/>
  </r>
  <r>
    <s v="OD5858"/>
    <x v="18"/>
    <x v="1"/>
    <x v="14"/>
    <x v="7"/>
    <d v="2018-12-16T00:00:00"/>
    <x v="2"/>
    <n v="1397"/>
    <n v="0.13"/>
    <n v="363.22"/>
    <s v="Tamil Nadu"/>
    <x v="3"/>
    <x v="4"/>
    <m/>
  </r>
  <r>
    <s v="OD5859"/>
    <x v="30"/>
    <x v="6"/>
    <x v="13"/>
    <x v="4"/>
    <d v="2018-08-31T00:00:00"/>
    <x v="2"/>
    <n v="814"/>
    <n v="0.35"/>
    <n v="260.48"/>
    <s v="Tamil Nadu"/>
    <x v="3"/>
    <x v="6"/>
    <m/>
  </r>
  <r>
    <s v="OD5860"/>
    <x v="10"/>
    <x v="1"/>
    <x v="14"/>
    <x v="4"/>
    <d v="2017-08-02T00:00:00"/>
    <x v="2"/>
    <n v="787"/>
    <n v="0.33"/>
    <n v="165.27"/>
    <s v="Tamil Nadu"/>
    <x v="0"/>
    <x v="6"/>
    <m/>
  </r>
  <r>
    <s v="OD5861"/>
    <x v="1"/>
    <x v="0"/>
    <x v="0"/>
    <x v="4"/>
    <d v="2016-12-14T00:00:00"/>
    <x v="2"/>
    <n v="530"/>
    <n v="0.3"/>
    <n v="153.69999999999999"/>
    <s v="Tamil Nadu"/>
    <x v="1"/>
    <x v="4"/>
    <m/>
  </r>
  <r>
    <s v="OD5862"/>
    <x v="32"/>
    <x v="1"/>
    <x v="14"/>
    <x v="2"/>
    <d v="2017-06-03T00:00:00"/>
    <x v="2"/>
    <n v="1489"/>
    <n v="0.11"/>
    <n v="253.13"/>
    <s v="Tamil Nadu"/>
    <x v="0"/>
    <x v="1"/>
    <m/>
  </r>
  <r>
    <s v="OD5863"/>
    <x v="44"/>
    <x v="3"/>
    <x v="5"/>
    <x v="8"/>
    <d v="2018-10-19T00:00:00"/>
    <x v="2"/>
    <n v="822"/>
    <n v="0.21"/>
    <n v="271.26"/>
    <s v="Tamil Nadu"/>
    <x v="3"/>
    <x v="2"/>
    <m/>
  </r>
  <r>
    <s v="OD5864"/>
    <x v="7"/>
    <x v="6"/>
    <x v="11"/>
    <x v="22"/>
    <d v="2018-08-27T00:00:00"/>
    <x v="2"/>
    <n v="1512"/>
    <n v="0.21"/>
    <n v="105.84"/>
    <s v="Tamil Nadu"/>
    <x v="3"/>
    <x v="6"/>
    <m/>
  </r>
  <r>
    <s v="OD5865"/>
    <x v="20"/>
    <x v="3"/>
    <x v="5"/>
    <x v="5"/>
    <d v="2015-10-03T00:00:00"/>
    <x v="2"/>
    <n v="797"/>
    <n v="0.11"/>
    <n v="47.82"/>
    <s v="Tamil Nadu"/>
    <x v="2"/>
    <x v="2"/>
    <m/>
  </r>
  <r>
    <s v="OD5866"/>
    <x v="46"/>
    <x v="1"/>
    <x v="1"/>
    <x v="2"/>
    <d v="2016-03-01T00:00:00"/>
    <x v="2"/>
    <n v="717"/>
    <n v="0.33"/>
    <n v="78.87"/>
    <s v="Tamil Nadu"/>
    <x v="1"/>
    <x v="10"/>
    <m/>
  </r>
  <r>
    <s v="OD5867"/>
    <x v="49"/>
    <x v="1"/>
    <x v="1"/>
    <x v="7"/>
    <d v="2017-03-12T00:00:00"/>
    <x v="2"/>
    <n v="1501"/>
    <n v="0.16"/>
    <n v="570.38"/>
    <s v="Tamil Nadu"/>
    <x v="0"/>
    <x v="10"/>
    <m/>
  </r>
  <r>
    <s v="OD5868"/>
    <x v="24"/>
    <x v="1"/>
    <x v="14"/>
    <x v="2"/>
    <d v="2017-11-04T00:00:00"/>
    <x v="2"/>
    <n v="1070"/>
    <n v="0.18"/>
    <n v="278.2"/>
    <s v="Tamil Nadu"/>
    <x v="0"/>
    <x v="0"/>
    <m/>
  </r>
  <r>
    <s v="OD5869"/>
    <x v="48"/>
    <x v="2"/>
    <x v="15"/>
    <x v="13"/>
    <d v="2018-09-04T00:00:00"/>
    <x v="2"/>
    <n v="2426"/>
    <n v="0.2"/>
    <n v="291.12"/>
    <s v="Tamil Nadu"/>
    <x v="3"/>
    <x v="8"/>
    <m/>
  </r>
  <r>
    <s v="OD5870"/>
    <x v="6"/>
    <x v="1"/>
    <x v="1"/>
    <x v="4"/>
    <d v="2018-02-11T00:00:00"/>
    <x v="2"/>
    <n v="930"/>
    <n v="0.2"/>
    <n v="158.1"/>
    <s v="Tamil Nadu"/>
    <x v="3"/>
    <x v="11"/>
    <m/>
  </r>
  <r>
    <s v="OD5871"/>
    <x v="36"/>
    <x v="1"/>
    <x v="1"/>
    <x v="10"/>
    <d v="2016-10-30T00:00:00"/>
    <x v="2"/>
    <n v="1278"/>
    <n v="0.23"/>
    <n v="383.4"/>
    <s v="Tamil Nadu"/>
    <x v="1"/>
    <x v="2"/>
    <m/>
  </r>
  <r>
    <s v="OD5872"/>
    <x v="41"/>
    <x v="0"/>
    <x v="20"/>
    <x v="19"/>
    <d v="2018-08-21T00:00:00"/>
    <x v="2"/>
    <n v="2174"/>
    <n v="0.25"/>
    <n v="956.56"/>
    <s v="Tamil Nadu"/>
    <x v="3"/>
    <x v="6"/>
    <m/>
  </r>
  <r>
    <s v="OD5873"/>
    <x v="0"/>
    <x v="0"/>
    <x v="12"/>
    <x v="3"/>
    <d v="2016-12-25T00:00:00"/>
    <x v="3"/>
    <n v="619"/>
    <n v="0.19"/>
    <n v="80.47"/>
    <s v="Tamil Nadu"/>
    <x v="1"/>
    <x v="4"/>
    <m/>
  </r>
  <r>
    <s v="OD5874"/>
    <x v="31"/>
    <x v="2"/>
    <x v="4"/>
    <x v="11"/>
    <d v="2018-05-07T00:00:00"/>
    <x v="3"/>
    <n v="2302"/>
    <n v="0.16"/>
    <n v="161.13999999999999"/>
    <s v="Tamil Nadu"/>
    <x v="3"/>
    <x v="5"/>
    <m/>
  </r>
  <r>
    <s v="OD5875"/>
    <x v="16"/>
    <x v="6"/>
    <x v="19"/>
    <x v="20"/>
    <d v="2018-03-25T00:00:00"/>
    <x v="3"/>
    <n v="1232"/>
    <n v="0.23"/>
    <n v="492.8"/>
    <s v="Tamil Nadu"/>
    <x v="3"/>
    <x v="10"/>
    <m/>
  </r>
  <r>
    <s v="OD5876"/>
    <x v="19"/>
    <x v="3"/>
    <x v="3"/>
    <x v="10"/>
    <d v="2018-05-07T00:00:00"/>
    <x v="3"/>
    <n v="1392"/>
    <n v="0.23"/>
    <n v="417.6"/>
    <s v="Tamil Nadu"/>
    <x v="3"/>
    <x v="5"/>
    <m/>
  </r>
  <r>
    <s v="OD5877"/>
    <x v="16"/>
    <x v="4"/>
    <x v="6"/>
    <x v="21"/>
    <d v="2016-12-10T00:00:00"/>
    <x v="3"/>
    <n v="1003"/>
    <n v="0.16"/>
    <n v="120.36"/>
    <s v="Tamil Nadu"/>
    <x v="1"/>
    <x v="4"/>
    <m/>
  </r>
  <r>
    <s v="OD5878"/>
    <x v="48"/>
    <x v="2"/>
    <x v="2"/>
    <x v="23"/>
    <d v="2017-09-25T00:00:00"/>
    <x v="3"/>
    <n v="1899"/>
    <n v="0.12"/>
    <n v="341.82"/>
    <s v="Tamil Nadu"/>
    <x v="0"/>
    <x v="8"/>
    <m/>
  </r>
  <r>
    <s v="OD5879"/>
    <x v="23"/>
    <x v="1"/>
    <x v="14"/>
    <x v="0"/>
    <d v="2018-04-08T00:00:00"/>
    <x v="3"/>
    <n v="2084"/>
    <n v="0.19"/>
    <n v="521"/>
    <s v="Tamil Nadu"/>
    <x v="3"/>
    <x v="3"/>
    <m/>
  </r>
  <r>
    <s v="OD5880"/>
    <x v="16"/>
    <x v="6"/>
    <x v="13"/>
    <x v="1"/>
    <d v="2016-09-05T00:00:00"/>
    <x v="3"/>
    <n v="2317"/>
    <n v="0.22"/>
    <n v="417.06"/>
    <s v="Tamil Nadu"/>
    <x v="1"/>
    <x v="8"/>
    <m/>
  </r>
  <r>
    <s v="OD5881"/>
    <x v="43"/>
    <x v="3"/>
    <x v="18"/>
    <x v="18"/>
    <d v="2016-12-24T00:00:00"/>
    <x v="3"/>
    <n v="696"/>
    <n v="0.31"/>
    <n v="180.96"/>
    <s v="Tamil Nadu"/>
    <x v="1"/>
    <x v="4"/>
    <m/>
  </r>
  <r>
    <s v="OD5882"/>
    <x v="25"/>
    <x v="0"/>
    <x v="12"/>
    <x v="18"/>
    <d v="2017-11-10T00:00:00"/>
    <x v="3"/>
    <n v="1956"/>
    <n v="0.32"/>
    <n v="215.16"/>
    <s v="Tamil Nadu"/>
    <x v="0"/>
    <x v="0"/>
    <m/>
  </r>
  <r>
    <s v="OD5883"/>
    <x v="26"/>
    <x v="1"/>
    <x v="14"/>
    <x v="0"/>
    <d v="2017-09-22T00:00:00"/>
    <x v="3"/>
    <n v="1747"/>
    <n v="0.32"/>
    <n v="331.93"/>
    <s v="Tamil Nadu"/>
    <x v="0"/>
    <x v="8"/>
    <m/>
  </r>
  <r>
    <s v="OD5884"/>
    <x v="48"/>
    <x v="0"/>
    <x v="12"/>
    <x v="20"/>
    <d v="2017-03-14T00:00:00"/>
    <x v="3"/>
    <n v="1618"/>
    <n v="0.11"/>
    <n v="436.86"/>
    <s v="Tamil Nadu"/>
    <x v="0"/>
    <x v="10"/>
    <m/>
  </r>
  <r>
    <s v="OD5885"/>
    <x v="21"/>
    <x v="2"/>
    <x v="4"/>
    <x v="10"/>
    <d v="2016-12-10T00:00:00"/>
    <x v="3"/>
    <n v="890"/>
    <n v="0.2"/>
    <n v="284.8"/>
    <s v="Tamil Nadu"/>
    <x v="1"/>
    <x v="4"/>
    <m/>
  </r>
  <r>
    <s v="OD5886"/>
    <x v="9"/>
    <x v="3"/>
    <x v="5"/>
    <x v="11"/>
    <d v="2018-12-09T00:00:00"/>
    <x v="3"/>
    <n v="1856"/>
    <n v="0.16"/>
    <n v="686.72"/>
    <s v="Tamil Nadu"/>
    <x v="3"/>
    <x v="4"/>
    <m/>
  </r>
  <r>
    <s v="OD5887"/>
    <x v="4"/>
    <x v="0"/>
    <x v="0"/>
    <x v="21"/>
    <d v="2017-10-31T00:00:00"/>
    <x v="3"/>
    <n v="1800"/>
    <n v="0.17"/>
    <n v="270"/>
    <s v="Tamil Nadu"/>
    <x v="0"/>
    <x v="2"/>
    <m/>
  </r>
  <r>
    <s v="OD5888"/>
    <x v="29"/>
    <x v="1"/>
    <x v="14"/>
    <x v="6"/>
    <d v="2018-07-20T00:00:00"/>
    <x v="3"/>
    <n v="1986"/>
    <n v="0.18"/>
    <n v="575.94000000000005"/>
    <s v="Tamil Nadu"/>
    <x v="3"/>
    <x v="7"/>
    <m/>
  </r>
  <r>
    <s v="OD5889"/>
    <x v="34"/>
    <x v="0"/>
    <x v="20"/>
    <x v="22"/>
    <d v="2015-11-18T00:00:00"/>
    <x v="3"/>
    <n v="1364"/>
    <n v="0.15"/>
    <n v="231.88"/>
    <s v="Tamil Nadu"/>
    <x v="2"/>
    <x v="0"/>
    <m/>
  </r>
  <r>
    <s v="OD5890"/>
    <x v="7"/>
    <x v="5"/>
    <x v="17"/>
    <x v="16"/>
    <d v="2018-03-25T00:00:00"/>
    <x v="3"/>
    <n v="2343"/>
    <n v="0.25"/>
    <n v="374.88"/>
    <s v="Tamil Nadu"/>
    <x v="3"/>
    <x v="10"/>
    <m/>
  </r>
  <r>
    <s v="OD5891"/>
    <x v="27"/>
    <x v="2"/>
    <x v="21"/>
    <x v="1"/>
    <d v="2018-03-26T00:00:00"/>
    <x v="3"/>
    <n v="717"/>
    <n v="0.35"/>
    <n v="107.55"/>
    <s v="Tamil Nadu"/>
    <x v="3"/>
    <x v="10"/>
    <m/>
  </r>
  <r>
    <s v="OD5892"/>
    <x v="0"/>
    <x v="2"/>
    <x v="15"/>
    <x v="8"/>
    <d v="2018-04-08T00:00:00"/>
    <x v="3"/>
    <n v="2317"/>
    <n v="0.11"/>
    <n v="718.27"/>
    <s v="Tamil Nadu"/>
    <x v="3"/>
    <x v="3"/>
    <m/>
  </r>
  <r>
    <s v="OD5893"/>
    <x v="5"/>
    <x v="3"/>
    <x v="3"/>
    <x v="19"/>
    <d v="2017-06-20T00:00:00"/>
    <x v="3"/>
    <n v="2265"/>
    <n v="0.33"/>
    <n v="543.6"/>
    <s v="Tamil Nadu"/>
    <x v="0"/>
    <x v="1"/>
    <m/>
  </r>
  <r>
    <s v="OD5894"/>
    <x v="19"/>
    <x v="6"/>
    <x v="9"/>
    <x v="13"/>
    <d v="2016-09-21T00:00:00"/>
    <x v="3"/>
    <n v="523"/>
    <n v="0.33"/>
    <n v="146.44"/>
    <s v="Tamil Nadu"/>
    <x v="1"/>
    <x v="8"/>
    <m/>
  </r>
  <r>
    <s v="OD5895"/>
    <x v="21"/>
    <x v="1"/>
    <x v="14"/>
    <x v="16"/>
    <d v="2018-09-24T00:00:00"/>
    <x v="3"/>
    <n v="2267"/>
    <n v="0.28000000000000003"/>
    <n v="566.75"/>
    <s v="Tamil Nadu"/>
    <x v="3"/>
    <x v="8"/>
    <m/>
  </r>
  <r>
    <s v="OD5896"/>
    <x v="40"/>
    <x v="1"/>
    <x v="1"/>
    <x v="2"/>
    <d v="2015-02-20T00:00:00"/>
    <x v="3"/>
    <n v="602"/>
    <n v="0.18"/>
    <n v="108.36"/>
    <s v="Tamil Nadu"/>
    <x v="2"/>
    <x v="11"/>
    <m/>
  </r>
  <r>
    <s v="OD5897"/>
    <x v="36"/>
    <x v="0"/>
    <x v="20"/>
    <x v="15"/>
    <d v="2017-11-13T00:00:00"/>
    <x v="3"/>
    <n v="511"/>
    <n v="0.22"/>
    <n v="178.85"/>
    <s v="Tamil Nadu"/>
    <x v="0"/>
    <x v="0"/>
    <m/>
  </r>
  <r>
    <s v="OD5898"/>
    <x v="28"/>
    <x v="4"/>
    <x v="22"/>
    <x v="5"/>
    <d v="2018-05-07T00:00:00"/>
    <x v="3"/>
    <n v="1083"/>
    <n v="0.35"/>
    <n v="357.39"/>
    <s v="Tamil Nadu"/>
    <x v="3"/>
    <x v="5"/>
    <m/>
  </r>
  <r>
    <s v="OD5899"/>
    <x v="19"/>
    <x v="6"/>
    <x v="19"/>
    <x v="0"/>
    <d v="2018-12-18T00:00:00"/>
    <x v="3"/>
    <n v="1505"/>
    <n v="0.32"/>
    <n v="90.3"/>
    <s v="Tamil Nadu"/>
    <x v="3"/>
    <x v="4"/>
    <m/>
  </r>
  <r>
    <s v="OD5900"/>
    <x v="27"/>
    <x v="5"/>
    <x v="8"/>
    <x v="0"/>
    <d v="2017-01-08T00:00:00"/>
    <x v="3"/>
    <n v="1490"/>
    <n v="0.18"/>
    <n v="521.5"/>
    <s v="Tamil Nadu"/>
    <x v="0"/>
    <x v="9"/>
    <m/>
  </r>
  <r>
    <s v="OD5901"/>
    <x v="12"/>
    <x v="5"/>
    <x v="10"/>
    <x v="13"/>
    <d v="2017-11-11T00:00:00"/>
    <x v="3"/>
    <n v="2291"/>
    <n v="0.32"/>
    <n v="939.31"/>
    <s v="Tamil Nadu"/>
    <x v="0"/>
    <x v="0"/>
    <m/>
  </r>
  <r>
    <s v="OD5902"/>
    <x v="10"/>
    <x v="5"/>
    <x v="10"/>
    <x v="4"/>
    <d v="2018-03-25T00:00:00"/>
    <x v="3"/>
    <n v="1912"/>
    <n v="0.26"/>
    <n v="133.84"/>
    <s v="Tamil Nadu"/>
    <x v="3"/>
    <x v="10"/>
    <m/>
  </r>
  <r>
    <s v="OD5903"/>
    <x v="34"/>
    <x v="0"/>
    <x v="12"/>
    <x v="15"/>
    <d v="2017-01-03T00:00:00"/>
    <x v="3"/>
    <n v="2130"/>
    <n v="0.27"/>
    <n v="532.5"/>
    <s v="Tamil Nadu"/>
    <x v="0"/>
    <x v="9"/>
    <m/>
  </r>
  <r>
    <s v="OD5904"/>
    <x v="24"/>
    <x v="3"/>
    <x v="18"/>
    <x v="10"/>
    <d v="2016-11-29T00:00:00"/>
    <x v="3"/>
    <n v="1608"/>
    <n v="0.22"/>
    <n v="369.84"/>
    <s v="Tamil Nadu"/>
    <x v="1"/>
    <x v="0"/>
    <m/>
  </r>
  <r>
    <s v="OD5905"/>
    <x v="15"/>
    <x v="2"/>
    <x v="4"/>
    <x v="23"/>
    <d v="2017-11-25T00:00:00"/>
    <x v="3"/>
    <n v="1763"/>
    <n v="0.12"/>
    <n v="423.12"/>
    <s v="Tamil Nadu"/>
    <x v="0"/>
    <x v="0"/>
    <m/>
  </r>
  <r>
    <s v="OD5906"/>
    <x v="17"/>
    <x v="3"/>
    <x v="18"/>
    <x v="21"/>
    <d v="2017-09-25T00:00:00"/>
    <x v="3"/>
    <n v="563"/>
    <n v="0.31"/>
    <n v="101.34"/>
    <s v="Tamil Nadu"/>
    <x v="0"/>
    <x v="8"/>
    <m/>
  </r>
  <r>
    <s v="OD5907"/>
    <x v="40"/>
    <x v="6"/>
    <x v="19"/>
    <x v="22"/>
    <d v="2016-09-10T00:00:00"/>
    <x v="3"/>
    <n v="988"/>
    <n v="0.23"/>
    <n v="256.88"/>
    <s v="Tamil Nadu"/>
    <x v="1"/>
    <x v="8"/>
    <m/>
  </r>
  <r>
    <s v="OD5908"/>
    <x v="40"/>
    <x v="0"/>
    <x v="0"/>
    <x v="8"/>
    <d v="2016-08-28T00:00:00"/>
    <x v="3"/>
    <n v="784"/>
    <n v="0.34"/>
    <n v="305.76"/>
    <s v="Tamil Nadu"/>
    <x v="1"/>
    <x v="6"/>
    <m/>
  </r>
  <r>
    <s v="OD5909"/>
    <x v="22"/>
    <x v="0"/>
    <x v="20"/>
    <x v="10"/>
    <d v="2017-11-11T00:00:00"/>
    <x v="3"/>
    <n v="1900"/>
    <n v="0.24"/>
    <n v="133"/>
    <s v="Tamil Nadu"/>
    <x v="0"/>
    <x v="0"/>
    <m/>
  </r>
  <r>
    <s v="OD5910"/>
    <x v="23"/>
    <x v="2"/>
    <x v="4"/>
    <x v="8"/>
    <d v="2018-12-28T00:00:00"/>
    <x v="3"/>
    <n v="2394"/>
    <n v="0.3"/>
    <n v="335.16"/>
    <s v="Tamil Nadu"/>
    <x v="3"/>
    <x v="4"/>
    <m/>
  </r>
  <r>
    <s v="OD5911"/>
    <x v="4"/>
    <x v="3"/>
    <x v="3"/>
    <x v="10"/>
    <d v="2018-11-19T00:00:00"/>
    <x v="3"/>
    <n v="1802"/>
    <n v="0.12"/>
    <n v="630.70000000000005"/>
    <s v="Tamil Nadu"/>
    <x v="3"/>
    <x v="0"/>
    <m/>
  </r>
  <r>
    <s v="OD5912"/>
    <x v="47"/>
    <x v="5"/>
    <x v="10"/>
    <x v="19"/>
    <d v="2017-03-21T00:00:00"/>
    <x v="3"/>
    <n v="978"/>
    <n v="0.11"/>
    <n v="440.1"/>
    <s v="Tamil Nadu"/>
    <x v="0"/>
    <x v="10"/>
    <m/>
  </r>
  <r>
    <s v="OD5913"/>
    <x v="48"/>
    <x v="0"/>
    <x v="12"/>
    <x v="9"/>
    <d v="2017-02-16T00:00:00"/>
    <x v="3"/>
    <n v="1430"/>
    <n v="0.14000000000000001"/>
    <n v="643.5"/>
    <s v="Tamil Nadu"/>
    <x v="0"/>
    <x v="11"/>
    <m/>
  </r>
  <r>
    <s v="OD5914"/>
    <x v="49"/>
    <x v="2"/>
    <x v="21"/>
    <x v="18"/>
    <d v="2017-06-27T00:00:00"/>
    <x v="3"/>
    <n v="1136"/>
    <n v="0.35"/>
    <n v="193.12"/>
    <s v="Tamil Nadu"/>
    <x v="0"/>
    <x v="1"/>
    <m/>
  </r>
  <r>
    <s v="OD5915"/>
    <x v="28"/>
    <x v="5"/>
    <x v="8"/>
    <x v="6"/>
    <d v="2017-02-08T00:00:00"/>
    <x v="3"/>
    <n v="2448"/>
    <n v="0.21"/>
    <n v="905.76"/>
    <s v="Tamil Nadu"/>
    <x v="0"/>
    <x v="11"/>
    <m/>
  </r>
  <r>
    <s v="OD5916"/>
    <x v="28"/>
    <x v="3"/>
    <x v="3"/>
    <x v="11"/>
    <d v="2017-04-18T00:00:00"/>
    <x v="3"/>
    <n v="1427"/>
    <n v="0.15"/>
    <n v="499.45"/>
    <s v="Tamil Nadu"/>
    <x v="0"/>
    <x v="3"/>
    <m/>
  </r>
  <r>
    <s v="OD5917"/>
    <x v="30"/>
    <x v="2"/>
    <x v="21"/>
    <x v="1"/>
    <d v="2017-03-15T00:00:00"/>
    <x v="3"/>
    <n v="1334"/>
    <n v="0.24"/>
    <n v="466.9"/>
    <s v="Tamil Nadu"/>
    <x v="0"/>
    <x v="10"/>
    <m/>
  </r>
  <r>
    <s v="OD5918"/>
    <x v="21"/>
    <x v="5"/>
    <x v="10"/>
    <x v="19"/>
    <d v="2015-07-21T00:00:00"/>
    <x v="3"/>
    <n v="1341"/>
    <n v="0.23"/>
    <n v="187.74"/>
    <s v="Tamil Nadu"/>
    <x v="2"/>
    <x v="7"/>
    <m/>
  </r>
  <r>
    <s v="OD5919"/>
    <x v="16"/>
    <x v="3"/>
    <x v="3"/>
    <x v="3"/>
    <d v="2017-09-26T00:00:00"/>
    <x v="3"/>
    <n v="703"/>
    <n v="0.21"/>
    <n v="189.81"/>
    <s v="Tamil Nadu"/>
    <x v="0"/>
    <x v="8"/>
    <m/>
  </r>
  <r>
    <s v="OD5920"/>
    <x v="26"/>
    <x v="5"/>
    <x v="10"/>
    <x v="0"/>
    <d v="2017-11-20T00:00:00"/>
    <x v="3"/>
    <n v="1433"/>
    <n v="0.21"/>
    <n v="515.88"/>
    <s v="Tamil Nadu"/>
    <x v="0"/>
    <x v="0"/>
    <m/>
  </r>
  <r>
    <s v="OD5921"/>
    <x v="36"/>
    <x v="1"/>
    <x v="14"/>
    <x v="8"/>
    <d v="2015-11-25T00:00:00"/>
    <x v="3"/>
    <n v="1863"/>
    <n v="0.32"/>
    <n v="652.04999999999995"/>
    <s v="Tamil Nadu"/>
    <x v="2"/>
    <x v="0"/>
    <m/>
  </r>
  <r>
    <s v="OD5922"/>
    <x v="28"/>
    <x v="4"/>
    <x v="7"/>
    <x v="7"/>
    <d v="2017-09-05T00:00:00"/>
    <x v="3"/>
    <n v="859"/>
    <n v="0.22"/>
    <n v="154.62"/>
    <s v="Tamil Nadu"/>
    <x v="0"/>
    <x v="8"/>
    <m/>
  </r>
  <r>
    <s v="OD5923"/>
    <x v="13"/>
    <x v="0"/>
    <x v="20"/>
    <x v="17"/>
    <d v="2016-10-24T00:00:00"/>
    <x v="3"/>
    <n v="1230"/>
    <n v="0.11"/>
    <n v="467.4"/>
    <s v="Tamil Nadu"/>
    <x v="1"/>
    <x v="2"/>
    <m/>
  </r>
  <r>
    <s v="OD5924"/>
    <x v="28"/>
    <x v="3"/>
    <x v="16"/>
    <x v="15"/>
    <d v="2017-12-27T00:00:00"/>
    <x v="3"/>
    <n v="1903"/>
    <n v="0.28999999999999998"/>
    <n v="114.18"/>
    <s v="Tamil Nadu"/>
    <x v="0"/>
    <x v="4"/>
    <m/>
  </r>
  <r>
    <s v="OD5925"/>
    <x v="26"/>
    <x v="3"/>
    <x v="5"/>
    <x v="17"/>
    <d v="2015-05-11T00:00:00"/>
    <x v="3"/>
    <n v="973"/>
    <n v="0.2"/>
    <n v="214.06"/>
    <s v="Tamil Nadu"/>
    <x v="2"/>
    <x v="5"/>
    <m/>
  </r>
  <r>
    <s v="OD5926"/>
    <x v="15"/>
    <x v="1"/>
    <x v="14"/>
    <x v="11"/>
    <d v="2015-11-12T00:00:00"/>
    <x v="3"/>
    <n v="1742"/>
    <n v="0.34"/>
    <n v="191.62"/>
    <s v="Tamil Nadu"/>
    <x v="2"/>
    <x v="0"/>
    <m/>
  </r>
  <r>
    <s v="OD5927"/>
    <x v="49"/>
    <x v="2"/>
    <x v="21"/>
    <x v="0"/>
    <d v="2018-11-13T00:00:00"/>
    <x v="3"/>
    <n v="945"/>
    <n v="0.19"/>
    <n v="349.65"/>
    <s v="Tamil Nadu"/>
    <x v="3"/>
    <x v="0"/>
    <m/>
  </r>
  <r>
    <s v="OD5928"/>
    <x v="44"/>
    <x v="6"/>
    <x v="11"/>
    <x v="1"/>
    <d v="2016-08-06T00:00:00"/>
    <x v="3"/>
    <n v="557"/>
    <n v="0.24"/>
    <n v="144.82"/>
    <s v="Tamil Nadu"/>
    <x v="1"/>
    <x v="6"/>
    <m/>
  </r>
  <r>
    <s v="OD5929"/>
    <x v="15"/>
    <x v="3"/>
    <x v="16"/>
    <x v="7"/>
    <d v="2018-04-27T00:00:00"/>
    <x v="3"/>
    <n v="549"/>
    <n v="0.31"/>
    <n v="170.19"/>
    <s v="Tamil Nadu"/>
    <x v="3"/>
    <x v="3"/>
    <m/>
  </r>
  <r>
    <s v="OD5930"/>
    <x v="20"/>
    <x v="3"/>
    <x v="3"/>
    <x v="14"/>
    <d v="2018-05-06T00:00:00"/>
    <x v="3"/>
    <n v="1503"/>
    <n v="0.15"/>
    <n v="240.48"/>
    <s v="Tamil Nadu"/>
    <x v="3"/>
    <x v="5"/>
    <m/>
  </r>
  <r>
    <s v="OD5931"/>
    <x v="18"/>
    <x v="6"/>
    <x v="19"/>
    <x v="10"/>
    <d v="2017-09-27T00:00:00"/>
    <x v="3"/>
    <n v="1987"/>
    <n v="0.28000000000000003"/>
    <n v="178.83"/>
    <s v="Tamil Nadu"/>
    <x v="0"/>
    <x v="8"/>
    <m/>
  </r>
  <r>
    <s v="OD5932"/>
    <x v="45"/>
    <x v="6"/>
    <x v="11"/>
    <x v="1"/>
    <d v="2018-10-09T00:00:00"/>
    <x v="3"/>
    <n v="560"/>
    <n v="0.21"/>
    <n v="190.4"/>
    <s v="Tamil Nadu"/>
    <x v="3"/>
    <x v="2"/>
    <m/>
  </r>
  <r>
    <s v="OD5933"/>
    <x v="39"/>
    <x v="5"/>
    <x v="10"/>
    <x v="16"/>
    <d v="2018-10-09T00:00:00"/>
    <x v="3"/>
    <n v="1548"/>
    <n v="0.28000000000000003"/>
    <n v="170.28"/>
    <s v="Tamil Nadu"/>
    <x v="3"/>
    <x v="2"/>
    <m/>
  </r>
  <r>
    <s v="OD5934"/>
    <x v="31"/>
    <x v="5"/>
    <x v="17"/>
    <x v="13"/>
    <d v="2018-05-18T00:00:00"/>
    <x v="3"/>
    <n v="1861"/>
    <n v="0.12"/>
    <n v="576.91"/>
    <s v="Tamil Nadu"/>
    <x v="3"/>
    <x v="5"/>
    <m/>
  </r>
  <r>
    <s v="OD5935"/>
    <x v="14"/>
    <x v="1"/>
    <x v="1"/>
    <x v="6"/>
    <d v="2016-11-16T00:00:00"/>
    <x v="3"/>
    <n v="2246"/>
    <n v="0.33"/>
    <n v="449.2"/>
    <s v="Tamil Nadu"/>
    <x v="1"/>
    <x v="0"/>
    <m/>
  </r>
  <r>
    <s v="OD5936"/>
    <x v="15"/>
    <x v="5"/>
    <x v="10"/>
    <x v="3"/>
    <d v="2015-12-15T00:00:00"/>
    <x v="3"/>
    <n v="2252"/>
    <n v="0.12"/>
    <n v="360.32"/>
    <s v="Tamil Nadu"/>
    <x v="2"/>
    <x v="4"/>
    <m/>
  </r>
  <r>
    <s v="OD5937"/>
    <x v="32"/>
    <x v="2"/>
    <x v="21"/>
    <x v="21"/>
    <d v="2018-12-28T00:00:00"/>
    <x v="3"/>
    <n v="633"/>
    <n v="0.22"/>
    <n v="69.63"/>
    <s v="Tamil Nadu"/>
    <x v="3"/>
    <x v="4"/>
    <m/>
  </r>
  <r>
    <s v="OD5938"/>
    <x v="37"/>
    <x v="3"/>
    <x v="16"/>
    <x v="22"/>
    <d v="2017-02-02T00:00:00"/>
    <x v="3"/>
    <n v="912"/>
    <n v="0.16"/>
    <n v="355.68"/>
    <s v="Tamil Nadu"/>
    <x v="0"/>
    <x v="11"/>
    <m/>
  </r>
  <r>
    <s v="OD5939"/>
    <x v="37"/>
    <x v="6"/>
    <x v="19"/>
    <x v="21"/>
    <d v="2016-09-17T00:00:00"/>
    <x v="3"/>
    <n v="1464"/>
    <n v="0.27"/>
    <n v="614.88"/>
    <s v="Tamil Nadu"/>
    <x v="1"/>
    <x v="8"/>
    <m/>
  </r>
  <r>
    <s v="OD5940"/>
    <x v="23"/>
    <x v="0"/>
    <x v="12"/>
    <x v="15"/>
    <d v="2015-11-23T00:00:00"/>
    <x v="3"/>
    <n v="1844"/>
    <n v="0.35"/>
    <n v="737.6"/>
    <s v="Tamil Nadu"/>
    <x v="2"/>
    <x v="0"/>
    <m/>
  </r>
  <r>
    <s v="OD5941"/>
    <x v="21"/>
    <x v="0"/>
    <x v="12"/>
    <x v="18"/>
    <d v="2015-12-13T00:00:00"/>
    <x v="3"/>
    <n v="2149"/>
    <n v="0.31"/>
    <n v="107.45"/>
    <s v="Tamil Nadu"/>
    <x v="2"/>
    <x v="4"/>
    <m/>
  </r>
  <r>
    <s v="OD5942"/>
    <x v="7"/>
    <x v="5"/>
    <x v="17"/>
    <x v="20"/>
    <d v="2018-05-18T00:00:00"/>
    <x v="3"/>
    <n v="1158"/>
    <n v="0.2"/>
    <n v="405.3"/>
    <s v="Tamil Nadu"/>
    <x v="3"/>
    <x v="5"/>
    <m/>
  </r>
  <r>
    <s v="OD5943"/>
    <x v="7"/>
    <x v="3"/>
    <x v="5"/>
    <x v="8"/>
    <d v="2018-12-28T00:00:00"/>
    <x v="3"/>
    <n v="900"/>
    <n v="0.3"/>
    <n v="252"/>
    <s v="Tamil Nadu"/>
    <x v="3"/>
    <x v="4"/>
    <m/>
  </r>
  <r>
    <s v="OD5944"/>
    <x v="7"/>
    <x v="3"/>
    <x v="18"/>
    <x v="6"/>
    <d v="2015-11-25T00:00:00"/>
    <x v="3"/>
    <n v="1466"/>
    <n v="0.28000000000000003"/>
    <n v="498.44"/>
    <s v="Tamil Nadu"/>
    <x v="2"/>
    <x v="0"/>
    <m/>
  </r>
  <r>
    <s v="OD5945"/>
    <x v="7"/>
    <x v="2"/>
    <x v="2"/>
    <x v="21"/>
    <d v="2016-10-08T00:00:00"/>
    <x v="3"/>
    <n v="650"/>
    <n v="0.34"/>
    <n v="286"/>
    <s v="Tamil Nadu"/>
    <x v="1"/>
    <x v="2"/>
    <m/>
  </r>
  <r>
    <s v="OD5946"/>
    <x v="7"/>
    <x v="3"/>
    <x v="18"/>
    <x v="10"/>
    <d v="2017-11-20T00:00:00"/>
    <x v="3"/>
    <n v="1546"/>
    <n v="0.33"/>
    <n v="92.76"/>
    <s v="Tamil Nadu"/>
    <x v="0"/>
    <x v="0"/>
    <m/>
  </r>
  <r>
    <s v="OD5947"/>
    <x v="4"/>
    <x v="5"/>
    <x v="17"/>
    <x v="11"/>
    <d v="2016-03-31T00:00:00"/>
    <x v="3"/>
    <n v="1744"/>
    <n v="0.34"/>
    <n v="540.64"/>
    <s v="Tamil Nadu"/>
    <x v="1"/>
    <x v="10"/>
    <m/>
  </r>
  <r>
    <s v="OD5948"/>
    <x v="12"/>
    <x v="3"/>
    <x v="3"/>
    <x v="20"/>
    <d v="2015-12-02T00:00:00"/>
    <x v="3"/>
    <n v="1006"/>
    <n v="0.11"/>
    <n v="181.08"/>
    <s v="Tamil Nadu"/>
    <x v="2"/>
    <x v="4"/>
    <m/>
  </r>
  <r>
    <s v="OD5949"/>
    <x v="34"/>
    <x v="5"/>
    <x v="17"/>
    <x v="23"/>
    <d v="2015-12-02T00:00:00"/>
    <x v="3"/>
    <n v="551"/>
    <n v="0.2"/>
    <n v="209.38"/>
    <s v="Tamil Nadu"/>
    <x v="2"/>
    <x v="4"/>
    <m/>
  </r>
  <r>
    <s v="OD5950"/>
    <x v="21"/>
    <x v="1"/>
    <x v="1"/>
    <x v="20"/>
    <d v="2016-08-05T00:00:00"/>
    <x v="3"/>
    <n v="1340"/>
    <n v="0.22"/>
    <n v="227.8"/>
    <s v="Tamil Nadu"/>
    <x v="1"/>
    <x v="6"/>
    <m/>
  </r>
  <r>
    <s v="OD5951"/>
    <x v="17"/>
    <x v="1"/>
    <x v="14"/>
    <x v="3"/>
    <d v="2017-10-03T00:00:00"/>
    <x v="3"/>
    <n v="2278"/>
    <n v="0.24"/>
    <n v="432.82"/>
    <s v="Tamil Nadu"/>
    <x v="0"/>
    <x v="2"/>
    <m/>
  </r>
  <r>
    <s v="OD5952"/>
    <x v="36"/>
    <x v="4"/>
    <x v="22"/>
    <x v="22"/>
    <d v="2017-04-18T00:00:00"/>
    <x v="3"/>
    <n v="1456"/>
    <n v="0.14000000000000001"/>
    <n v="72.8"/>
    <s v="Tamil Nadu"/>
    <x v="0"/>
    <x v="3"/>
    <m/>
  </r>
  <r>
    <s v="OD5953"/>
    <x v="40"/>
    <x v="3"/>
    <x v="3"/>
    <x v="23"/>
    <d v="2017-10-23T00:00:00"/>
    <x v="3"/>
    <n v="861"/>
    <n v="0.34"/>
    <n v="301.35000000000002"/>
    <s v="Tamil Nadu"/>
    <x v="0"/>
    <x v="2"/>
    <m/>
  </r>
  <r>
    <s v="OD5954"/>
    <x v="6"/>
    <x v="5"/>
    <x v="10"/>
    <x v="5"/>
    <d v="2017-06-11T00:00:00"/>
    <x v="3"/>
    <n v="1698"/>
    <n v="0.16"/>
    <n v="237.72"/>
    <s v="Tamil Nadu"/>
    <x v="0"/>
    <x v="1"/>
    <m/>
  </r>
  <r>
    <s v="OD5955"/>
    <x v="13"/>
    <x v="6"/>
    <x v="11"/>
    <x v="6"/>
    <d v="2017-10-08T00:00:00"/>
    <x v="3"/>
    <n v="677"/>
    <n v="0.23"/>
    <n v="33.85"/>
    <s v="Tamil Nadu"/>
    <x v="0"/>
    <x v="2"/>
    <m/>
  </r>
  <r>
    <s v="OD5956"/>
    <x v="11"/>
    <x v="3"/>
    <x v="3"/>
    <x v="12"/>
    <d v="2018-07-05T00:00:00"/>
    <x v="3"/>
    <n v="842"/>
    <n v="0.11"/>
    <n v="227.34"/>
    <s v="Tamil Nadu"/>
    <x v="3"/>
    <x v="7"/>
    <m/>
  </r>
  <r>
    <s v="OD5957"/>
    <x v="0"/>
    <x v="6"/>
    <x v="11"/>
    <x v="18"/>
    <d v="2016-04-30T00:00:00"/>
    <x v="4"/>
    <n v="604"/>
    <n v="0.28999999999999998"/>
    <n v="181.2"/>
    <s v="Tamil Nadu"/>
    <x v="1"/>
    <x v="3"/>
    <m/>
  </r>
  <r>
    <s v="OD5958"/>
    <x v="36"/>
    <x v="0"/>
    <x v="12"/>
    <x v="12"/>
    <d v="2018-12-24T00:00:00"/>
    <x v="4"/>
    <n v="2234"/>
    <n v="0.28000000000000003"/>
    <n v="938.28"/>
    <s v="Tamil Nadu"/>
    <x v="3"/>
    <x v="4"/>
    <m/>
  </r>
  <r>
    <s v="OD5959"/>
    <x v="48"/>
    <x v="1"/>
    <x v="14"/>
    <x v="3"/>
    <d v="2018-03-02T00:00:00"/>
    <x v="4"/>
    <n v="2425"/>
    <n v="0.13"/>
    <n v="266.75"/>
    <s v="Tamil Nadu"/>
    <x v="3"/>
    <x v="10"/>
    <m/>
  </r>
  <r>
    <s v="OD5960"/>
    <x v="45"/>
    <x v="2"/>
    <x v="2"/>
    <x v="0"/>
    <d v="2016-09-10T00:00:00"/>
    <x v="4"/>
    <n v="915"/>
    <n v="0.19"/>
    <n v="411.75"/>
    <s v="Tamil Nadu"/>
    <x v="1"/>
    <x v="8"/>
    <m/>
  </r>
  <r>
    <s v="OD5961"/>
    <x v="38"/>
    <x v="6"/>
    <x v="13"/>
    <x v="15"/>
    <d v="2018-07-08T00:00:00"/>
    <x v="4"/>
    <n v="1449"/>
    <n v="0.27"/>
    <n v="478.17"/>
    <s v="Tamil Nadu"/>
    <x v="3"/>
    <x v="7"/>
    <m/>
  </r>
  <r>
    <s v="OD5962"/>
    <x v="36"/>
    <x v="6"/>
    <x v="19"/>
    <x v="4"/>
    <d v="2017-09-17T00:00:00"/>
    <x v="4"/>
    <n v="1569"/>
    <n v="0.16"/>
    <n v="423.63"/>
    <s v="Tamil Nadu"/>
    <x v="0"/>
    <x v="8"/>
    <m/>
  </r>
  <r>
    <s v="OD5963"/>
    <x v="43"/>
    <x v="1"/>
    <x v="1"/>
    <x v="2"/>
    <d v="2018-05-28T00:00:00"/>
    <x v="4"/>
    <n v="1690"/>
    <n v="0.26"/>
    <n v="253.5"/>
    <s v="Tamil Nadu"/>
    <x v="3"/>
    <x v="5"/>
    <m/>
  </r>
  <r>
    <s v="OD5964"/>
    <x v="9"/>
    <x v="1"/>
    <x v="1"/>
    <x v="18"/>
    <d v="2017-04-16T00:00:00"/>
    <x v="4"/>
    <n v="2074"/>
    <n v="0.13"/>
    <n v="871.08"/>
    <s v="Tamil Nadu"/>
    <x v="0"/>
    <x v="3"/>
    <m/>
  </r>
  <r>
    <s v="OD5965"/>
    <x v="2"/>
    <x v="2"/>
    <x v="4"/>
    <x v="2"/>
    <d v="2018-09-02T00:00:00"/>
    <x v="4"/>
    <n v="1886"/>
    <n v="0.28000000000000003"/>
    <n v="339.48"/>
    <s v="Tamil Nadu"/>
    <x v="3"/>
    <x v="8"/>
    <m/>
  </r>
  <r>
    <s v="OD5966"/>
    <x v="25"/>
    <x v="2"/>
    <x v="2"/>
    <x v="9"/>
    <d v="2017-05-02T00:00:00"/>
    <x v="4"/>
    <n v="1090"/>
    <n v="0.34"/>
    <n v="65.400000000000006"/>
    <s v="Tamil Nadu"/>
    <x v="0"/>
    <x v="5"/>
    <m/>
  </r>
  <r>
    <s v="OD5967"/>
    <x v="23"/>
    <x v="6"/>
    <x v="13"/>
    <x v="19"/>
    <d v="2017-11-22T00:00:00"/>
    <x v="4"/>
    <n v="1918"/>
    <n v="0.1"/>
    <n v="671.3"/>
    <s v="Tamil Nadu"/>
    <x v="0"/>
    <x v="0"/>
    <m/>
  </r>
  <r>
    <s v="OD5968"/>
    <x v="41"/>
    <x v="4"/>
    <x v="6"/>
    <x v="17"/>
    <d v="2016-07-06T00:00:00"/>
    <x v="4"/>
    <n v="1762"/>
    <n v="0.24"/>
    <n v="193.82"/>
    <s v="Tamil Nadu"/>
    <x v="1"/>
    <x v="7"/>
    <m/>
  </r>
  <r>
    <s v="OD5969"/>
    <x v="17"/>
    <x v="6"/>
    <x v="11"/>
    <x v="11"/>
    <d v="2018-12-05T00:00:00"/>
    <x v="4"/>
    <n v="1575"/>
    <n v="0.26"/>
    <n v="267.75"/>
    <s v="Tamil Nadu"/>
    <x v="3"/>
    <x v="4"/>
    <m/>
  </r>
  <r>
    <s v="OD5970"/>
    <x v="36"/>
    <x v="6"/>
    <x v="13"/>
    <x v="6"/>
    <d v="2018-09-18T00:00:00"/>
    <x v="4"/>
    <n v="743"/>
    <n v="0.22"/>
    <n v="156.03"/>
    <s v="Tamil Nadu"/>
    <x v="3"/>
    <x v="8"/>
    <m/>
  </r>
  <r>
    <s v="OD5971"/>
    <x v="31"/>
    <x v="5"/>
    <x v="10"/>
    <x v="13"/>
    <d v="2017-09-12T00:00:00"/>
    <x v="4"/>
    <n v="1371"/>
    <n v="0.3"/>
    <n v="575.82000000000005"/>
    <s v="Tamil Nadu"/>
    <x v="0"/>
    <x v="8"/>
    <m/>
  </r>
  <r>
    <s v="OD5972"/>
    <x v="19"/>
    <x v="0"/>
    <x v="0"/>
    <x v="10"/>
    <d v="2017-01-02T00:00:00"/>
    <x v="4"/>
    <n v="625"/>
    <n v="0.24"/>
    <n v="37.5"/>
    <s v="Tamil Nadu"/>
    <x v="0"/>
    <x v="9"/>
    <m/>
  </r>
  <r>
    <s v="OD5973"/>
    <x v="41"/>
    <x v="6"/>
    <x v="19"/>
    <x v="5"/>
    <d v="2016-12-10T00:00:00"/>
    <x v="4"/>
    <n v="1599"/>
    <n v="0.28999999999999998"/>
    <n v="271.83"/>
    <s v="Tamil Nadu"/>
    <x v="1"/>
    <x v="4"/>
    <m/>
  </r>
  <r>
    <s v="OD5974"/>
    <x v="17"/>
    <x v="6"/>
    <x v="19"/>
    <x v="18"/>
    <d v="2015-07-11T00:00:00"/>
    <x v="4"/>
    <n v="1848"/>
    <n v="0.24"/>
    <n v="535.91999999999996"/>
    <s v="Tamil Nadu"/>
    <x v="2"/>
    <x v="7"/>
    <m/>
  </r>
  <r>
    <s v="OD5975"/>
    <x v="4"/>
    <x v="0"/>
    <x v="20"/>
    <x v="23"/>
    <d v="2017-12-26T00:00:00"/>
    <x v="4"/>
    <n v="1021"/>
    <n v="0.18"/>
    <n v="61.26"/>
    <s v="Tamil Nadu"/>
    <x v="0"/>
    <x v="4"/>
    <m/>
  </r>
  <r>
    <s v="OD5976"/>
    <x v="6"/>
    <x v="4"/>
    <x v="22"/>
    <x v="17"/>
    <d v="2018-12-23T00:00:00"/>
    <x v="4"/>
    <n v="898"/>
    <n v="0.13"/>
    <n v="53.88"/>
    <s v="Tamil Nadu"/>
    <x v="3"/>
    <x v="4"/>
    <m/>
  </r>
  <r>
    <s v="OD5977"/>
    <x v="36"/>
    <x v="3"/>
    <x v="16"/>
    <x v="18"/>
    <d v="2015-11-17T00:00:00"/>
    <x v="4"/>
    <n v="1523"/>
    <n v="0.2"/>
    <n v="167.53"/>
    <s v="Tamil Nadu"/>
    <x v="2"/>
    <x v="0"/>
    <m/>
  </r>
  <r>
    <s v="OD5978"/>
    <x v="35"/>
    <x v="1"/>
    <x v="1"/>
    <x v="20"/>
    <d v="2015-12-02T00:00:00"/>
    <x v="4"/>
    <n v="2304"/>
    <n v="0.14000000000000001"/>
    <n v="184.32"/>
    <s v="Tamil Nadu"/>
    <x v="2"/>
    <x v="4"/>
    <m/>
  </r>
  <r>
    <s v="OD5979"/>
    <x v="20"/>
    <x v="3"/>
    <x v="16"/>
    <x v="14"/>
    <d v="2017-07-22T00:00:00"/>
    <x v="4"/>
    <n v="952"/>
    <n v="0.33"/>
    <n v="409.36"/>
    <s v="Tamil Nadu"/>
    <x v="0"/>
    <x v="7"/>
    <m/>
  </r>
  <r>
    <s v="OD5980"/>
    <x v="42"/>
    <x v="6"/>
    <x v="19"/>
    <x v="6"/>
    <d v="2018-05-02T00:00:00"/>
    <x v="4"/>
    <n v="1174"/>
    <n v="0.11"/>
    <n v="129.13999999999999"/>
    <s v="Tamil Nadu"/>
    <x v="3"/>
    <x v="5"/>
    <m/>
  </r>
  <r>
    <s v="OD5981"/>
    <x v="27"/>
    <x v="1"/>
    <x v="1"/>
    <x v="8"/>
    <d v="2017-11-27T00:00:00"/>
    <x v="4"/>
    <n v="1035"/>
    <n v="0.24"/>
    <n v="124.2"/>
    <s v="Tamil Nadu"/>
    <x v="0"/>
    <x v="0"/>
    <m/>
  </r>
  <r>
    <s v="OD5982"/>
    <x v="5"/>
    <x v="3"/>
    <x v="5"/>
    <x v="0"/>
    <d v="2016-07-06T00:00:00"/>
    <x v="4"/>
    <n v="1658"/>
    <n v="0.31"/>
    <n v="381.34"/>
    <s v="Tamil Nadu"/>
    <x v="1"/>
    <x v="7"/>
    <m/>
  </r>
  <r>
    <s v="OD5983"/>
    <x v="14"/>
    <x v="6"/>
    <x v="9"/>
    <x v="12"/>
    <d v="2018-12-05T00:00:00"/>
    <x v="4"/>
    <n v="1833"/>
    <n v="0.31"/>
    <n v="109.98"/>
    <s v="Tamil Nadu"/>
    <x v="3"/>
    <x v="4"/>
    <m/>
  </r>
  <r>
    <s v="OD5984"/>
    <x v="24"/>
    <x v="5"/>
    <x v="10"/>
    <x v="0"/>
    <d v="2017-10-13T00:00:00"/>
    <x v="4"/>
    <n v="1693"/>
    <n v="0.13"/>
    <n v="220.09"/>
    <s v="Tamil Nadu"/>
    <x v="0"/>
    <x v="2"/>
    <m/>
  </r>
  <r>
    <s v="OD5985"/>
    <x v="31"/>
    <x v="6"/>
    <x v="19"/>
    <x v="7"/>
    <d v="2017-05-12T00:00:00"/>
    <x v="4"/>
    <n v="2349"/>
    <n v="0.22"/>
    <n v="305.37"/>
    <s v="Tamil Nadu"/>
    <x v="0"/>
    <x v="5"/>
    <m/>
  </r>
  <r>
    <s v="OD5986"/>
    <x v="25"/>
    <x v="3"/>
    <x v="3"/>
    <x v="1"/>
    <d v="2016-11-28T00:00:00"/>
    <x v="4"/>
    <n v="1256"/>
    <n v="0.34"/>
    <n v="314"/>
    <s v="Tamil Nadu"/>
    <x v="1"/>
    <x v="0"/>
    <m/>
  </r>
  <r>
    <s v="OD5987"/>
    <x v="27"/>
    <x v="4"/>
    <x v="22"/>
    <x v="6"/>
    <d v="2016-08-09T00:00:00"/>
    <x v="4"/>
    <n v="2165"/>
    <n v="0.16"/>
    <n v="411.35"/>
    <s v="Tamil Nadu"/>
    <x v="1"/>
    <x v="6"/>
    <m/>
  </r>
  <r>
    <s v="OD5988"/>
    <x v="13"/>
    <x v="5"/>
    <x v="17"/>
    <x v="9"/>
    <d v="2015-09-30T00:00:00"/>
    <x v="4"/>
    <n v="1442"/>
    <n v="0.25"/>
    <n v="115.36"/>
    <s v="Tamil Nadu"/>
    <x v="2"/>
    <x v="8"/>
    <m/>
  </r>
  <r>
    <s v="OD5989"/>
    <x v="23"/>
    <x v="5"/>
    <x v="8"/>
    <x v="7"/>
    <d v="2017-06-26T00:00:00"/>
    <x v="4"/>
    <n v="1431"/>
    <n v="0.25"/>
    <n v="143.1"/>
    <s v="Tamil Nadu"/>
    <x v="0"/>
    <x v="1"/>
    <m/>
  </r>
  <r>
    <s v="OD5990"/>
    <x v="20"/>
    <x v="1"/>
    <x v="1"/>
    <x v="1"/>
    <d v="2018-09-15T00:00:00"/>
    <x v="4"/>
    <n v="2170"/>
    <n v="0.18"/>
    <n v="651"/>
    <s v="Tamil Nadu"/>
    <x v="3"/>
    <x v="8"/>
    <m/>
  </r>
  <r>
    <s v="OD5991"/>
    <x v="11"/>
    <x v="2"/>
    <x v="2"/>
    <x v="9"/>
    <d v="2018-07-08T00:00:00"/>
    <x v="4"/>
    <n v="2251"/>
    <n v="0.26"/>
    <n v="810.36"/>
    <s v="Tamil Nadu"/>
    <x v="3"/>
    <x v="7"/>
    <m/>
  </r>
  <r>
    <s v="OD5992"/>
    <x v="41"/>
    <x v="3"/>
    <x v="16"/>
    <x v="5"/>
    <d v="2017-12-25T00:00:00"/>
    <x v="4"/>
    <n v="968"/>
    <n v="0.2"/>
    <n v="367.84"/>
    <s v="Tamil Nadu"/>
    <x v="0"/>
    <x v="4"/>
    <m/>
  </r>
  <r>
    <s v="OD5993"/>
    <x v="47"/>
    <x v="1"/>
    <x v="14"/>
    <x v="11"/>
    <d v="2018-07-20T00:00:00"/>
    <x v="4"/>
    <n v="515"/>
    <n v="0.14000000000000001"/>
    <n v="190.55"/>
    <s v="Tamil Nadu"/>
    <x v="3"/>
    <x v="7"/>
    <m/>
  </r>
  <r>
    <s v="OD5994"/>
    <x v="15"/>
    <x v="6"/>
    <x v="11"/>
    <x v="5"/>
    <d v="2017-07-09T00:00:00"/>
    <x v="4"/>
    <n v="1477"/>
    <n v="0.15"/>
    <n v="236.32"/>
    <s v="Tamil Nadu"/>
    <x v="0"/>
    <x v="7"/>
    <m/>
  </r>
  <r>
    <s v="OD5995"/>
    <x v="47"/>
    <x v="1"/>
    <x v="14"/>
    <x v="2"/>
    <d v="2016-11-08T00:00:00"/>
    <x v="4"/>
    <n v="1840"/>
    <n v="0.34"/>
    <n v="644"/>
    <s v="Tamil Nadu"/>
    <x v="1"/>
    <x v="0"/>
    <m/>
  </r>
  <r>
    <s v="OD5996"/>
    <x v="8"/>
    <x v="4"/>
    <x v="6"/>
    <x v="13"/>
    <d v="2016-10-25T00:00:00"/>
    <x v="4"/>
    <n v="2344"/>
    <n v="0.12"/>
    <n v="421.92"/>
    <s v="Tamil Nadu"/>
    <x v="1"/>
    <x v="2"/>
    <m/>
  </r>
  <r>
    <s v="OD5997"/>
    <x v="20"/>
    <x v="4"/>
    <x v="22"/>
    <x v="17"/>
    <d v="2016-04-30T00:00:00"/>
    <x v="4"/>
    <n v="1484"/>
    <n v="0.21"/>
    <n v="608.44000000000005"/>
    <s v="Tamil Nadu"/>
    <x v="1"/>
    <x v="3"/>
    <m/>
  </r>
  <r>
    <s v="OD5998"/>
    <x v="37"/>
    <x v="3"/>
    <x v="16"/>
    <x v="1"/>
    <d v="2016-04-30T00:00:00"/>
    <x v="4"/>
    <n v="1379"/>
    <n v="0.27"/>
    <n v="482.65"/>
    <s v="Tamil Nadu"/>
    <x v="1"/>
    <x v="3"/>
    <m/>
  </r>
  <r>
    <s v="OD5999"/>
    <x v="8"/>
    <x v="0"/>
    <x v="0"/>
    <x v="18"/>
    <d v="2018-09-15T00:00:00"/>
    <x v="4"/>
    <n v="1632"/>
    <n v="0.11"/>
    <n v="603.84"/>
    <s v="Tamil Nadu"/>
    <x v="3"/>
    <x v="8"/>
    <m/>
  </r>
  <r>
    <s v="OD6000"/>
    <x v="31"/>
    <x v="4"/>
    <x v="22"/>
    <x v="13"/>
    <d v="2018-04-14T00:00:00"/>
    <x v="4"/>
    <n v="2112"/>
    <n v="0.21"/>
    <n v="612.48"/>
    <s v="Tamil Nadu"/>
    <x v="3"/>
    <x v="3"/>
    <m/>
  </r>
  <r>
    <s v="OD6001"/>
    <x v="28"/>
    <x v="1"/>
    <x v="1"/>
    <x v="14"/>
    <d v="2015-11-27T00:00:00"/>
    <x v="4"/>
    <n v="2332"/>
    <n v="0.1"/>
    <n v="139.91999999999999"/>
    <s v="Tamil Nadu"/>
    <x v="2"/>
    <x v="0"/>
    <m/>
  </r>
  <r>
    <s v="OD6002"/>
    <x v="49"/>
    <x v="0"/>
    <x v="12"/>
    <x v="3"/>
    <d v="2017-05-02T00:00:00"/>
    <x v="4"/>
    <n v="2209"/>
    <n v="0.32"/>
    <n v="861.51"/>
    <s v="Tamil Nadu"/>
    <x v="0"/>
    <x v="5"/>
    <m/>
  </r>
  <r>
    <s v="OD6003"/>
    <x v="39"/>
    <x v="5"/>
    <x v="17"/>
    <x v="7"/>
    <d v="2017-12-12T00:00:00"/>
    <x v="4"/>
    <n v="1580"/>
    <n v="0.24"/>
    <n v="442.4"/>
    <s v="Tamil Nadu"/>
    <x v="0"/>
    <x v="4"/>
    <m/>
  </r>
  <r>
    <s v="OD6004"/>
    <x v="19"/>
    <x v="0"/>
    <x v="12"/>
    <x v="1"/>
    <d v="2017-02-21T00:00:00"/>
    <x v="4"/>
    <n v="2127"/>
    <n v="0.31"/>
    <n v="191.43"/>
    <s v="Tamil Nadu"/>
    <x v="0"/>
    <x v="11"/>
    <m/>
  </r>
  <r>
    <s v="OD6005"/>
    <x v="49"/>
    <x v="1"/>
    <x v="1"/>
    <x v="23"/>
    <d v="2015-11-19T00:00:00"/>
    <x v="4"/>
    <n v="1110"/>
    <n v="0.15"/>
    <n v="377.4"/>
    <s v="Tamil Nadu"/>
    <x v="2"/>
    <x v="0"/>
    <m/>
  </r>
  <r>
    <s v="OD6006"/>
    <x v="28"/>
    <x v="3"/>
    <x v="3"/>
    <x v="7"/>
    <d v="2015-12-02T00:00:00"/>
    <x v="4"/>
    <n v="1297"/>
    <n v="0.27"/>
    <n v="129.69999999999999"/>
    <s v="Tamil Nadu"/>
    <x v="2"/>
    <x v="4"/>
    <m/>
  </r>
  <r>
    <s v="OD6007"/>
    <x v="1"/>
    <x v="2"/>
    <x v="15"/>
    <x v="14"/>
    <d v="2015-07-11T00:00:00"/>
    <x v="4"/>
    <n v="754"/>
    <n v="0.28999999999999998"/>
    <n v="294.06"/>
    <s v="Tamil Nadu"/>
    <x v="2"/>
    <x v="7"/>
    <m/>
  </r>
  <r>
    <s v="OD6008"/>
    <x v="19"/>
    <x v="4"/>
    <x v="7"/>
    <x v="22"/>
    <d v="2018-11-08T00:00:00"/>
    <x v="4"/>
    <n v="2148"/>
    <n v="0.34"/>
    <n v="300.72000000000003"/>
    <s v="Tamil Nadu"/>
    <x v="3"/>
    <x v="0"/>
    <m/>
  </r>
  <r>
    <s v="OD6009"/>
    <x v="0"/>
    <x v="4"/>
    <x v="7"/>
    <x v="9"/>
    <d v="2018-10-23T00:00:00"/>
    <x v="4"/>
    <n v="1536"/>
    <n v="0.28000000000000003"/>
    <n v="675.84"/>
    <s v="Tamil Nadu"/>
    <x v="3"/>
    <x v="2"/>
    <m/>
  </r>
  <r>
    <s v="OD6010"/>
    <x v="30"/>
    <x v="2"/>
    <x v="4"/>
    <x v="9"/>
    <d v="2016-02-03T00:00:00"/>
    <x v="4"/>
    <n v="1045"/>
    <n v="0.3"/>
    <n v="94.05"/>
    <s v="Tamil Nadu"/>
    <x v="1"/>
    <x v="11"/>
    <m/>
  </r>
  <r>
    <s v="OD6011"/>
    <x v="0"/>
    <x v="0"/>
    <x v="12"/>
    <x v="15"/>
    <d v="2018-07-20T00:00:00"/>
    <x v="4"/>
    <n v="1009"/>
    <n v="0.19"/>
    <n v="312.79000000000002"/>
    <s v="Tamil Nadu"/>
    <x v="3"/>
    <x v="7"/>
    <m/>
  </r>
  <r>
    <s v="OD6012"/>
    <x v="14"/>
    <x v="0"/>
    <x v="0"/>
    <x v="16"/>
    <d v="2016-04-16T00:00:00"/>
    <x v="4"/>
    <n v="1617"/>
    <n v="0.33"/>
    <n v="549.78"/>
    <s v="Tamil Nadu"/>
    <x v="1"/>
    <x v="3"/>
    <m/>
  </r>
  <r>
    <s v="OD6013"/>
    <x v="38"/>
    <x v="2"/>
    <x v="4"/>
    <x v="11"/>
    <d v="2017-07-09T00:00:00"/>
    <x v="4"/>
    <n v="1620"/>
    <n v="0.15"/>
    <n v="534.6"/>
    <s v="Tamil Nadu"/>
    <x v="0"/>
    <x v="7"/>
    <m/>
  </r>
  <r>
    <s v="OD6014"/>
    <x v="2"/>
    <x v="2"/>
    <x v="4"/>
    <x v="20"/>
    <d v="2018-10-05T00:00:00"/>
    <x v="4"/>
    <n v="1135"/>
    <n v="0.11"/>
    <n v="454"/>
    <s v="Tamil Nadu"/>
    <x v="3"/>
    <x v="2"/>
    <m/>
  </r>
  <r>
    <s v="OD6015"/>
    <x v="2"/>
    <x v="4"/>
    <x v="22"/>
    <x v="17"/>
    <d v="2017-11-11T00:00:00"/>
    <x v="4"/>
    <n v="2086"/>
    <n v="0.28999999999999998"/>
    <n v="667.52"/>
    <s v="Tamil Nadu"/>
    <x v="0"/>
    <x v="0"/>
    <m/>
  </r>
  <r>
    <s v="OD6016"/>
    <x v="15"/>
    <x v="1"/>
    <x v="14"/>
    <x v="17"/>
    <d v="2017-12-25T00:00:00"/>
    <x v="4"/>
    <n v="1319"/>
    <n v="0.31"/>
    <n v="342.94"/>
    <s v="Tamil Nadu"/>
    <x v="0"/>
    <x v="4"/>
    <m/>
  </r>
  <r>
    <s v="OD6017"/>
    <x v="2"/>
    <x v="0"/>
    <x v="0"/>
    <x v="2"/>
    <d v="2017-04-07T00:00:00"/>
    <x v="4"/>
    <n v="806"/>
    <n v="0.24"/>
    <n v="314.33999999999997"/>
    <s v="Tamil Nadu"/>
    <x v="0"/>
    <x v="3"/>
    <m/>
  </r>
  <r>
    <s v="OD6018"/>
    <x v="34"/>
    <x v="1"/>
    <x v="14"/>
    <x v="18"/>
    <d v="2018-09-02T00:00:00"/>
    <x v="4"/>
    <n v="729"/>
    <n v="0.32"/>
    <n v="138.51"/>
    <s v="Tamil Nadu"/>
    <x v="3"/>
    <x v="8"/>
    <m/>
  </r>
  <r>
    <s v="OD6019"/>
    <x v="3"/>
    <x v="4"/>
    <x v="22"/>
    <x v="4"/>
    <d v="2018-11-24T00:00:00"/>
    <x v="4"/>
    <n v="1230"/>
    <n v="0.3"/>
    <n v="356.7"/>
    <s v="Tamil Nadu"/>
    <x v="3"/>
    <x v="0"/>
    <m/>
  </r>
  <r>
    <s v="OD6020"/>
    <x v="44"/>
    <x v="6"/>
    <x v="11"/>
    <x v="13"/>
    <d v="2016-06-05T00:00:00"/>
    <x v="4"/>
    <n v="1416"/>
    <n v="0.19"/>
    <n v="84.96"/>
    <s v="Tamil Nadu"/>
    <x v="1"/>
    <x v="1"/>
    <m/>
  </r>
  <r>
    <s v="OD6021"/>
    <x v="20"/>
    <x v="1"/>
    <x v="14"/>
    <x v="20"/>
    <d v="2016-08-21T00:00:00"/>
    <x v="4"/>
    <n v="871"/>
    <n v="0.1"/>
    <n v="200.33"/>
    <s v="Tamil Nadu"/>
    <x v="1"/>
    <x v="6"/>
    <m/>
  </r>
  <r>
    <s v="OD6022"/>
    <x v="13"/>
    <x v="4"/>
    <x v="22"/>
    <x v="10"/>
    <d v="2015-09-26T00:00:00"/>
    <x v="4"/>
    <n v="1537"/>
    <n v="0.33"/>
    <n v="676.28"/>
    <s v="Tamil Nadu"/>
    <x v="2"/>
    <x v="8"/>
    <m/>
  </r>
  <r>
    <s v="OD6023"/>
    <x v="0"/>
    <x v="3"/>
    <x v="3"/>
    <x v="6"/>
    <d v="2018-11-02T00:00:00"/>
    <x v="4"/>
    <n v="1140"/>
    <n v="0.26"/>
    <n v="330.6"/>
    <s v="Tamil Nadu"/>
    <x v="3"/>
    <x v="0"/>
    <m/>
  </r>
  <r>
    <s v="OD6024"/>
    <x v="4"/>
    <x v="3"/>
    <x v="18"/>
    <x v="13"/>
    <d v="2018-05-03T00:00:00"/>
    <x v="4"/>
    <n v="2176"/>
    <n v="0.22"/>
    <n v="544"/>
    <s v="Tamil Nadu"/>
    <x v="3"/>
    <x v="5"/>
    <m/>
  </r>
  <r>
    <s v="OD6025"/>
    <x v="27"/>
    <x v="1"/>
    <x v="14"/>
    <x v="16"/>
    <d v="2018-12-04T00:00:00"/>
    <x v="4"/>
    <n v="2469"/>
    <n v="0.31"/>
    <n v="197.52"/>
    <s v="Tamil Nadu"/>
    <x v="3"/>
    <x v="4"/>
    <m/>
  </r>
  <r>
    <s v="OD6026"/>
    <x v="24"/>
    <x v="4"/>
    <x v="22"/>
    <x v="22"/>
    <d v="2015-09-07T00:00:00"/>
    <x v="4"/>
    <n v="1485"/>
    <n v="0.33"/>
    <n v="608.85"/>
    <s v="Tamil Nadu"/>
    <x v="2"/>
    <x v="8"/>
    <m/>
  </r>
  <r>
    <s v="OD6027"/>
    <x v="48"/>
    <x v="5"/>
    <x v="10"/>
    <x v="16"/>
    <d v="2018-09-09T00:00:00"/>
    <x v="4"/>
    <n v="2488"/>
    <n v="0.15"/>
    <n v="945.44"/>
    <s v="Tamil Nadu"/>
    <x v="3"/>
    <x v="8"/>
    <m/>
  </r>
  <r>
    <s v="OD6028"/>
    <x v="0"/>
    <x v="4"/>
    <x v="22"/>
    <x v="12"/>
    <d v="2018-12-13T00:00:00"/>
    <x v="4"/>
    <n v="902"/>
    <n v="0.13"/>
    <n v="279.62"/>
    <s v="Tamil Nadu"/>
    <x v="3"/>
    <x v="4"/>
    <m/>
  </r>
  <r>
    <s v="OD6029"/>
    <x v="9"/>
    <x v="5"/>
    <x v="17"/>
    <x v="15"/>
    <d v="2016-08-16T00:00:00"/>
    <x v="4"/>
    <n v="1557"/>
    <n v="0.23"/>
    <n v="669.51"/>
    <s v="Tamil Nadu"/>
    <x v="1"/>
    <x v="6"/>
    <m/>
  </r>
  <r>
    <s v="OD6030"/>
    <x v="36"/>
    <x v="6"/>
    <x v="13"/>
    <x v="9"/>
    <d v="2015-09-15T00:00:00"/>
    <x v="4"/>
    <n v="2038"/>
    <n v="0.3"/>
    <n v="305.7"/>
    <s v="Tamil Nadu"/>
    <x v="2"/>
    <x v="8"/>
    <m/>
  </r>
  <r>
    <s v="OD6031"/>
    <x v="23"/>
    <x v="6"/>
    <x v="11"/>
    <x v="21"/>
    <d v="2016-12-25T00:00:00"/>
    <x v="4"/>
    <n v="1398"/>
    <n v="0.24"/>
    <n v="629.1"/>
    <s v="Tamil Nadu"/>
    <x v="1"/>
    <x v="4"/>
    <m/>
  </r>
  <r>
    <s v="OD6032"/>
    <x v="42"/>
    <x v="0"/>
    <x v="0"/>
    <x v="17"/>
    <d v="2016-05-08T00:00:00"/>
    <x v="4"/>
    <n v="2101"/>
    <n v="0.11"/>
    <n v="609.29"/>
    <s v="Tamil Nadu"/>
    <x v="1"/>
    <x v="5"/>
    <m/>
  </r>
  <r>
    <s v="OD6033"/>
    <x v="34"/>
    <x v="1"/>
    <x v="14"/>
    <x v="2"/>
    <d v="2017-09-23T00:00:00"/>
    <x v="4"/>
    <n v="1553"/>
    <n v="0.34"/>
    <n v="481.43"/>
    <s v="Tamil Nadu"/>
    <x v="0"/>
    <x v="8"/>
    <m/>
  </r>
  <r>
    <s v="OD6034"/>
    <x v="34"/>
    <x v="0"/>
    <x v="0"/>
    <x v="3"/>
    <d v="2015-07-19T00:00:00"/>
    <x v="4"/>
    <n v="1178"/>
    <n v="0.35"/>
    <n v="141.36000000000001"/>
    <s v="Tamil Nadu"/>
    <x v="2"/>
    <x v="7"/>
    <m/>
  </r>
  <r>
    <s v="OD6035"/>
    <x v="8"/>
    <x v="3"/>
    <x v="18"/>
    <x v="12"/>
    <d v="2018-09-09T00:00:00"/>
    <x v="4"/>
    <n v="561"/>
    <n v="0.14000000000000001"/>
    <n v="235.62"/>
    <s v="Tamil Nadu"/>
    <x v="3"/>
    <x v="8"/>
    <m/>
  </r>
  <r>
    <s v="OD6036"/>
    <x v="15"/>
    <x v="0"/>
    <x v="20"/>
    <x v="6"/>
    <d v="2016-08-21T00:00:00"/>
    <x v="4"/>
    <n v="664"/>
    <n v="0.1"/>
    <n v="225.76"/>
    <s v="Tamil Nadu"/>
    <x v="1"/>
    <x v="6"/>
    <m/>
  </r>
  <r>
    <s v="OD6037"/>
    <x v="29"/>
    <x v="0"/>
    <x v="20"/>
    <x v="14"/>
    <d v="2018-05-08T00:00:00"/>
    <x v="4"/>
    <n v="2143"/>
    <n v="0.3"/>
    <n v="578.61"/>
    <s v="Tamil Nadu"/>
    <x v="3"/>
    <x v="5"/>
    <m/>
  </r>
  <r>
    <s v="OD6038"/>
    <x v="12"/>
    <x v="2"/>
    <x v="15"/>
    <x v="12"/>
    <d v="2017-06-25T00:00:00"/>
    <x v="4"/>
    <n v="1915"/>
    <n v="0.24"/>
    <n v="689.4"/>
    <s v="Tamil Nadu"/>
    <x v="0"/>
    <x v="1"/>
    <m/>
  </r>
  <r>
    <s v="OD6039"/>
    <x v="40"/>
    <x v="5"/>
    <x v="17"/>
    <x v="23"/>
    <d v="2017-11-28T00:00:00"/>
    <x v="4"/>
    <n v="541"/>
    <n v="0.2"/>
    <n v="43.28"/>
    <s v="Tamil Nadu"/>
    <x v="0"/>
    <x v="0"/>
    <m/>
  </r>
  <r>
    <s v="OD6040"/>
    <x v="39"/>
    <x v="0"/>
    <x v="0"/>
    <x v="2"/>
    <d v="2016-02-27T00:00:00"/>
    <x v="4"/>
    <n v="1029"/>
    <n v="0.19"/>
    <n v="463.05"/>
    <s v="Tamil Nadu"/>
    <x v="1"/>
    <x v="11"/>
    <m/>
  </r>
  <r>
    <s v="OD6041"/>
    <x v="35"/>
    <x v="2"/>
    <x v="4"/>
    <x v="3"/>
    <d v="2018-12-04T00:00:00"/>
    <x v="4"/>
    <n v="951"/>
    <n v="0.34"/>
    <n v="389.91"/>
    <s v="Tamil Nadu"/>
    <x v="3"/>
    <x v="4"/>
    <m/>
  </r>
  <r>
    <s v="OD6042"/>
    <x v="34"/>
    <x v="6"/>
    <x v="11"/>
    <x v="14"/>
    <d v="2018-09-02T00:00:00"/>
    <x v="4"/>
    <n v="1416"/>
    <n v="0.15"/>
    <n v="311.52"/>
    <s v="Tamil Nadu"/>
    <x v="3"/>
    <x v="8"/>
    <m/>
  </r>
  <r>
    <s v="OD6043"/>
    <x v="43"/>
    <x v="4"/>
    <x v="22"/>
    <x v="4"/>
    <d v="2017-10-16T00:00:00"/>
    <x v="4"/>
    <n v="1504"/>
    <n v="0.17"/>
    <n v="391.04"/>
    <s v="Tamil Nadu"/>
    <x v="0"/>
    <x v="2"/>
    <m/>
  </r>
  <r>
    <s v="OD6044"/>
    <x v="41"/>
    <x v="3"/>
    <x v="18"/>
    <x v="20"/>
    <d v="2015-09-29T00:00:00"/>
    <x v="4"/>
    <n v="606"/>
    <n v="0.27"/>
    <n v="212.1"/>
    <s v="Tamil Nadu"/>
    <x v="2"/>
    <x v="8"/>
    <m/>
  </r>
  <r>
    <s v="OD6045"/>
    <x v="41"/>
    <x v="4"/>
    <x v="7"/>
    <x v="18"/>
    <d v="2016-08-24T00:00:00"/>
    <x v="4"/>
    <n v="633"/>
    <n v="0.1"/>
    <n v="151.91999999999999"/>
    <s v="Tamil Nadu"/>
    <x v="1"/>
    <x v="6"/>
    <m/>
  </r>
  <r>
    <s v="OD6046"/>
    <x v="14"/>
    <x v="1"/>
    <x v="14"/>
    <x v="18"/>
    <d v="2016-09-07T00:00:00"/>
    <x v="4"/>
    <n v="1822"/>
    <n v="0.25"/>
    <n v="583.04"/>
    <s v="Tamil Nadu"/>
    <x v="1"/>
    <x v="8"/>
    <m/>
  </r>
  <r>
    <s v="OD6047"/>
    <x v="17"/>
    <x v="1"/>
    <x v="1"/>
    <x v="8"/>
    <d v="2018-06-03T00:00:00"/>
    <x v="4"/>
    <n v="636"/>
    <n v="0.31"/>
    <n v="38.159999999999997"/>
    <s v="Tamil Nadu"/>
    <x v="3"/>
    <x v="1"/>
    <m/>
  </r>
  <r>
    <s v="OD6048"/>
    <x v="49"/>
    <x v="6"/>
    <x v="13"/>
    <x v="15"/>
    <d v="2017-12-25T00:00:00"/>
    <x v="4"/>
    <n v="957"/>
    <n v="0.35"/>
    <n v="86.13"/>
    <s v="Tamil Nadu"/>
    <x v="0"/>
    <x v="4"/>
    <m/>
  </r>
  <r>
    <s v="OD6049"/>
    <x v="49"/>
    <x v="6"/>
    <x v="13"/>
    <x v="23"/>
    <d v="2015-12-23T00:00:00"/>
    <x v="4"/>
    <n v="1738"/>
    <n v="0.32"/>
    <n v="208.56"/>
    <s v="Tamil Nadu"/>
    <x v="2"/>
    <x v="4"/>
    <m/>
  </r>
  <r>
    <s v="OD6050"/>
    <x v="40"/>
    <x v="2"/>
    <x v="4"/>
    <x v="4"/>
    <d v="2017-10-21T00:00:00"/>
    <x v="4"/>
    <n v="2448"/>
    <n v="0.31"/>
    <n v="783.36"/>
    <s v="Tamil Nadu"/>
    <x v="0"/>
    <x v="2"/>
    <m/>
  </r>
  <r>
    <s v="OD6051"/>
    <x v="6"/>
    <x v="2"/>
    <x v="21"/>
    <x v="19"/>
    <d v="2015-09-29T00:00:00"/>
    <x v="4"/>
    <n v="673"/>
    <n v="0.19"/>
    <n v="114.41"/>
    <s v="Tamil Nadu"/>
    <x v="2"/>
    <x v="8"/>
    <m/>
  </r>
  <r>
    <s v="OD6052"/>
    <x v="41"/>
    <x v="5"/>
    <x v="10"/>
    <x v="14"/>
    <d v="2017-06-14T00:00:00"/>
    <x v="4"/>
    <n v="1727"/>
    <n v="0.14000000000000001"/>
    <n v="276.32"/>
    <s v="Tamil Nadu"/>
    <x v="0"/>
    <x v="1"/>
    <m/>
  </r>
  <r>
    <s v="OD6053"/>
    <x v="4"/>
    <x v="5"/>
    <x v="17"/>
    <x v="5"/>
    <d v="2015-06-06T00:00:00"/>
    <x v="4"/>
    <n v="657"/>
    <n v="0.28000000000000003"/>
    <n v="98.55"/>
    <s v="Tamil Nadu"/>
    <x v="2"/>
    <x v="1"/>
    <m/>
  </r>
  <r>
    <s v="OD6054"/>
    <x v="34"/>
    <x v="0"/>
    <x v="0"/>
    <x v="11"/>
    <d v="2015-03-17T00:00:00"/>
    <x v="4"/>
    <n v="640"/>
    <n v="0.34"/>
    <n v="288"/>
    <s v="Tamil Nadu"/>
    <x v="2"/>
    <x v="10"/>
    <m/>
  </r>
  <r>
    <s v="OD6055"/>
    <x v="5"/>
    <x v="6"/>
    <x v="13"/>
    <x v="18"/>
    <d v="2017-06-17T00:00:00"/>
    <x v="4"/>
    <n v="2307"/>
    <n v="0.28000000000000003"/>
    <n v="553.67999999999995"/>
    <s v="Tamil Nadu"/>
    <x v="0"/>
    <x v="1"/>
    <m/>
  </r>
  <r>
    <s v="OD6056"/>
    <x v="19"/>
    <x v="0"/>
    <x v="0"/>
    <x v="12"/>
    <d v="2015-03-17T00:00:00"/>
    <x v="4"/>
    <n v="2009"/>
    <n v="0.22"/>
    <n v="241.08"/>
    <s v="Tamil Nadu"/>
    <x v="2"/>
    <x v="10"/>
    <m/>
  </r>
  <r>
    <s v="OD6057"/>
    <x v="30"/>
    <x v="6"/>
    <x v="9"/>
    <x v="3"/>
    <d v="2017-08-29T00:00:00"/>
    <x v="4"/>
    <n v="1395"/>
    <n v="0.28000000000000003"/>
    <n v="558"/>
    <s v="Tamil Nadu"/>
    <x v="0"/>
    <x v="6"/>
    <m/>
  </r>
  <r>
    <s v="OD6058"/>
    <x v="33"/>
    <x v="0"/>
    <x v="20"/>
    <x v="17"/>
    <d v="2018-05-03T00:00:00"/>
    <x v="4"/>
    <n v="1375"/>
    <n v="0.23"/>
    <n v="288.75"/>
    <s v="Tamil Nadu"/>
    <x v="3"/>
    <x v="5"/>
    <m/>
  </r>
  <r>
    <s v="OD6059"/>
    <x v="6"/>
    <x v="0"/>
    <x v="0"/>
    <x v="0"/>
    <d v="2015-03-17T00:00:00"/>
    <x v="4"/>
    <n v="1519"/>
    <n v="0.14000000000000001"/>
    <n v="288.61"/>
    <s v="Tamil Nadu"/>
    <x v="2"/>
    <x v="10"/>
    <m/>
  </r>
  <r>
    <s v="OD6060"/>
    <x v="18"/>
    <x v="3"/>
    <x v="3"/>
    <x v="18"/>
    <d v="2016-12-27T00:00:00"/>
    <x v="4"/>
    <n v="2257"/>
    <n v="0.21"/>
    <n v="248.27"/>
    <s v="Tamil Nadu"/>
    <x v="1"/>
    <x v="4"/>
    <m/>
  </r>
  <r>
    <s v="OD6061"/>
    <x v="48"/>
    <x v="3"/>
    <x v="18"/>
    <x v="1"/>
    <d v="2018-05-28T00:00:00"/>
    <x v="4"/>
    <n v="2023"/>
    <n v="0.13"/>
    <n v="890.12"/>
    <s v="Tamil Nadu"/>
    <x v="3"/>
    <x v="5"/>
    <m/>
  </r>
  <r>
    <s v="OD6062"/>
    <x v="12"/>
    <x v="2"/>
    <x v="21"/>
    <x v="4"/>
    <d v="2017-08-29T00:00:00"/>
    <x v="4"/>
    <n v="1158"/>
    <n v="0.19"/>
    <n v="497.94"/>
    <s v="Tamil Nadu"/>
    <x v="0"/>
    <x v="6"/>
    <m/>
  </r>
  <r>
    <s v="OD6063"/>
    <x v="21"/>
    <x v="3"/>
    <x v="3"/>
    <x v="7"/>
    <d v="2015-03-03T00:00:00"/>
    <x v="4"/>
    <n v="1393"/>
    <n v="0.13"/>
    <n v="181.09"/>
    <s v="Tamil Nadu"/>
    <x v="2"/>
    <x v="10"/>
    <m/>
  </r>
  <r>
    <s v="OD6064"/>
    <x v="43"/>
    <x v="2"/>
    <x v="15"/>
    <x v="7"/>
    <d v="2017-07-18T00:00:00"/>
    <x v="1"/>
    <n v="1943"/>
    <n v="0.19"/>
    <n v="174.87"/>
    <s v="Tamil Nadu"/>
    <x v="0"/>
    <x v="7"/>
    <m/>
  </r>
  <r>
    <s v="OD6065"/>
    <x v="14"/>
    <x v="4"/>
    <x v="7"/>
    <x v="14"/>
    <d v="2017-03-27T00:00:00"/>
    <x v="1"/>
    <n v="1846"/>
    <n v="0.11"/>
    <n v="516.88"/>
    <s v="Tamil Nadu"/>
    <x v="0"/>
    <x v="10"/>
    <m/>
  </r>
  <r>
    <s v="OD6066"/>
    <x v="42"/>
    <x v="5"/>
    <x v="8"/>
    <x v="8"/>
    <d v="2016-12-14T00:00:00"/>
    <x v="1"/>
    <n v="871"/>
    <n v="0.18"/>
    <n v="330.98"/>
    <s v="Tamil Nadu"/>
    <x v="1"/>
    <x v="4"/>
    <m/>
  </r>
  <r>
    <s v="OD6067"/>
    <x v="21"/>
    <x v="1"/>
    <x v="1"/>
    <x v="22"/>
    <d v="2018-12-10T00:00:00"/>
    <x v="1"/>
    <n v="1384"/>
    <n v="0.32"/>
    <n v="346"/>
    <s v="Tamil Nadu"/>
    <x v="3"/>
    <x v="4"/>
    <m/>
  </r>
  <r>
    <s v="OD6068"/>
    <x v="5"/>
    <x v="0"/>
    <x v="0"/>
    <x v="6"/>
    <d v="2015-04-02T00:00:00"/>
    <x v="1"/>
    <n v="1664"/>
    <n v="0.35"/>
    <n v="682.24"/>
    <s v="Tamil Nadu"/>
    <x v="2"/>
    <x v="3"/>
    <m/>
  </r>
  <r>
    <s v="OD6069"/>
    <x v="7"/>
    <x v="5"/>
    <x v="10"/>
    <x v="23"/>
    <d v="2016-07-25T00:00:00"/>
    <x v="1"/>
    <n v="1058"/>
    <n v="0.33"/>
    <n v="190.44"/>
    <s v="Tamil Nadu"/>
    <x v="1"/>
    <x v="7"/>
    <m/>
  </r>
  <r>
    <s v="OD6070"/>
    <x v="45"/>
    <x v="6"/>
    <x v="11"/>
    <x v="18"/>
    <d v="2016-06-23T00:00:00"/>
    <x v="1"/>
    <n v="2038"/>
    <n v="0.2"/>
    <n v="591.02"/>
    <s v="Tamil Nadu"/>
    <x v="1"/>
    <x v="1"/>
    <m/>
  </r>
  <r>
    <s v="OD6071"/>
    <x v="5"/>
    <x v="2"/>
    <x v="15"/>
    <x v="23"/>
    <d v="2017-09-12T00:00:00"/>
    <x v="1"/>
    <n v="1697"/>
    <n v="0.3"/>
    <n v="305.45999999999998"/>
    <s v="Tamil Nadu"/>
    <x v="0"/>
    <x v="8"/>
    <m/>
  </r>
  <r>
    <s v="OD6072"/>
    <x v="17"/>
    <x v="5"/>
    <x v="10"/>
    <x v="12"/>
    <d v="2015-10-11T00:00:00"/>
    <x v="1"/>
    <n v="1464"/>
    <n v="0.24"/>
    <n v="409.92"/>
    <s v="Tamil Nadu"/>
    <x v="2"/>
    <x v="2"/>
    <m/>
  </r>
  <r>
    <s v="OD6073"/>
    <x v="5"/>
    <x v="5"/>
    <x v="10"/>
    <x v="7"/>
    <d v="2017-03-27T00:00:00"/>
    <x v="1"/>
    <n v="2299"/>
    <n v="0.21"/>
    <n v="137.94"/>
    <s v="Tamil Nadu"/>
    <x v="0"/>
    <x v="10"/>
    <m/>
  </r>
  <r>
    <s v="OD6074"/>
    <x v="49"/>
    <x v="0"/>
    <x v="20"/>
    <x v="13"/>
    <d v="2018-09-18T00:00:00"/>
    <x v="1"/>
    <n v="615"/>
    <n v="0.21"/>
    <n v="147.6"/>
    <s v="Tamil Nadu"/>
    <x v="3"/>
    <x v="8"/>
    <m/>
  </r>
  <r>
    <s v="OD6075"/>
    <x v="45"/>
    <x v="4"/>
    <x v="6"/>
    <x v="3"/>
    <d v="2015-10-22T00:00:00"/>
    <x v="1"/>
    <n v="1852"/>
    <n v="0.23"/>
    <n v="203.72"/>
    <s v="Tamil Nadu"/>
    <x v="2"/>
    <x v="2"/>
    <m/>
  </r>
  <r>
    <s v="OD6076"/>
    <x v="3"/>
    <x v="5"/>
    <x v="17"/>
    <x v="6"/>
    <d v="2015-10-21T00:00:00"/>
    <x v="1"/>
    <n v="2448"/>
    <n v="0.21"/>
    <n v="709.92"/>
    <s v="Tamil Nadu"/>
    <x v="2"/>
    <x v="2"/>
    <m/>
  </r>
  <r>
    <s v="OD6077"/>
    <x v="30"/>
    <x v="3"/>
    <x v="18"/>
    <x v="14"/>
    <d v="2015-10-18T00:00:00"/>
    <x v="1"/>
    <n v="832"/>
    <n v="0.15"/>
    <n v="41.6"/>
    <s v="Tamil Nadu"/>
    <x v="2"/>
    <x v="2"/>
    <m/>
  </r>
  <r>
    <s v="OD6078"/>
    <x v="26"/>
    <x v="3"/>
    <x v="18"/>
    <x v="7"/>
    <d v="2016-04-20T00:00:00"/>
    <x v="1"/>
    <n v="890"/>
    <n v="0.28999999999999998"/>
    <n v="356"/>
    <s v="Tamil Nadu"/>
    <x v="1"/>
    <x v="3"/>
    <m/>
  </r>
  <r>
    <s v="OD6079"/>
    <x v="46"/>
    <x v="4"/>
    <x v="7"/>
    <x v="12"/>
    <d v="2018-04-08T00:00:00"/>
    <x v="1"/>
    <n v="1954"/>
    <n v="0.2"/>
    <n v="449.42"/>
    <s v="Tamil Nadu"/>
    <x v="3"/>
    <x v="3"/>
    <m/>
  </r>
  <r>
    <s v="OD6080"/>
    <x v="9"/>
    <x v="5"/>
    <x v="8"/>
    <x v="8"/>
    <d v="2016-09-08T00:00:00"/>
    <x v="1"/>
    <n v="1355"/>
    <n v="0.26"/>
    <n v="298.10000000000002"/>
    <s v="Tamil Nadu"/>
    <x v="1"/>
    <x v="8"/>
    <m/>
  </r>
  <r>
    <s v="OD6081"/>
    <x v="23"/>
    <x v="1"/>
    <x v="1"/>
    <x v="13"/>
    <d v="2015-04-08T00:00:00"/>
    <x v="1"/>
    <n v="1955"/>
    <n v="0.2"/>
    <n v="97.75"/>
    <s v="Tamil Nadu"/>
    <x v="2"/>
    <x v="3"/>
    <m/>
  </r>
  <r>
    <s v="OD6082"/>
    <x v="9"/>
    <x v="5"/>
    <x v="8"/>
    <x v="23"/>
    <d v="2017-05-30T00:00:00"/>
    <x v="1"/>
    <n v="2355"/>
    <n v="0.26"/>
    <n v="235.5"/>
    <s v="Tamil Nadu"/>
    <x v="0"/>
    <x v="5"/>
    <m/>
  </r>
  <r>
    <s v="OD6083"/>
    <x v="30"/>
    <x v="3"/>
    <x v="18"/>
    <x v="17"/>
    <d v="2015-08-20T00:00:00"/>
    <x v="1"/>
    <n v="1729"/>
    <n v="0.32"/>
    <n v="622.44000000000005"/>
    <s v="Tamil Nadu"/>
    <x v="2"/>
    <x v="6"/>
    <m/>
  </r>
  <r>
    <s v="OD6084"/>
    <x v="42"/>
    <x v="5"/>
    <x v="8"/>
    <x v="23"/>
    <d v="2016-01-04T00:00:00"/>
    <x v="1"/>
    <n v="1082"/>
    <n v="0.27"/>
    <n v="238.04"/>
    <s v="Tamil Nadu"/>
    <x v="1"/>
    <x v="9"/>
    <m/>
  </r>
  <r>
    <s v="OD6085"/>
    <x v="36"/>
    <x v="2"/>
    <x v="21"/>
    <x v="3"/>
    <d v="2018-12-11T00:00:00"/>
    <x v="1"/>
    <n v="2435"/>
    <n v="0.15"/>
    <n v="146.1"/>
    <s v="Tamil Nadu"/>
    <x v="3"/>
    <x v="4"/>
    <m/>
  </r>
  <r>
    <s v="OD6086"/>
    <x v="16"/>
    <x v="3"/>
    <x v="18"/>
    <x v="20"/>
    <d v="2017-09-20T00:00:00"/>
    <x v="1"/>
    <n v="2492"/>
    <n v="0.15"/>
    <n v="822.36"/>
    <s v="Tamil Nadu"/>
    <x v="0"/>
    <x v="8"/>
    <m/>
  </r>
  <r>
    <s v="OD6087"/>
    <x v="32"/>
    <x v="2"/>
    <x v="21"/>
    <x v="7"/>
    <d v="2016-11-08T00:00:00"/>
    <x v="1"/>
    <n v="1406"/>
    <n v="0.17"/>
    <n v="435.86"/>
    <s v="Tamil Nadu"/>
    <x v="1"/>
    <x v="0"/>
    <m/>
  </r>
  <r>
    <s v="OD6088"/>
    <x v="39"/>
    <x v="5"/>
    <x v="17"/>
    <x v="1"/>
    <d v="2017-11-20T00:00:00"/>
    <x v="1"/>
    <n v="1626"/>
    <n v="0.32"/>
    <n v="715.44"/>
    <s v="Tamil Nadu"/>
    <x v="0"/>
    <x v="0"/>
    <m/>
  </r>
  <r>
    <s v="OD6089"/>
    <x v="34"/>
    <x v="3"/>
    <x v="18"/>
    <x v="11"/>
    <d v="2016-12-27T00:00:00"/>
    <x v="1"/>
    <n v="630"/>
    <n v="0.35"/>
    <n v="176.4"/>
    <s v="Tamil Nadu"/>
    <x v="1"/>
    <x v="4"/>
    <m/>
  </r>
  <r>
    <s v="OD6090"/>
    <x v="44"/>
    <x v="2"/>
    <x v="21"/>
    <x v="10"/>
    <d v="2015-04-29T00:00:00"/>
    <x v="1"/>
    <n v="570"/>
    <n v="0.35"/>
    <n v="125.4"/>
    <s v="Tamil Nadu"/>
    <x v="2"/>
    <x v="3"/>
    <m/>
  </r>
  <r>
    <s v="OD6091"/>
    <x v="22"/>
    <x v="4"/>
    <x v="7"/>
    <x v="0"/>
    <d v="2016-07-05T00:00:00"/>
    <x v="1"/>
    <n v="2127"/>
    <n v="0.22"/>
    <n v="914.61"/>
    <s v="Tamil Nadu"/>
    <x v="1"/>
    <x v="7"/>
    <m/>
  </r>
  <r>
    <s v="OD6092"/>
    <x v="37"/>
    <x v="2"/>
    <x v="2"/>
    <x v="21"/>
    <d v="2017-09-20T00:00:00"/>
    <x v="1"/>
    <n v="2410"/>
    <n v="0.28000000000000003"/>
    <n v="915.8"/>
    <s v="Tamil Nadu"/>
    <x v="0"/>
    <x v="8"/>
    <m/>
  </r>
  <r>
    <s v="OD6093"/>
    <x v="23"/>
    <x v="3"/>
    <x v="18"/>
    <x v="22"/>
    <d v="2018-06-04T00:00:00"/>
    <x v="1"/>
    <n v="1831"/>
    <n v="0.24"/>
    <n v="530.99"/>
    <s v="Tamil Nadu"/>
    <x v="3"/>
    <x v="1"/>
    <m/>
  </r>
  <r>
    <s v="OD6094"/>
    <x v="3"/>
    <x v="2"/>
    <x v="2"/>
    <x v="23"/>
    <d v="2018-06-30T00:00:00"/>
    <x v="1"/>
    <n v="1870"/>
    <n v="0.17"/>
    <n v="598.4"/>
    <s v="Tamil Nadu"/>
    <x v="3"/>
    <x v="1"/>
    <m/>
  </r>
  <r>
    <s v="OD6095"/>
    <x v="11"/>
    <x v="3"/>
    <x v="18"/>
    <x v="8"/>
    <d v="2018-06-26T00:00:00"/>
    <x v="1"/>
    <n v="930"/>
    <n v="0.11"/>
    <n v="269.7"/>
    <s v="Tamil Nadu"/>
    <x v="3"/>
    <x v="1"/>
    <m/>
  </r>
  <r>
    <s v="OD6096"/>
    <x v="1"/>
    <x v="0"/>
    <x v="0"/>
    <x v="8"/>
    <d v="2016-11-12T00:00:00"/>
    <x v="1"/>
    <n v="1599"/>
    <n v="0.19"/>
    <n v="271.83"/>
    <s v="Tamil Nadu"/>
    <x v="1"/>
    <x v="0"/>
    <m/>
  </r>
  <r>
    <s v="OD6097"/>
    <x v="28"/>
    <x v="6"/>
    <x v="13"/>
    <x v="22"/>
    <d v="2016-11-05T00:00:00"/>
    <x v="1"/>
    <n v="867"/>
    <n v="0.28000000000000003"/>
    <n v="60.69"/>
    <s v="Tamil Nadu"/>
    <x v="1"/>
    <x v="0"/>
    <m/>
  </r>
  <r>
    <s v="OD6098"/>
    <x v="37"/>
    <x v="1"/>
    <x v="14"/>
    <x v="13"/>
    <d v="2015-06-08T00:00:00"/>
    <x v="1"/>
    <n v="537"/>
    <n v="0.17"/>
    <n v="182.58"/>
    <s v="Tamil Nadu"/>
    <x v="2"/>
    <x v="1"/>
    <m/>
  </r>
  <r>
    <s v="OD6099"/>
    <x v="8"/>
    <x v="1"/>
    <x v="14"/>
    <x v="9"/>
    <d v="2017-10-04T00:00:00"/>
    <x v="1"/>
    <n v="519"/>
    <n v="0.19"/>
    <n v="155.69999999999999"/>
    <s v="Tamil Nadu"/>
    <x v="0"/>
    <x v="2"/>
    <m/>
  </r>
  <r>
    <s v="OD6100"/>
    <x v="12"/>
    <x v="1"/>
    <x v="1"/>
    <x v="16"/>
    <d v="2017-05-14T00:00:00"/>
    <x v="1"/>
    <n v="1644"/>
    <n v="0.28999999999999998"/>
    <n v="657.6"/>
    <s v="Tamil Nadu"/>
    <x v="0"/>
    <x v="5"/>
    <m/>
  </r>
  <r>
    <s v="OD6101"/>
    <x v="3"/>
    <x v="4"/>
    <x v="7"/>
    <x v="15"/>
    <d v="2016-03-12T00:00:00"/>
    <x v="1"/>
    <n v="816"/>
    <n v="0.19"/>
    <n v="367.2"/>
    <s v="Tamil Nadu"/>
    <x v="1"/>
    <x v="10"/>
    <m/>
  </r>
  <r>
    <s v="OD6102"/>
    <x v="15"/>
    <x v="3"/>
    <x v="3"/>
    <x v="23"/>
    <d v="2016-05-01T00:00:00"/>
    <x v="1"/>
    <n v="1983"/>
    <n v="0.14000000000000001"/>
    <n v="634.55999999999995"/>
    <s v="Tamil Nadu"/>
    <x v="1"/>
    <x v="5"/>
    <m/>
  </r>
  <r>
    <s v="OD6103"/>
    <x v="28"/>
    <x v="3"/>
    <x v="5"/>
    <x v="13"/>
    <d v="2016-12-27T00:00:00"/>
    <x v="1"/>
    <n v="1443"/>
    <n v="0.26"/>
    <n v="187.59"/>
    <s v="Tamil Nadu"/>
    <x v="1"/>
    <x v="4"/>
    <m/>
  </r>
  <r>
    <s v="OD6104"/>
    <x v="29"/>
    <x v="2"/>
    <x v="15"/>
    <x v="23"/>
    <d v="2016-03-12T00:00:00"/>
    <x v="1"/>
    <n v="1080"/>
    <n v="0.16"/>
    <n v="118.8"/>
    <s v="Tamil Nadu"/>
    <x v="1"/>
    <x v="10"/>
    <m/>
  </r>
  <r>
    <s v="OD6105"/>
    <x v="0"/>
    <x v="0"/>
    <x v="0"/>
    <x v="2"/>
    <d v="2015-08-01T00:00:00"/>
    <x v="1"/>
    <n v="2003"/>
    <n v="0.3"/>
    <n v="781.17"/>
    <s v="Tamil Nadu"/>
    <x v="2"/>
    <x v="6"/>
    <m/>
  </r>
  <r>
    <s v="OD6106"/>
    <x v="39"/>
    <x v="4"/>
    <x v="22"/>
    <x v="12"/>
    <d v="2017-02-06T00:00:00"/>
    <x v="1"/>
    <n v="833"/>
    <n v="0.11"/>
    <n v="116.62"/>
    <s v="Tamil Nadu"/>
    <x v="0"/>
    <x v="11"/>
    <m/>
  </r>
  <r>
    <s v="OD6107"/>
    <x v="4"/>
    <x v="3"/>
    <x v="5"/>
    <x v="10"/>
    <d v="2018-06-15T00:00:00"/>
    <x v="1"/>
    <n v="2189"/>
    <n v="0.33"/>
    <n v="525.36"/>
    <s v="Tamil Nadu"/>
    <x v="3"/>
    <x v="1"/>
    <m/>
  </r>
  <r>
    <s v="OD6108"/>
    <x v="2"/>
    <x v="2"/>
    <x v="21"/>
    <x v="19"/>
    <d v="2016-11-12T00:00:00"/>
    <x v="1"/>
    <n v="1842"/>
    <n v="0.26"/>
    <n v="478.92"/>
    <s v="Tamil Nadu"/>
    <x v="1"/>
    <x v="0"/>
    <m/>
  </r>
  <r>
    <s v="OD6109"/>
    <x v="17"/>
    <x v="6"/>
    <x v="9"/>
    <x v="16"/>
    <d v="2017-04-17T00:00:00"/>
    <x v="1"/>
    <n v="808"/>
    <n v="0.1"/>
    <n v="177.76"/>
    <s v="Tamil Nadu"/>
    <x v="0"/>
    <x v="3"/>
    <m/>
  </r>
  <r>
    <s v="OD6110"/>
    <x v="15"/>
    <x v="4"/>
    <x v="6"/>
    <x v="19"/>
    <d v="2016-12-18T00:00:00"/>
    <x v="1"/>
    <n v="569"/>
    <n v="0.22"/>
    <n v="119.49"/>
    <s v="Tamil Nadu"/>
    <x v="1"/>
    <x v="4"/>
    <m/>
  </r>
  <r>
    <s v="OD6111"/>
    <x v="13"/>
    <x v="0"/>
    <x v="0"/>
    <x v="1"/>
    <d v="2017-11-04T00:00:00"/>
    <x v="1"/>
    <n v="2098"/>
    <n v="0.25"/>
    <n v="860.18"/>
    <s v="Tamil Nadu"/>
    <x v="0"/>
    <x v="0"/>
    <m/>
  </r>
  <r>
    <s v="OD6112"/>
    <x v="25"/>
    <x v="4"/>
    <x v="7"/>
    <x v="1"/>
    <d v="2016-06-08T00:00:00"/>
    <x v="1"/>
    <n v="1609"/>
    <n v="0.33"/>
    <n v="273.52999999999997"/>
    <s v="Tamil Nadu"/>
    <x v="1"/>
    <x v="1"/>
    <m/>
  </r>
  <r>
    <s v="OD6113"/>
    <x v="24"/>
    <x v="5"/>
    <x v="10"/>
    <x v="0"/>
    <d v="2018-04-14T00:00:00"/>
    <x v="1"/>
    <n v="1071"/>
    <n v="0.11"/>
    <n v="74.97"/>
    <s v="Tamil Nadu"/>
    <x v="3"/>
    <x v="3"/>
    <m/>
  </r>
  <r>
    <s v="OD6114"/>
    <x v="36"/>
    <x v="2"/>
    <x v="4"/>
    <x v="7"/>
    <d v="2017-05-28T00:00:00"/>
    <x v="1"/>
    <n v="1472"/>
    <n v="0.1"/>
    <n v="73.599999999999994"/>
    <s v="Tamil Nadu"/>
    <x v="0"/>
    <x v="5"/>
    <m/>
  </r>
  <r>
    <s v="OD6115"/>
    <x v="31"/>
    <x v="5"/>
    <x v="17"/>
    <x v="2"/>
    <d v="2018-04-30T00:00:00"/>
    <x v="1"/>
    <n v="1224"/>
    <n v="0.12"/>
    <n v="489.6"/>
    <s v="Tamil Nadu"/>
    <x v="3"/>
    <x v="3"/>
    <m/>
  </r>
  <r>
    <s v="OD6116"/>
    <x v="38"/>
    <x v="5"/>
    <x v="10"/>
    <x v="18"/>
    <d v="2016-11-26T00:00:00"/>
    <x v="1"/>
    <n v="2219"/>
    <n v="0.3"/>
    <n v="110.95"/>
    <s v="Tamil Nadu"/>
    <x v="1"/>
    <x v="0"/>
    <m/>
  </r>
  <r>
    <s v="OD6117"/>
    <x v="34"/>
    <x v="3"/>
    <x v="18"/>
    <x v="19"/>
    <d v="2018-06-15T00:00:00"/>
    <x v="1"/>
    <n v="1344"/>
    <n v="0.21"/>
    <n v="362.88"/>
    <s v="Tamil Nadu"/>
    <x v="3"/>
    <x v="1"/>
    <m/>
  </r>
  <r>
    <s v="OD6118"/>
    <x v="7"/>
    <x v="2"/>
    <x v="21"/>
    <x v="15"/>
    <d v="2018-10-16T00:00:00"/>
    <x v="1"/>
    <n v="1468"/>
    <n v="0.16"/>
    <n v="528.48"/>
    <s v="Tamil Nadu"/>
    <x v="3"/>
    <x v="2"/>
    <m/>
  </r>
  <r>
    <s v="OD6119"/>
    <x v="27"/>
    <x v="6"/>
    <x v="19"/>
    <x v="14"/>
    <d v="2018-12-11T00:00:00"/>
    <x v="1"/>
    <n v="725"/>
    <n v="0.35"/>
    <n v="253.75"/>
    <s v="Tamil Nadu"/>
    <x v="3"/>
    <x v="4"/>
    <m/>
  </r>
  <r>
    <s v="OD6120"/>
    <x v="45"/>
    <x v="4"/>
    <x v="22"/>
    <x v="11"/>
    <d v="2017-08-12T00:00:00"/>
    <x v="1"/>
    <n v="1660"/>
    <n v="0.2"/>
    <n v="348.6"/>
    <s v="Tamil Nadu"/>
    <x v="0"/>
    <x v="6"/>
    <m/>
  </r>
  <r>
    <s v="OD6121"/>
    <x v="13"/>
    <x v="6"/>
    <x v="13"/>
    <x v="5"/>
    <d v="2015-08-25T00:00:00"/>
    <x v="2"/>
    <n v="1828"/>
    <n v="0.15"/>
    <n v="712.92"/>
    <s v="Tamil Nadu"/>
    <x v="2"/>
    <x v="6"/>
    <m/>
  </r>
  <r>
    <s v="OD6122"/>
    <x v="8"/>
    <x v="0"/>
    <x v="0"/>
    <x v="3"/>
    <d v="2016-03-16T00:00:00"/>
    <x v="2"/>
    <n v="2163"/>
    <n v="0.25"/>
    <n v="800.31"/>
    <s v="Tamil Nadu"/>
    <x v="1"/>
    <x v="10"/>
    <m/>
  </r>
  <r>
    <s v="OD6123"/>
    <x v="31"/>
    <x v="0"/>
    <x v="20"/>
    <x v="3"/>
    <d v="2018-10-15T00:00:00"/>
    <x v="2"/>
    <n v="1568"/>
    <n v="0.35"/>
    <n v="266.56"/>
    <s v="Tamil Nadu"/>
    <x v="3"/>
    <x v="2"/>
    <m/>
  </r>
  <r>
    <s v="OD6124"/>
    <x v="35"/>
    <x v="0"/>
    <x v="0"/>
    <x v="17"/>
    <d v="2016-04-13T00:00:00"/>
    <x v="2"/>
    <n v="1093"/>
    <n v="0.27"/>
    <n v="109.3"/>
    <s v="Tamil Nadu"/>
    <x v="1"/>
    <x v="3"/>
    <m/>
  </r>
  <r>
    <s v="OD6125"/>
    <x v="12"/>
    <x v="3"/>
    <x v="5"/>
    <x v="3"/>
    <d v="2015-04-06T00:00:00"/>
    <x v="2"/>
    <n v="1146"/>
    <n v="0.3"/>
    <n v="252.12"/>
    <s v="Tamil Nadu"/>
    <x v="2"/>
    <x v="3"/>
    <m/>
  </r>
  <r>
    <s v="OD6126"/>
    <x v="36"/>
    <x v="3"/>
    <x v="5"/>
    <x v="13"/>
    <d v="2016-09-18T00:00:00"/>
    <x v="2"/>
    <n v="1666"/>
    <n v="0.28000000000000003"/>
    <n v="299.88"/>
    <s v="Tamil Nadu"/>
    <x v="1"/>
    <x v="8"/>
    <m/>
  </r>
  <r>
    <s v="OD6127"/>
    <x v="12"/>
    <x v="3"/>
    <x v="3"/>
    <x v="2"/>
    <d v="2016-03-22T00:00:00"/>
    <x v="2"/>
    <n v="1188"/>
    <n v="0.35"/>
    <n v="534.6"/>
    <s v="Tamil Nadu"/>
    <x v="1"/>
    <x v="10"/>
    <m/>
  </r>
  <r>
    <s v="OD6128"/>
    <x v="7"/>
    <x v="3"/>
    <x v="18"/>
    <x v="21"/>
    <d v="2018-02-02T00:00:00"/>
    <x v="2"/>
    <n v="2091"/>
    <n v="0.11"/>
    <n v="334.56"/>
    <s v="Tamil Nadu"/>
    <x v="3"/>
    <x v="11"/>
    <m/>
  </r>
  <r>
    <s v="OD6129"/>
    <x v="46"/>
    <x v="2"/>
    <x v="4"/>
    <x v="17"/>
    <d v="2016-12-05T00:00:00"/>
    <x v="2"/>
    <n v="1003"/>
    <n v="0.12"/>
    <n v="451.35"/>
    <s v="Tamil Nadu"/>
    <x v="1"/>
    <x v="4"/>
    <m/>
  </r>
  <r>
    <s v="OD6130"/>
    <x v="17"/>
    <x v="0"/>
    <x v="20"/>
    <x v="21"/>
    <d v="2015-12-08T00:00:00"/>
    <x v="2"/>
    <n v="517"/>
    <n v="0.28999999999999998"/>
    <n v="67.209999999999994"/>
    <s v="Tamil Nadu"/>
    <x v="2"/>
    <x v="4"/>
    <m/>
  </r>
  <r>
    <s v="OD6131"/>
    <x v="16"/>
    <x v="3"/>
    <x v="3"/>
    <x v="23"/>
    <d v="2018-04-30T00:00:00"/>
    <x v="2"/>
    <n v="1804"/>
    <n v="0.23"/>
    <n v="306.68"/>
    <s v="Tamil Nadu"/>
    <x v="3"/>
    <x v="3"/>
    <m/>
  </r>
  <r>
    <s v="OD6132"/>
    <x v="26"/>
    <x v="0"/>
    <x v="0"/>
    <x v="1"/>
    <d v="2018-12-28T00:00:00"/>
    <x v="2"/>
    <n v="1934"/>
    <n v="0.1"/>
    <n v="464.16"/>
    <s v="Tamil Nadu"/>
    <x v="3"/>
    <x v="4"/>
    <m/>
  </r>
  <r>
    <s v="OD6133"/>
    <x v="38"/>
    <x v="4"/>
    <x v="6"/>
    <x v="1"/>
    <d v="2015-11-18T00:00:00"/>
    <x v="2"/>
    <n v="1496"/>
    <n v="0.27"/>
    <n v="149.6"/>
    <s v="Tamil Nadu"/>
    <x v="2"/>
    <x v="0"/>
    <m/>
  </r>
  <r>
    <s v="OD6134"/>
    <x v="25"/>
    <x v="4"/>
    <x v="22"/>
    <x v="15"/>
    <d v="2017-11-19T00:00:00"/>
    <x v="2"/>
    <n v="632"/>
    <n v="0.33"/>
    <n v="56.88"/>
    <s v="Tamil Nadu"/>
    <x v="0"/>
    <x v="0"/>
    <m/>
  </r>
  <r>
    <s v="OD6135"/>
    <x v="43"/>
    <x v="1"/>
    <x v="1"/>
    <x v="12"/>
    <d v="2018-10-30T00:00:00"/>
    <x v="2"/>
    <n v="943"/>
    <n v="0.24"/>
    <n v="66.010000000000005"/>
    <s v="Tamil Nadu"/>
    <x v="3"/>
    <x v="2"/>
    <m/>
  </r>
  <r>
    <s v="OD6136"/>
    <x v="35"/>
    <x v="0"/>
    <x v="20"/>
    <x v="13"/>
    <d v="2016-11-16T00:00:00"/>
    <x v="2"/>
    <n v="937"/>
    <n v="0.25"/>
    <n v="168.66"/>
    <s v="Tamil Nadu"/>
    <x v="1"/>
    <x v="0"/>
    <m/>
  </r>
  <r>
    <s v="OD6137"/>
    <x v="28"/>
    <x v="2"/>
    <x v="21"/>
    <x v="9"/>
    <d v="2016-05-14T00:00:00"/>
    <x v="2"/>
    <n v="2444"/>
    <n v="0.23"/>
    <n v="342.16"/>
    <s v="Tamil Nadu"/>
    <x v="1"/>
    <x v="5"/>
    <m/>
  </r>
  <r>
    <s v="OD6138"/>
    <x v="23"/>
    <x v="2"/>
    <x v="15"/>
    <x v="14"/>
    <d v="2016-09-24T00:00:00"/>
    <x v="2"/>
    <n v="1958"/>
    <n v="0.2"/>
    <n v="665.72"/>
    <s v="Tamil Nadu"/>
    <x v="1"/>
    <x v="8"/>
    <m/>
  </r>
  <r>
    <s v="OD6139"/>
    <x v="33"/>
    <x v="2"/>
    <x v="2"/>
    <x v="11"/>
    <d v="2018-08-29T00:00:00"/>
    <x v="2"/>
    <n v="2212"/>
    <n v="0.35"/>
    <n v="995.4"/>
    <s v="Tamil Nadu"/>
    <x v="3"/>
    <x v="6"/>
    <m/>
  </r>
  <r>
    <s v="OD6140"/>
    <x v="18"/>
    <x v="4"/>
    <x v="7"/>
    <x v="23"/>
    <d v="2017-11-07T00:00:00"/>
    <x v="2"/>
    <n v="636"/>
    <n v="0.28999999999999998"/>
    <n v="63.6"/>
    <s v="Tamil Nadu"/>
    <x v="0"/>
    <x v="0"/>
    <m/>
  </r>
  <r>
    <s v="OD6141"/>
    <x v="4"/>
    <x v="6"/>
    <x v="13"/>
    <x v="22"/>
    <d v="2015-12-08T00:00:00"/>
    <x v="2"/>
    <n v="1491"/>
    <n v="0.2"/>
    <n v="178.92"/>
    <s v="Tamil Nadu"/>
    <x v="2"/>
    <x v="4"/>
    <m/>
  </r>
  <r>
    <s v="OD6142"/>
    <x v="36"/>
    <x v="6"/>
    <x v="19"/>
    <x v="7"/>
    <d v="2017-12-02T00:00:00"/>
    <x v="2"/>
    <n v="825"/>
    <n v="0.14000000000000001"/>
    <n v="49.5"/>
    <s v="Tamil Nadu"/>
    <x v="0"/>
    <x v="4"/>
    <m/>
  </r>
  <r>
    <s v="OD6143"/>
    <x v="36"/>
    <x v="0"/>
    <x v="12"/>
    <x v="23"/>
    <d v="2018-08-18T00:00:00"/>
    <x v="2"/>
    <n v="529"/>
    <n v="0.1"/>
    <n v="111.09"/>
    <s v="Tamil Nadu"/>
    <x v="3"/>
    <x v="6"/>
    <m/>
  </r>
  <r>
    <s v="OD6144"/>
    <x v="30"/>
    <x v="3"/>
    <x v="16"/>
    <x v="2"/>
    <d v="2017-09-15T00:00:00"/>
    <x v="2"/>
    <n v="1011"/>
    <n v="0.27"/>
    <n v="333.63"/>
    <s v="Tamil Nadu"/>
    <x v="0"/>
    <x v="8"/>
    <m/>
  </r>
  <r>
    <s v="OD6145"/>
    <x v="19"/>
    <x v="1"/>
    <x v="14"/>
    <x v="11"/>
    <d v="2015-04-06T00:00:00"/>
    <x v="2"/>
    <n v="1024"/>
    <n v="0.31"/>
    <n v="378.88"/>
    <s v="Tamil Nadu"/>
    <x v="2"/>
    <x v="3"/>
    <m/>
  </r>
  <r>
    <s v="OD6146"/>
    <x v="36"/>
    <x v="3"/>
    <x v="16"/>
    <x v="7"/>
    <d v="2017-01-10T00:00:00"/>
    <x v="2"/>
    <n v="1226"/>
    <n v="0.28000000000000003"/>
    <n v="392.32"/>
    <s v="Tamil Nadu"/>
    <x v="0"/>
    <x v="9"/>
    <m/>
  </r>
  <r>
    <s v="OD6147"/>
    <x v="19"/>
    <x v="5"/>
    <x v="8"/>
    <x v="18"/>
    <d v="2015-11-18T00:00:00"/>
    <x v="2"/>
    <n v="1515"/>
    <n v="0.32"/>
    <n v="212.1"/>
    <s v="Tamil Nadu"/>
    <x v="2"/>
    <x v="0"/>
    <m/>
  </r>
  <r>
    <s v="OD6148"/>
    <x v="23"/>
    <x v="1"/>
    <x v="14"/>
    <x v="7"/>
    <d v="2018-10-05T00:00:00"/>
    <x v="2"/>
    <n v="869"/>
    <n v="0.35"/>
    <n v="199.87"/>
    <s v="Tamil Nadu"/>
    <x v="3"/>
    <x v="2"/>
    <m/>
  </r>
  <r>
    <s v="OD6149"/>
    <x v="35"/>
    <x v="1"/>
    <x v="1"/>
    <x v="14"/>
    <d v="2015-12-29T00:00:00"/>
    <x v="2"/>
    <n v="1483"/>
    <n v="0.31"/>
    <n v="533.88"/>
    <s v="Tamil Nadu"/>
    <x v="2"/>
    <x v="4"/>
    <m/>
  </r>
  <r>
    <s v="OD6150"/>
    <x v="10"/>
    <x v="5"/>
    <x v="17"/>
    <x v="23"/>
    <d v="2017-01-22T00:00:00"/>
    <x v="2"/>
    <n v="2112"/>
    <n v="0.31"/>
    <n v="232.32"/>
    <s v="Tamil Nadu"/>
    <x v="0"/>
    <x v="9"/>
    <m/>
  </r>
  <r>
    <s v="OD6151"/>
    <x v="29"/>
    <x v="2"/>
    <x v="2"/>
    <x v="7"/>
    <d v="2016-09-10T00:00:00"/>
    <x v="2"/>
    <n v="1001"/>
    <n v="0.34"/>
    <n v="340.34"/>
    <s v="Tamil Nadu"/>
    <x v="1"/>
    <x v="8"/>
    <m/>
  </r>
  <r>
    <s v="OD6152"/>
    <x v="47"/>
    <x v="3"/>
    <x v="16"/>
    <x v="3"/>
    <d v="2016-10-20T00:00:00"/>
    <x v="2"/>
    <n v="1083"/>
    <n v="0.19"/>
    <n v="292.41000000000003"/>
    <s v="Tamil Nadu"/>
    <x v="1"/>
    <x v="2"/>
    <m/>
  </r>
  <r>
    <s v="OD6153"/>
    <x v="21"/>
    <x v="3"/>
    <x v="3"/>
    <x v="1"/>
    <d v="2015-12-29T00:00:00"/>
    <x v="2"/>
    <n v="1093"/>
    <n v="0.21"/>
    <n v="295.11"/>
    <s v="Tamil Nadu"/>
    <x v="2"/>
    <x v="4"/>
    <m/>
  </r>
  <r>
    <s v="OD6154"/>
    <x v="29"/>
    <x v="5"/>
    <x v="10"/>
    <x v="7"/>
    <d v="2015-04-06T00:00:00"/>
    <x v="2"/>
    <n v="1000"/>
    <n v="0.26"/>
    <n v="160"/>
    <s v="Tamil Nadu"/>
    <x v="2"/>
    <x v="3"/>
    <m/>
  </r>
  <r>
    <s v="OD6155"/>
    <x v="20"/>
    <x v="2"/>
    <x v="2"/>
    <x v="7"/>
    <d v="2017-06-14T00:00:00"/>
    <x v="2"/>
    <n v="1414"/>
    <n v="0.1"/>
    <n v="565.6"/>
    <s v="Tamil Nadu"/>
    <x v="0"/>
    <x v="1"/>
    <m/>
  </r>
  <r>
    <s v="OD6156"/>
    <x v="26"/>
    <x v="5"/>
    <x v="10"/>
    <x v="6"/>
    <d v="2015-07-30T00:00:00"/>
    <x v="2"/>
    <n v="1275"/>
    <n v="0.3"/>
    <n v="63.75"/>
    <s v="Tamil Nadu"/>
    <x v="2"/>
    <x v="7"/>
    <m/>
  </r>
  <r>
    <s v="OD6157"/>
    <x v="20"/>
    <x v="6"/>
    <x v="19"/>
    <x v="7"/>
    <d v="2018-12-29T00:00:00"/>
    <x v="2"/>
    <n v="1805"/>
    <n v="0.16"/>
    <n v="794.2"/>
    <s v="Tamil Nadu"/>
    <x v="3"/>
    <x v="4"/>
    <m/>
  </r>
  <r>
    <s v="OD6158"/>
    <x v="22"/>
    <x v="0"/>
    <x v="20"/>
    <x v="23"/>
    <d v="2017-12-18T00:00:00"/>
    <x v="2"/>
    <n v="945"/>
    <n v="0.16"/>
    <n v="425.25"/>
    <s v="Tamil Nadu"/>
    <x v="0"/>
    <x v="4"/>
    <m/>
  </r>
  <r>
    <s v="OD6159"/>
    <x v="12"/>
    <x v="6"/>
    <x v="9"/>
    <x v="4"/>
    <d v="2017-05-30T00:00:00"/>
    <x v="2"/>
    <n v="1852"/>
    <n v="0.3"/>
    <n v="629.67999999999995"/>
    <s v="Tamil Nadu"/>
    <x v="0"/>
    <x v="5"/>
    <m/>
  </r>
  <r>
    <s v="OD6160"/>
    <x v="37"/>
    <x v="4"/>
    <x v="7"/>
    <x v="23"/>
    <d v="2016-03-26T00:00:00"/>
    <x v="2"/>
    <n v="1527"/>
    <n v="0.31"/>
    <n v="335.94"/>
    <s v="Tamil Nadu"/>
    <x v="1"/>
    <x v="10"/>
    <m/>
  </r>
  <r>
    <s v="OD6161"/>
    <x v="4"/>
    <x v="4"/>
    <x v="22"/>
    <x v="19"/>
    <d v="2018-12-01T00:00:00"/>
    <x v="2"/>
    <n v="1250"/>
    <n v="0.32"/>
    <n v="187.5"/>
    <s v="Tamil Nadu"/>
    <x v="3"/>
    <x v="4"/>
    <m/>
  </r>
  <r>
    <s v="OD6162"/>
    <x v="15"/>
    <x v="5"/>
    <x v="10"/>
    <x v="22"/>
    <d v="2015-05-26T00:00:00"/>
    <x v="2"/>
    <n v="720"/>
    <n v="0.19"/>
    <n v="64.8"/>
    <s v="Tamil Nadu"/>
    <x v="2"/>
    <x v="5"/>
    <m/>
  </r>
  <r>
    <s v="OD6163"/>
    <x v="27"/>
    <x v="2"/>
    <x v="15"/>
    <x v="6"/>
    <d v="2017-09-16T00:00:00"/>
    <x v="2"/>
    <n v="1808"/>
    <n v="0.16"/>
    <n v="379.68"/>
    <s v="Tamil Nadu"/>
    <x v="0"/>
    <x v="8"/>
    <m/>
  </r>
  <r>
    <s v="OD6164"/>
    <x v="48"/>
    <x v="3"/>
    <x v="16"/>
    <x v="23"/>
    <d v="2015-04-12T00:00:00"/>
    <x v="2"/>
    <n v="1890"/>
    <n v="0.18"/>
    <n v="680.4"/>
    <s v="Tamil Nadu"/>
    <x v="2"/>
    <x v="3"/>
    <m/>
  </r>
  <r>
    <s v="OD6165"/>
    <x v="1"/>
    <x v="1"/>
    <x v="1"/>
    <x v="6"/>
    <d v="2015-09-23T00:00:00"/>
    <x v="2"/>
    <n v="659"/>
    <n v="0.16"/>
    <n v="250.42"/>
    <s v="Tamil Nadu"/>
    <x v="2"/>
    <x v="8"/>
    <m/>
  </r>
  <r>
    <s v="OD6166"/>
    <x v="46"/>
    <x v="0"/>
    <x v="0"/>
    <x v="18"/>
    <d v="2016-05-14T00:00:00"/>
    <x v="2"/>
    <n v="777"/>
    <n v="0.2"/>
    <n v="108.78"/>
    <s v="Tamil Nadu"/>
    <x v="1"/>
    <x v="5"/>
    <m/>
  </r>
  <r>
    <s v="OD6167"/>
    <x v="40"/>
    <x v="1"/>
    <x v="14"/>
    <x v="22"/>
    <d v="2017-09-26T00:00:00"/>
    <x v="2"/>
    <n v="1465"/>
    <n v="0.22"/>
    <n v="205.1"/>
    <s v="Tamil Nadu"/>
    <x v="0"/>
    <x v="8"/>
    <m/>
  </r>
  <r>
    <s v="OD6168"/>
    <x v="1"/>
    <x v="6"/>
    <x v="9"/>
    <x v="6"/>
    <d v="2016-08-21T00:00:00"/>
    <x v="2"/>
    <n v="1154"/>
    <n v="0.22"/>
    <n v="323.12"/>
    <s v="Tamil Nadu"/>
    <x v="1"/>
    <x v="6"/>
    <m/>
  </r>
  <r>
    <s v="OD6169"/>
    <x v="13"/>
    <x v="4"/>
    <x v="22"/>
    <x v="12"/>
    <d v="2018-05-04T00:00:00"/>
    <x v="2"/>
    <n v="1060"/>
    <n v="0.22"/>
    <n v="434.6"/>
    <s v="Tamil Nadu"/>
    <x v="3"/>
    <x v="5"/>
    <m/>
  </r>
  <r>
    <s v="OD6170"/>
    <x v="0"/>
    <x v="1"/>
    <x v="1"/>
    <x v="17"/>
    <d v="2015-07-21T00:00:00"/>
    <x v="2"/>
    <n v="1237"/>
    <n v="0.22"/>
    <n v="556.65"/>
    <s v="Tamil Nadu"/>
    <x v="2"/>
    <x v="7"/>
    <m/>
  </r>
  <r>
    <s v="OD6171"/>
    <x v="15"/>
    <x v="5"/>
    <x v="10"/>
    <x v="8"/>
    <d v="2017-12-25T00:00:00"/>
    <x v="2"/>
    <n v="2165"/>
    <n v="0.19"/>
    <n v="692.8"/>
    <s v="Tamil Nadu"/>
    <x v="0"/>
    <x v="4"/>
    <m/>
  </r>
  <r>
    <s v="OD6172"/>
    <x v="9"/>
    <x v="1"/>
    <x v="14"/>
    <x v="9"/>
    <d v="2016-05-14T00:00:00"/>
    <x v="2"/>
    <n v="808"/>
    <n v="0.34"/>
    <n v="266.64"/>
    <s v="Tamil Nadu"/>
    <x v="1"/>
    <x v="5"/>
    <m/>
  </r>
  <r>
    <s v="OD6173"/>
    <x v="13"/>
    <x v="6"/>
    <x v="9"/>
    <x v="9"/>
    <d v="2017-04-28T00:00:00"/>
    <x v="2"/>
    <n v="1685"/>
    <n v="0.12"/>
    <n v="235.9"/>
    <s v="Tamil Nadu"/>
    <x v="0"/>
    <x v="3"/>
    <m/>
  </r>
  <r>
    <s v="OD6174"/>
    <x v="28"/>
    <x v="3"/>
    <x v="16"/>
    <x v="2"/>
    <d v="2017-09-18T00:00:00"/>
    <x v="2"/>
    <n v="1602"/>
    <n v="0.26"/>
    <n v="224.28"/>
    <s v="Tamil Nadu"/>
    <x v="0"/>
    <x v="8"/>
    <m/>
  </r>
  <r>
    <s v="OD6175"/>
    <x v="47"/>
    <x v="1"/>
    <x v="1"/>
    <x v="20"/>
    <d v="2015-07-21T00:00:00"/>
    <x v="2"/>
    <n v="703"/>
    <n v="0.21"/>
    <n v="231.99"/>
    <s v="Tamil Nadu"/>
    <x v="2"/>
    <x v="7"/>
    <m/>
  </r>
  <r>
    <s v="OD6176"/>
    <x v="9"/>
    <x v="6"/>
    <x v="9"/>
    <x v="6"/>
    <d v="2015-03-07T00:00:00"/>
    <x v="2"/>
    <n v="823"/>
    <n v="0.34"/>
    <n v="370.35"/>
    <s v="Tamil Nadu"/>
    <x v="2"/>
    <x v="10"/>
    <m/>
  </r>
  <r>
    <s v="OD6177"/>
    <x v="29"/>
    <x v="2"/>
    <x v="2"/>
    <x v="19"/>
    <d v="2016-07-26T00:00:00"/>
    <x v="2"/>
    <n v="1841"/>
    <n v="0.2"/>
    <n v="128.87"/>
    <s v="Tamil Nadu"/>
    <x v="1"/>
    <x v="7"/>
    <m/>
  </r>
  <r>
    <s v="OD6178"/>
    <x v="18"/>
    <x v="3"/>
    <x v="3"/>
    <x v="5"/>
    <d v="2015-03-22T00:00:00"/>
    <x v="2"/>
    <n v="668"/>
    <n v="0.31"/>
    <n v="86.84"/>
    <s v="Tamil Nadu"/>
    <x v="2"/>
    <x v="10"/>
    <m/>
  </r>
  <r>
    <s v="OD6179"/>
    <x v="43"/>
    <x v="0"/>
    <x v="20"/>
    <x v="7"/>
    <d v="2016-05-14T00:00:00"/>
    <x v="2"/>
    <n v="1701"/>
    <n v="0.28999999999999998"/>
    <n v="680.4"/>
    <s v="Tamil Nadu"/>
    <x v="1"/>
    <x v="5"/>
    <m/>
  </r>
  <r>
    <s v="OD6180"/>
    <x v="42"/>
    <x v="4"/>
    <x v="6"/>
    <x v="13"/>
    <d v="2017-12-26T00:00:00"/>
    <x v="2"/>
    <n v="1345"/>
    <n v="0.15"/>
    <n v="497.65"/>
    <s v="Tamil Nadu"/>
    <x v="0"/>
    <x v="4"/>
    <m/>
  </r>
  <r>
    <s v="OD6181"/>
    <x v="46"/>
    <x v="3"/>
    <x v="5"/>
    <x v="1"/>
    <d v="2016-04-05T00:00:00"/>
    <x v="2"/>
    <n v="1755"/>
    <n v="0.16"/>
    <n v="403.65"/>
    <s v="Tamil Nadu"/>
    <x v="1"/>
    <x v="3"/>
    <m/>
  </r>
  <r>
    <s v="OD6182"/>
    <x v="3"/>
    <x v="6"/>
    <x v="19"/>
    <x v="17"/>
    <d v="2018-07-26T00:00:00"/>
    <x v="2"/>
    <n v="721"/>
    <n v="0.31"/>
    <n v="281.19"/>
    <s v="Tamil Nadu"/>
    <x v="3"/>
    <x v="7"/>
    <m/>
  </r>
  <r>
    <s v="OD6183"/>
    <x v="11"/>
    <x v="2"/>
    <x v="4"/>
    <x v="16"/>
    <d v="2015-04-26T00:00:00"/>
    <x v="2"/>
    <n v="828"/>
    <n v="0.24"/>
    <n v="66.239999999999995"/>
    <s v="Tamil Nadu"/>
    <x v="2"/>
    <x v="3"/>
    <m/>
  </r>
  <r>
    <s v="OD6184"/>
    <x v="3"/>
    <x v="4"/>
    <x v="6"/>
    <x v="3"/>
    <d v="2015-10-31T00:00:00"/>
    <x v="2"/>
    <n v="2142"/>
    <n v="0.13"/>
    <n v="771.12"/>
    <s v="Tamil Nadu"/>
    <x v="2"/>
    <x v="2"/>
    <m/>
  </r>
  <r>
    <s v="OD6185"/>
    <x v="19"/>
    <x v="4"/>
    <x v="7"/>
    <x v="14"/>
    <d v="2016-04-26T00:00:00"/>
    <x v="2"/>
    <n v="602"/>
    <n v="0.34"/>
    <n v="90.3"/>
    <s v="Tamil Nadu"/>
    <x v="1"/>
    <x v="3"/>
    <m/>
  </r>
  <r>
    <s v="OD6186"/>
    <x v="23"/>
    <x v="4"/>
    <x v="6"/>
    <x v="3"/>
    <d v="2018-11-09T00:00:00"/>
    <x v="2"/>
    <n v="2207"/>
    <n v="0.17"/>
    <n v="617.96"/>
    <s v="Tamil Nadu"/>
    <x v="3"/>
    <x v="0"/>
    <m/>
  </r>
  <r>
    <s v="OD6187"/>
    <x v="22"/>
    <x v="5"/>
    <x v="8"/>
    <x v="14"/>
    <d v="2017-07-18T00:00:00"/>
    <x v="2"/>
    <n v="836"/>
    <n v="0.26"/>
    <n v="259.16000000000003"/>
    <s v="Tamil Nadu"/>
    <x v="0"/>
    <x v="7"/>
    <m/>
  </r>
  <r>
    <s v="OD6188"/>
    <x v="5"/>
    <x v="2"/>
    <x v="15"/>
    <x v="11"/>
    <d v="2017-07-18T00:00:00"/>
    <x v="2"/>
    <n v="2353"/>
    <n v="0.11"/>
    <n v="188.24"/>
    <s v="Tamil Nadu"/>
    <x v="0"/>
    <x v="7"/>
    <m/>
  </r>
  <r>
    <s v="OD6189"/>
    <x v="2"/>
    <x v="0"/>
    <x v="12"/>
    <x v="11"/>
    <d v="2015-12-10T00:00:00"/>
    <x v="2"/>
    <n v="2384"/>
    <n v="0.32"/>
    <n v="596"/>
    <s v="Tamil Nadu"/>
    <x v="2"/>
    <x v="4"/>
    <m/>
  </r>
  <r>
    <s v="OD6190"/>
    <x v="42"/>
    <x v="4"/>
    <x v="6"/>
    <x v="13"/>
    <d v="2017-07-15T00:00:00"/>
    <x v="2"/>
    <n v="1563"/>
    <n v="0.25"/>
    <n v="296.97000000000003"/>
    <s v="Tamil Nadu"/>
    <x v="0"/>
    <x v="7"/>
    <m/>
  </r>
  <r>
    <s v="OD6191"/>
    <x v="14"/>
    <x v="0"/>
    <x v="12"/>
    <x v="17"/>
    <d v="2017-09-23T00:00:00"/>
    <x v="2"/>
    <n v="1852"/>
    <n v="0.11"/>
    <n v="111.12"/>
    <s v="Tamil Nadu"/>
    <x v="0"/>
    <x v="8"/>
    <m/>
  </r>
  <r>
    <s v="OD6192"/>
    <x v="4"/>
    <x v="2"/>
    <x v="15"/>
    <x v="2"/>
    <d v="2015-12-13T00:00:00"/>
    <x v="2"/>
    <n v="1719"/>
    <n v="0.24"/>
    <n v="618.84"/>
    <s v="Tamil Nadu"/>
    <x v="2"/>
    <x v="4"/>
    <m/>
  </r>
  <r>
    <s v="OD6193"/>
    <x v="42"/>
    <x v="0"/>
    <x v="20"/>
    <x v="21"/>
    <d v="2016-09-03T00:00:00"/>
    <x v="2"/>
    <n v="916"/>
    <n v="0.25"/>
    <n v="219.84"/>
    <s v="Tamil Nadu"/>
    <x v="1"/>
    <x v="8"/>
    <m/>
  </r>
  <r>
    <s v="OD6194"/>
    <x v="4"/>
    <x v="0"/>
    <x v="0"/>
    <x v="13"/>
    <d v="2017-10-13T00:00:00"/>
    <x v="2"/>
    <n v="2231"/>
    <n v="0.13"/>
    <n v="624.67999999999995"/>
    <s v="Tamil Nadu"/>
    <x v="0"/>
    <x v="2"/>
    <m/>
  </r>
  <r>
    <s v="OD6195"/>
    <x v="33"/>
    <x v="5"/>
    <x v="8"/>
    <x v="0"/>
    <d v="2018-09-23T00:00:00"/>
    <x v="2"/>
    <n v="2416"/>
    <n v="0.31"/>
    <n v="507.36"/>
    <s v="Tamil Nadu"/>
    <x v="3"/>
    <x v="8"/>
    <m/>
  </r>
  <r>
    <s v="OD6196"/>
    <x v="3"/>
    <x v="4"/>
    <x v="22"/>
    <x v="14"/>
    <d v="2018-10-05T00:00:00"/>
    <x v="2"/>
    <n v="1700"/>
    <n v="0.23"/>
    <n v="629"/>
    <s v="Tamil Nadu"/>
    <x v="3"/>
    <x v="2"/>
    <m/>
  </r>
  <r>
    <s v="OD6197"/>
    <x v="37"/>
    <x v="6"/>
    <x v="11"/>
    <x v="10"/>
    <d v="2017-12-26T00:00:00"/>
    <x v="2"/>
    <n v="1681"/>
    <n v="0.28000000000000003"/>
    <n v="420.25"/>
    <s v="Tamil Nadu"/>
    <x v="0"/>
    <x v="4"/>
    <m/>
  </r>
  <r>
    <s v="OD6198"/>
    <x v="23"/>
    <x v="4"/>
    <x v="7"/>
    <x v="6"/>
    <d v="2016-09-14T00:00:00"/>
    <x v="2"/>
    <n v="1544"/>
    <n v="0.2"/>
    <n v="602.16"/>
    <s v="Tamil Nadu"/>
    <x v="1"/>
    <x v="8"/>
    <m/>
  </r>
  <r>
    <s v="OD6199"/>
    <x v="49"/>
    <x v="0"/>
    <x v="12"/>
    <x v="18"/>
    <d v="2015-07-13T00:00:00"/>
    <x v="2"/>
    <n v="947"/>
    <n v="0.11"/>
    <n v="255.69"/>
    <s v="Tamil Nadu"/>
    <x v="2"/>
    <x v="7"/>
    <m/>
  </r>
  <r>
    <s v="OD6200"/>
    <x v="4"/>
    <x v="6"/>
    <x v="13"/>
    <x v="20"/>
    <d v="2018-10-03T00:00:00"/>
    <x v="2"/>
    <n v="1350"/>
    <n v="0.17"/>
    <n v="486"/>
    <s v="Tamil Nadu"/>
    <x v="3"/>
    <x v="2"/>
    <m/>
  </r>
  <r>
    <s v="OD6201"/>
    <x v="17"/>
    <x v="6"/>
    <x v="11"/>
    <x v="23"/>
    <d v="2015-07-08T00:00:00"/>
    <x v="2"/>
    <n v="504"/>
    <n v="0.18"/>
    <n v="171.36"/>
    <s v="Tamil Nadu"/>
    <x v="2"/>
    <x v="7"/>
    <m/>
  </r>
  <r>
    <s v="OD6202"/>
    <x v="22"/>
    <x v="5"/>
    <x v="8"/>
    <x v="14"/>
    <d v="2016-12-24T00:00:00"/>
    <x v="2"/>
    <n v="2198"/>
    <n v="0.13"/>
    <n v="945.14"/>
    <s v="Tamil Nadu"/>
    <x v="1"/>
    <x v="4"/>
    <m/>
  </r>
  <r>
    <s v="OD6203"/>
    <x v="30"/>
    <x v="0"/>
    <x v="0"/>
    <x v="19"/>
    <d v="2018-10-05T00:00:00"/>
    <x v="2"/>
    <n v="1902"/>
    <n v="0.19"/>
    <n v="798.84"/>
    <s v="Tamil Nadu"/>
    <x v="3"/>
    <x v="2"/>
    <m/>
  </r>
  <r>
    <s v="OD6204"/>
    <x v="49"/>
    <x v="3"/>
    <x v="18"/>
    <x v="4"/>
    <d v="2017-10-20T00:00:00"/>
    <x v="2"/>
    <n v="1138"/>
    <n v="0.11"/>
    <n v="386.92"/>
    <s v="Tamil Nadu"/>
    <x v="0"/>
    <x v="2"/>
    <m/>
  </r>
  <r>
    <s v="OD6205"/>
    <x v="43"/>
    <x v="5"/>
    <x v="8"/>
    <x v="14"/>
    <d v="2016-09-25T00:00:00"/>
    <x v="2"/>
    <n v="1943"/>
    <n v="0.24"/>
    <n v="408.03"/>
    <s v="Tamil Nadu"/>
    <x v="1"/>
    <x v="8"/>
    <m/>
  </r>
  <r>
    <s v="OD6206"/>
    <x v="5"/>
    <x v="1"/>
    <x v="14"/>
    <x v="16"/>
    <d v="2016-06-28T00:00:00"/>
    <x v="2"/>
    <n v="801"/>
    <n v="0.12"/>
    <n v="184.23"/>
    <s v="Tamil Nadu"/>
    <x v="1"/>
    <x v="1"/>
    <m/>
  </r>
  <r>
    <s v="OD6207"/>
    <x v="48"/>
    <x v="1"/>
    <x v="1"/>
    <x v="7"/>
    <d v="2015-05-16T00:00:00"/>
    <x v="2"/>
    <n v="734"/>
    <n v="0.32"/>
    <n v="58.72"/>
    <s v="Tamil Nadu"/>
    <x v="2"/>
    <x v="5"/>
    <m/>
  </r>
  <r>
    <s v="OD6208"/>
    <x v="1"/>
    <x v="5"/>
    <x v="10"/>
    <x v="10"/>
    <d v="2017-09-24T00:00:00"/>
    <x v="2"/>
    <n v="2168"/>
    <n v="0.21"/>
    <n v="498.64"/>
    <s v="Tamil Nadu"/>
    <x v="0"/>
    <x v="8"/>
    <m/>
  </r>
  <r>
    <s v="OD6209"/>
    <x v="18"/>
    <x v="3"/>
    <x v="16"/>
    <x v="14"/>
    <d v="2015-12-16T00:00:00"/>
    <x v="2"/>
    <n v="880"/>
    <n v="0.35"/>
    <n v="308"/>
    <s v="Tamil Nadu"/>
    <x v="2"/>
    <x v="4"/>
    <m/>
  </r>
  <r>
    <s v="OD6210"/>
    <x v="40"/>
    <x v="4"/>
    <x v="6"/>
    <x v="2"/>
    <d v="2017-10-31T00:00:00"/>
    <x v="2"/>
    <n v="2259"/>
    <n v="0.32"/>
    <n v="451.8"/>
    <s v="Tamil Nadu"/>
    <x v="0"/>
    <x v="2"/>
    <m/>
  </r>
  <r>
    <s v="OD6211"/>
    <x v="35"/>
    <x v="3"/>
    <x v="5"/>
    <x v="21"/>
    <d v="2018-12-02T00:00:00"/>
    <x v="2"/>
    <n v="1802"/>
    <n v="0.16"/>
    <n v="90.1"/>
    <s v="Tamil Nadu"/>
    <x v="3"/>
    <x v="4"/>
    <m/>
  </r>
  <r>
    <s v="OD6212"/>
    <x v="14"/>
    <x v="2"/>
    <x v="4"/>
    <x v="21"/>
    <d v="2018-05-12T00:00:00"/>
    <x v="2"/>
    <n v="1074"/>
    <n v="0.16"/>
    <n v="375.9"/>
    <s v="Tamil Nadu"/>
    <x v="3"/>
    <x v="5"/>
    <m/>
  </r>
  <r>
    <s v="OD6213"/>
    <x v="6"/>
    <x v="5"/>
    <x v="8"/>
    <x v="21"/>
    <d v="2018-04-13T00:00:00"/>
    <x v="2"/>
    <n v="1405"/>
    <n v="0.25"/>
    <n v="477.7"/>
    <s v="Tamil Nadu"/>
    <x v="3"/>
    <x v="3"/>
    <m/>
  </r>
  <r>
    <s v="OD6214"/>
    <x v="49"/>
    <x v="6"/>
    <x v="13"/>
    <x v="18"/>
    <d v="2015-05-13T00:00:00"/>
    <x v="2"/>
    <n v="1568"/>
    <n v="0.15"/>
    <n v="329.28"/>
    <s v="Tamil Nadu"/>
    <x v="2"/>
    <x v="5"/>
    <m/>
  </r>
  <r>
    <s v="OD6215"/>
    <x v="4"/>
    <x v="4"/>
    <x v="22"/>
    <x v="13"/>
    <d v="2017-11-24T00:00:00"/>
    <x v="2"/>
    <n v="1759"/>
    <n v="0.24"/>
    <n v="545.29"/>
    <s v="Tamil Nadu"/>
    <x v="0"/>
    <x v="0"/>
    <m/>
  </r>
  <r>
    <s v="OD6216"/>
    <x v="17"/>
    <x v="4"/>
    <x v="7"/>
    <x v="3"/>
    <d v="2015-12-24T00:00:00"/>
    <x v="2"/>
    <n v="2387"/>
    <n v="0.22"/>
    <n v="644.49"/>
    <s v="Tamil Nadu"/>
    <x v="2"/>
    <x v="4"/>
    <m/>
  </r>
  <r>
    <s v="OD6217"/>
    <x v="5"/>
    <x v="1"/>
    <x v="1"/>
    <x v="13"/>
    <d v="2015-03-07T00:00:00"/>
    <x v="2"/>
    <n v="2290"/>
    <n v="0.14000000000000001"/>
    <n v="801.5"/>
    <s v="Tamil Nadu"/>
    <x v="2"/>
    <x v="10"/>
    <m/>
  </r>
  <r>
    <s v="OD6218"/>
    <x v="2"/>
    <x v="5"/>
    <x v="10"/>
    <x v="13"/>
    <d v="2018-12-02T00:00:00"/>
    <x v="2"/>
    <n v="786"/>
    <n v="0.1"/>
    <n v="86.46"/>
    <s v="Tamil Nadu"/>
    <x v="3"/>
    <x v="4"/>
    <m/>
  </r>
  <r>
    <s v="OD6219"/>
    <x v="49"/>
    <x v="6"/>
    <x v="19"/>
    <x v="17"/>
    <d v="2017-12-08T00:00:00"/>
    <x v="2"/>
    <n v="1225"/>
    <n v="0.1"/>
    <n v="196"/>
    <s v="Tamil Nadu"/>
    <x v="0"/>
    <x v="4"/>
    <m/>
  </r>
  <r>
    <s v="OD6220"/>
    <x v="25"/>
    <x v="6"/>
    <x v="13"/>
    <x v="16"/>
    <d v="2017-04-30T00:00:00"/>
    <x v="2"/>
    <n v="1918"/>
    <n v="0.19"/>
    <n v="863.1"/>
    <s v="Tamil Nadu"/>
    <x v="0"/>
    <x v="3"/>
    <m/>
  </r>
  <r>
    <s v="OD6221"/>
    <x v="46"/>
    <x v="2"/>
    <x v="15"/>
    <x v="12"/>
    <d v="2017-09-22T00:00:00"/>
    <x v="2"/>
    <n v="2490"/>
    <n v="0.14000000000000001"/>
    <n v="697.2"/>
    <s v="Tamil Nadu"/>
    <x v="0"/>
    <x v="8"/>
    <m/>
  </r>
  <r>
    <s v="OD6222"/>
    <x v="28"/>
    <x v="5"/>
    <x v="10"/>
    <x v="10"/>
    <d v="2018-03-03T00:00:00"/>
    <x v="2"/>
    <n v="1754"/>
    <n v="0.22"/>
    <n v="157.86000000000001"/>
    <s v="Tamil Nadu"/>
    <x v="3"/>
    <x v="10"/>
    <m/>
  </r>
  <r>
    <s v="OD6223"/>
    <x v="2"/>
    <x v="5"/>
    <x v="8"/>
    <x v="23"/>
    <d v="2017-07-31T00:00:00"/>
    <x v="2"/>
    <n v="1518"/>
    <n v="0.17"/>
    <n v="667.92"/>
    <s v="Tamil Nadu"/>
    <x v="0"/>
    <x v="7"/>
    <m/>
  </r>
  <r>
    <s v="OD6224"/>
    <x v="23"/>
    <x v="2"/>
    <x v="15"/>
    <x v="1"/>
    <d v="2018-09-19T00:00:00"/>
    <x v="2"/>
    <n v="2036"/>
    <n v="0.15"/>
    <n v="875.48"/>
    <s v="Tamil Nadu"/>
    <x v="3"/>
    <x v="8"/>
    <m/>
  </r>
  <r>
    <s v="OD6225"/>
    <x v="20"/>
    <x v="5"/>
    <x v="10"/>
    <x v="14"/>
    <d v="2018-12-02T00:00:00"/>
    <x v="2"/>
    <n v="2424"/>
    <n v="0.11"/>
    <n v="848.4"/>
    <s v="Tamil Nadu"/>
    <x v="3"/>
    <x v="4"/>
    <m/>
  </r>
  <r>
    <s v="OD6226"/>
    <x v="15"/>
    <x v="5"/>
    <x v="17"/>
    <x v="7"/>
    <d v="2017-09-18T00:00:00"/>
    <x v="2"/>
    <n v="2439"/>
    <n v="0.32"/>
    <n v="999.99"/>
    <s v="Tamil Nadu"/>
    <x v="0"/>
    <x v="8"/>
    <m/>
  </r>
  <r>
    <s v="OD6227"/>
    <x v="12"/>
    <x v="2"/>
    <x v="4"/>
    <x v="3"/>
    <d v="2017-08-21T00:00:00"/>
    <x v="2"/>
    <n v="1937"/>
    <n v="0.34"/>
    <n v="464.88"/>
    <s v="Tamil Nadu"/>
    <x v="0"/>
    <x v="6"/>
    <m/>
  </r>
  <r>
    <s v="OD6228"/>
    <x v="29"/>
    <x v="0"/>
    <x v="20"/>
    <x v="12"/>
    <d v="2015-09-19T00:00:00"/>
    <x v="2"/>
    <n v="888"/>
    <n v="0.1"/>
    <n v="257.52"/>
    <s v="Tamil Nadu"/>
    <x v="2"/>
    <x v="8"/>
    <m/>
  </r>
  <r>
    <s v="OD6229"/>
    <x v="46"/>
    <x v="4"/>
    <x v="7"/>
    <x v="15"/>
    <d v="2017-12-25T00:00:00"/>
    <x v="2"/>
    <n v="1476"/>
    <n v="0.22"/>
    <n v="501.84"/>
    <s v="Tamil Nadu"/>
    <x v="0"/>
    <x v="4"/>
    <m/>
  </r>
  <r>
    <s v="OD6230"/>
    <x v="9"/>
    <x v="0"/>
    <x v="20"/>
    <x v="21"/>
    <d v="2017-10-13T00:00:00"/>
    <x v="2"/>
    <n v="2099"/>
    <n v="0.12"/>
    <n v="146.93"/>
    <s v="Tamil Nadu"/>
    <x v="0"/>
    <x v="2"/>
    <m/>
  </r>
  <r>
    <s v="OD6231"/>
    <x v="31"/>
    <x v="4"/>
    <x v="22"/>
    <x v="16"/>
    <d v="2018-10-22T00:00:00"/>
    <x v="2"/>
    <n v="1245"/>
    <n v="0.27"/>
    <n v="311.25"/>
    <s v="Tamil Nadu"/>
    <x v="3"/>
    <x v="2"/>
    <m/>
  </r>
  <r>
    <s v="OD6232"/>
    <x v="31"/>
    <x v="2"/>
    <x v="21"/>
    <x v="12"/>
    <d v="2017-12-19T00:00:00"/>
    <x v="2"/>
    <n v="795"/>
    <n v="0.15"/>
    <n v="87.45"/>
    <s v="Tamil Nadu"/>
    <x v="0"/>
    <x v="4"/>
    <m/>
  </r>
  <r>
    <s v="OD6233"/>
    <x v="43"/>
    <x v="0"/>
    <x v="0"/>
    <x v="18"/>
    <d v="2018-09-19T00:00:00"/>
    <x v="2"/>
    <n v="2396"/>
    <n v="0.21"/>
    <n v="622.96"/>
    <s v="Tamil Nadu"/>
    <x v="3"/>
    <x v="8"/>
    <m/>
  </r>
  <r>
    <s v="OD6234"/>
    <x v="47"/>
    <x v="6"/>
    <x v="9"/>
    <x v="14"/>
    <d v="2018-12-02T00:00:00"/>
    <x v="2"/>
    <n v="2266"/>
    <n v="0.15"/>
    <n v="929.06"/>
    <s v="Tamil Nadu"/>
    <x v="3"/>
    <x v="4"/>
    <m/>
  </r>
  <r>
    <s v="OD6235"/>
    <x v="37"/>
    <x v="0"/>
    <x v="20"/>
    <x v="8"/>
    <d v="2017-03-24T00:00:00"/>
    <x v="3"/>
    <n v="574"/>
    <n v="0.1"/>
    <n v="109.06"/>
    <s v="Tamil Nadu"/>
    <x v="0"/>
    <x v="10"/>
    <m/>
  </r>
  <r>
    <s v="OD6236"/>
    <x v="14"/>
    <x v="1"/>
    <x v="14"/>
    <x v="15"/>
    <d v="2015-09-21T00:00:00"/>
    <x v="3"/>
    <n v="830"/>
    <n v="0.24"/>
    <n v="149.4"/>
    <s v="Tamil Nadu"/>
    <x v="2"/>
    <x v="8"/>
    <m/>
  </r>
  <r>
    <s v="OD6237"/>
    <x v="14"/>
    <x v="2"/>
    <x v="15"/>
    <x v="11"/>
    <d v="2015-09-21T00:00:00"/>
    <x v="3"/>
    <n v="2328"/>
    <n v="0.31"/>
    <n v="628.55999999999995"/>
    <s v="Tamil Nadu"/>
    <x v="2"/>
    <x v="8"/>
    <m/>
  </r>
  <r>
    <s v="OD6238"/>
    <x v="39"/>
    <x v="1"/>
    <x v="14"/>
    <x v="16"/>
    <d v="2015-01-26T00:00:00"/>
    <x v="3"/>
    <n v="666"/>
    <n v="0.28999999999999998"/>
    <n v="133.19999999999999"/>
    <s v="Tamil Nadu"/>
    <x v="2"/>
    <x v="9"/>
    <m/>
  </r>
  <r>
    <s v="OD6239"/>
    <x v="19"/>
    <x v="5"/>
    <x v="17"/>
    <x v="22"/>
    <d v="2015-10-06T00:00:00"/>
    <x v="3"/>
    <n v="713"/>
    <n v="0.24"/>
    <n v="292.33"/>
    <s v="Tamil Nadu"/>
    <x v="2"/>
    <x v="2"/>
    <m/>
  </r>
  <r>
    <s v="OD6240"/>
    <x v="0"/>
    <x v="3"/>
    <x v="16"/>
    <x v="1"/>
    <d v="2017-11-19T00:00:00"/>
    <x v="3"/>
    <n v="1708"/>
    <n v="0.25"/>
    <n v="427"/>
    <s v="Tamil Nadu"/>
    <x v="0"/>
    <x v="0"/>
    <m/>
  </r>
  <r>
    <s v="OD6241"/>
    <x v="7"/>
    <x v="4"/>
    <x v="6"/>
    <x v="3"/>
    <d v="2015-09-21T00:00:00"/>
    <x v="3"/>
    <n v="593"/>
    <n v="0.28999999999999998"/>
    <n v="207.55"/>
    <s v="Tamil Nadu"/>
    <x v="2"/>
    <x v="8"/>
    <m/>
  </r>
  <r>
    <s v="OD6242"/>
    <x v="44"/>
    <x v="1"/>
    <x v="1"/>
    <x v="16"/>
    <d v="2017-11-27T00:00:00"/>
    <x v="3"/>
    <n v="1487"/>
    <n v="0.22"/>
    <n v="282.52999999999997"/>
    <s v="Tamil Nadu"/>
    <x v="0"/>
    <x v="0"/>
    <m/>
  </r>
  <r>
    <s v="OD6243"/>
    <x v="37"/>
    <x v="5"/>
    <x v="10"/>
    <x v="13"/>
    <d v="2018-10-21T00:00:00"/>
    <x v="3"/>
    <n v="841"/>
    <n v="0.1"/>
    <n v="201.84"/>
    <s v="Tamil Nadu"/>
    <x v="3"/>
    <x v="2"/>
    <m/>
  </r>
  <r>
    <s v="OD6244"/>
    <x v="44"/>
    <x v="3"/>
    <x v="5"/>
    <x v="10"/>
    <d v="2017-11-27T00:00:00"/>
    <x v="3"/>
    <n v="1874"/>
    <n v="0.2"/>
    <n v="468.5"/>
    <s v="Tamil Nadu"/>
    <x v="0"/>
    <x v="0"/>
    <m/>
  </r>
  <r>
    <s v="OD6245"/>
    <x v="1"/>
    <x v="0"/>
    <x v="20"/>
    <x v="2"/>
    <d v="2016-03-01T00:00:00"/>
    <x v="3"/>
    <n v="577"/>
    <n v="0.33"/>
    <n v="57.7"/>
    <s v="Tamil Nadu"/>
    <x v="1"/>
    <x v="10"/>
    <m/>
  </r>
  <r>
    <s v="OD6246"/>
    <x v="7"/>
    <x v="1"/>
    <x v="1"/>
    <x v="8"/>
    <d v="2018-06-17T00:00:00"/>
    <x v="3"/>
    <n v="1046"/>
    <n v="0.23"/>
    <n v="83.68"/>
    <s v="Tamil Nadu"/>
    <x v="3"/>
    <x v="1"/>
    <m/>
  </r>
  <r>
    <s v="OD6247"/>
    <x v="32"/>
    <x v="3"/>
    <x v="3"/>
    <x v="8"/>
    <d v="2015-12-09T00:00:00"/>
    <x v="3"/>
    <n v="1328"/>
    <n v="0.35"/>
    <n v="517.91999999999996"/>
    <s v="Tamil Nadu"/>
    <x v="2"/>
    <x v="4"/>
    <m/>
  </r>
  <r>
    <s v="OD6248"/>
    <x v="41"/>
    <x v="2"/>
    <x v="4"/>
    <x v="8"/>
    <d v="2018-11-23T00:00:00"/>
    <x v="3"/>
    <n v="1399"/>
    <n v="0.13"/>
    <n v="251.82"/>
    <s v="Tamil Nadu"/>
    <x v="3"/>
    <x v="0"/>
    <m/>
  </r>
  <r>
    <s v="OD6249"/>
    <x v="43"/>
    <x v="1"/>
    <x v="14"/>
    <x v="12"/>
    <d v="2018-09-23T00:00:00"/>
    <x v="3"/>
    <n v="2351"/>
    <n v="0.22"/>
    <n v="423.18"/>
    <s v="Tamil Nadu"/>
    <x v="3"/>
    <x v="8"/>
    <m/>
  </r>
  <r>
    <s v="OD6250"/>
    <x v="29"/>
    <x v="4"/>
    <x v="7"/>
    <x v="18"/>
    <d v="2018-08-29T00:00:00"/>
    <x v="3"/>
    <n v="2298"/>
    <n v="0.15"/>
    <n v="1034.0999999999999"/>
    <s v="Tamil Nadu"/>
    <x v="3"/>
    <x v="6"/>
    <m/>
  </r>
  <r>
    <s v="OD6251"/>
    <x v="29"/>
    <x v="3"/>
    <x v="3"/>
    <x v="1"/>
    <d v="2016-05-25T00:00:00"/>
    <x v="3"/>
    <n v="976"/>
    <n v="0.28000000000000003"/>
    <n v="146.4"/>
    <s v="Tamil Nadu"/>
    <x v="1"/>
    <x v="5"/>
    <m/>
  </r>
  <r>
    <s v="OD6252"/>
    <x v="17"/>
    <x v="3"/>
    <x v="16"/>
    <x v="7"/>
    <d v="2018-09-04T00:00:00"/>
    <x v="3"/>
    <n v="795"/>
    <n v="0.28000000000000003"/>
    <n v="286.2"/>
    <s v="Tamil Nadu"/>
    <x v="3"/>
    <x v="8"/>
    <m/>
  </r>
  <r>
    <s v="OD6253"/>
    <x v="30"/>
    <x v="1"/>
    <x v="14"/>
    <x v="0"/>
    <d v="2015-11-07T00:00:00"/>
    <x v="3"/>
    <n v="1565"/>
    <n v="0.19"/>
    <n v="203.45"/>
    <s v="Tamil Nadu"/>
    <x v="2"/>
    <x v="0"/>
    <m/>
  </r>
  <r>
    <s v="OD6254"/>
    <x v="20"/>
    <x v="2"/>
    <x v="2"/>
    <x v="9"/>
    <d v="2018-09-04T00:00:00"/>
    <x v="3"/>
    <n v="1371"/>
    <n v="0.33"/>
    <n v="233.07"/>
    <s v="Tamil Nadu"/>
    <x v="3"/>
    <x v="8"/>
    <m/>
  </r>
  <r>
    <s v="OD6255"/>
    <x v="2"/>
    <x v="2"/>
    <x v="21"/>
    <x v="12"/>
    <d v="2016-08-06T00:00:00"/>
    <x v="3"/>
    <n v="2152"/>
    <n v="0.17"/>
    <n v="451.92"/>
    <s v="Tamil Nadu"/>
    <x v="1"/>
    <x v="6"/>
    <m/>
  </r>
  <r>
    <s v="OD6256"/>
    <x v="45"/>
    <x v="1"/>
    <x v="1"/>
    <x v="17"/>
    <d v="2015-12-09T00:00:00"/>
    <x v="3"/>
    <n v="1480"/>
    <n v="0.35"/>
    <n v="370"/>
    <s v="Tamil Nadu"/>
    <x v="2"/>
    <x v="4"/>
    <m/>
  </r>
  <r>
    <s v="OD6257"/>
    <x v="17"/>
    <x v="3"/>
    <x v="16"/>
    <x v="19"/>
    <d v="2018-11-02T00:00:00"/>
    <x v="3"/>
    <n v="944"/>
    <n v="0.19"/>
    <n v="84.96"/>
    <s v="Tamil Nadu"/>
    <x v="3"/>
    <x v="0"/>
    <m/>
  </r>
  <r>
    <s v="OD6258"/>
    <x v="6"/>
    <x v="6"/>
    <x v="9"/>
    <x v="7"/>
    <d v="2018-11-19T00:00:00"/>
    <x v="3"/>
    <n v="1976"/>
    <n v="0.2"/>
    <n v="592.79999999999995"/>
    <s v="Tamil Nadu"/>
    <x v="3"/>
    <x v="0"/>
    <m/>
  </r>
  <r>
    <s v="OD6259"/>
    <x v="15"/>
    <x v="2"/>
    <x v="15"/>
    <x v="15"/>
    <d v="2018-08-29T00:00:00"/>
    <x v="3"/>
    <n v="1576"/>
    <n v="0.26"/>
    <n v="189.12"/>
    <s v="Tamil Nadu"/>
    <x v="3"/>
    <x v="6"/>
    <m/>
  </r>
  <r>
    <s v="OD6260"/>
    <x v="24"/>
    <x v="5"/>
    <x v="17"/>
    <x v="4"/>
    <d v="2018-09-08T00:00:00"/>
    <x v="3"/>
    <n v="1811"/>
    <n v="0.22"/>
    <n v="235.43"/>
    <s v="Tamil Nadu"/>
    <x v="3"/>
    <x v="8"/>
    <m/>
  </r>
  <r>
    <s v="OD6261"/>
    <x v="46"/>
    <x v="2"/>
    <x v="21"/>
    <x v="18"/>
    <d v="2018-08-11T00:00:00"/>
    <x v="3"/>
    <n v="1721"/>
    <n v="0.3"/>
    <n v="86.05"/>
    <s v="Tamil Nadu"/>
    <x v="3"/>
    <x v="6"/>
    <m/>
  </r>
  <r>
    <s v="OD6262"/>
    <x v="13"/>
    <x v="0"/>
    <x v="20"/>
    <x v="17"/>
    <d v="2018-04-21T00:00:00"/>
    <x v="3"/>
    <n v="796"/>
    <n v="0.22"/>
    <n v="71.64"/>
    <s v="Tamil Nadu"/>
    <x v="3"/>
    <x v="3"/>
    <m/>
  </r>
  <r>
    <s v="OD6263"/>
    <x v="39"/>
    <x v="2"/>
    <x v="2"/>
    <x v="0"/>
    <d v="2015-11-14T00:00:00"/>
    <x v="3"/>
    <n v="771"/>
    <n v="0.32"/>
    <n v="107.94"/>
    <s v="Tamil Nadu"/>
    <x v="2"/>
    <x v="0"/>
    <m/>
  </r>
  <r>
    <s v="OD6264"/>
    <x v="36"/>
    <x v="5"/>
    <x v="8"/>
    <x v="19"/>
    <d v="2015-04-05T00:00:00"/>
    <x v="3"/>
    <n v="2349"/>
    <n v="0.32"/>
    <n v="234.9"/>
    <s v="Tamil Nadu"/>
    <x v="2"/>
    <x v="3"/>
    <m/>
  </r>
  <r>
    <s v="OD6265"/>
    <x v="22"/>
    <x v="3"/>
    <x v="16"/>
    <x v="0"/>
    <d v="2015-04-05T00:00:00"/>
    <x v="3"/>
    <n v="565"/>
    <n v="0.35"/>
    <n v="113"/>
    <s v="Tamil Nadu"/>
    <x v="2"/>
    <x v="3"/>
    <m/>
  </r>
  <r>
    <s v="OD6266"/>
    <x v="36"/>
    <x v="3"/>
    <x v="5"/>
    <x v="13"/>
    <d v="2018-07-09T00:00:00"/>
    <x v="3"/>
    <n v="1411"/>
    <n v="0.28000000000000003"/>
    <n v="352.75"/>
    <s v="Tamil Nadu"/>
    <x v="3"/>
    <x v="7"/>
    <m/>
  </r>
  <r>
    <s v="OD6267"/>
    <x v="40"/>
    <x v="6"/>
    <x v="13"/>
    <x v="3"/>
    <d v="2018-09-08T00:00:00"/>
    <x v="3"/>
    <n v="1879"/>
    <n v="0.2"/>
    <n v="206.69"/>
    <s v="Tamil Nadu"/>
    <x v="3"/>
    <x v="8"/>
    <m/>
  </r>
  <r>
    <s v="OD6268"/>
    <x v="49"/>
    <x v="4"/>
    <x v="6"/>
    <x v="0"/>
    <d v="2018-06-09T00:00:00"/>
    <x v="3"/>
    <n v="2427"/>
    <n v="0.25"/>
    <n v="995.07"/>
    <s v="Tamil Nadu"/>
    <x v="3"/>
    <x v="1"/>
    <m/>
  </r>
  <r>
    <s v="OD6269"/>
    <x v="25"/>
    <x v="5"/>
    <x v="17"/>
    <x v="23"/>
    <d v="2018-08-11T00:00:00"/>
    <x v="3"/>
    <n v="761"/>
    <n v="0.21"/>
    <n v="114.15"/>
    <s v="Tamil Nadu"/>
    <x v="3"/>
    <x v="6"/>
    <m/>
  </r>
  <r>
    <s v="OD6270"/>
    <x v="43"/>
    <x v="2"/>
    <x v="4"/>
    <x v="23"/>
    <d v="2018-11-23T00:00:00"/>
    <x v="3"/>
    <n v="2012"/>
    <n v="0.19"/>
    <n v="442.64"/>
    <s v="Tamil Nadu"/>
    <x v="3"/>
    <x v="0"/>
    <m/>
  </r>
  <r>
    <s v="OD6271"/>
    <x v="45"/>
    <x v="0"/>
    <x v="0"/>
    <x v="8"/>
    <d v="2016-05-25T00:00:00"/>
    <x v="3"/>
    <n v="2422"/>
    <n v="0.35"/>
    <n v="484.4"/>
    <s v="Tamil Nadu"/>
    <x v="1"/>
    <x v="5"/>
    <m/>
  </r>
  <r>
    <s v="OD6272"/>
    <x v="18"/>
    <x v="4"/>
    <x v="6"/>
    <x v="12"/>
    <d v="2017-03-03T00:00:00"/>
    <x v="3"/>
    <n v="1937"/>
    <n v="0.24"/>
    <n v="406.77"/>
    <s v="Tamil Nadu"/>
    <x v="0"/>
    <x v="10"/>
    <m/>
  </r>
  <r>
    <s v="OD6273"/>
    <x v="20"/>
    <x v="0"/>
    <x v="0"/>
    <x v="17"/>
    <d v="2017-07-02T00:00:00"/>
    <x v="3"/>
    <n v="2426"/>
    <n v="0.21"/>
    <n v="703.54"/>
    <s v="Tamil Nadu"/>
    <x v="0"/>
    <x v="7"/>
    <m/>
  </r>
  <r>
    <s v="OD6274"/>
    <x v="11"/>
    <x v="3"/>
    <x v="16"/>
    <x v="8"/>
    <d v="2017-11-01T00:00:00"/>
    <x v="3"/>
    <n v="671"/>
    <n v="0.23"/>
    <n v="187.88"/>
    <s v="Tamil Nadu"/>
    <x v="0"/>
    <x v="0"/>
    <m/>
  </r>
  <r>
    <s v="OD6275"/>
    <x v="23"/>
    <x v="6"/>
    <x v="19"/>
    <x v="17"/>
    <d v="2018-11-23T00:00:00"/>
    <x v="3"/>
    <n v="2045"/>
    <n v="0.35"/>
    <n v="797.55"/>
    <s v="Tamil Nadu"/>
    <x v="3"/>
    <x v="0"/>
    <m/>
  </r>
  <r>
    <s v="OD6276"/>
    <x v="25"/>
    <x v="3"/>
    <x v="3"/>
    <x v="1"/>
    <d v="2017-09-26T00:00:00"/>
    <x v="3"/>
    <n v="1358"/>
    <n v="0.25"/>
    <n v="298.76"/>
    <s v="Tamil Nadu"/>
    <x v="0"/>
    <x v="8"/>
    <m/>
  </r>
  <r>
    <s v="OD6277"/>
    <x v="26"/>
    <x v="3"/>
    <x v="3"/>
    <x v="23"/>
    <d v="2015-12-14T00:00:00"/>
    <x v="3"/>
    <n v="2378"/>
    <n v="0.3"/>
    <n v="570.72"/>
    <s v="Tamil Nadu"/>
    <x v="2"/>
    <x v="4"/>
    <m/>
  </r>
  <r>
    <s v="OD6278"/>
    <x v="27"/>
    <x v="6"/>
    <x v="19"/>
    <x v="14"/>
    <d v="2015-11-07T00:00:00"/>
    <x v="3"/>
    <n v="1120"/>
    <n v="0.17"/>
    <n v="291.2"/>
    <s v="Tamil Nadu"/>
    <x v="2"/>
    <x v="0"/>
    <m/>
  </r>
  <r>
    <s v="OD6279"/>
    <x v="38"/>
    <x v="5"/>
    <x v="8"/>
    <x v="21"/>
    <d v="2018-06-17T00:00:00"/>
    <x v="3"/>
    <n v="1141"/>
    <n v="0.34"/>
    <n v="68.459999999999994"/>
    <s v="Tamil Nadu"/>
    <x v="3"/>
    <x v="1"/>
    <m/>
  </r>
  <r>
    <s v="OD6280"/>
    <x v="8"/>
    <x v="0"/>
    <x v="0"/>
    <x v="19"/>
    <d v="2018-06-17T00:00:00"/>
    <x v="3"/>
    <n v="2143"/>
    <n v="0.33"/>
    <n v="385.74"/>
    <s v="Tamil Nadu"/>
    <x v="3"/>
    <x v="1"/>
    <m/>
  </r>
  <r>
    <s v="OD6281"/>
    <x v="35"/>
    <x v="5"/>
    <x v="8"/>
    <x v="23"/>
    <d v="2018-03-31T00:00:00"/>
    <x v="3"/>
    <n v="2080"/>
    <n v="0.35"/>
    <n v="540.79999999999995"/>
    <s v="Tamil Nadu"/>
    <x v="3"/>
    <x v="10"/>
    <m/>
  </r>
  <r>
    <s v="OD6282"/>
    <x v="20"/>
    <x v="3"/>
    <x v="18"/>
    <x v="21"/>
    <d v="2018-11-05T00:00:00"/>
    <x v="3"/>
    <n v="2063"/>
    <n v="0.18"/>
    <n v="433.23"/>
    <s v="Tamil Nadu"/>
    <x v="3"/>
    <x v="0"/>
    <m/>
  </r>
  <r>
    <s v="OD6283"/>
    <x v="9"/>
    <x v="6"/>
    <x v="13"/>
    <x v="2"/>
    <d v="2017-12-30T00:00:00"/>
    <x v="3"/>
    <n v="1605"/>
    <n v="0.17"/>
    <n v="593.85"/>
    <s v="Tamil Nadu"/>
    <x v="0"/>
    <x v="4"/>
    <m/>
  </r>
  <r>
    <s v="OD6284"/>
    <x v="7"/>
    <x v="6"/>
    <x v="11"/>
    <x v="11"/>
    <d v="2017-09-24T00:00:00"/>
    <x v="3"/>
    <n v="1563"/>
    <n v="0.21"/>
    <n v="406.38"/>
    <s v="Tamil Nadu"/>
    <x v="0"/>
    <x v="8"/>
    <m/>
  </r>
  <r>
    <s v="OD6285"/>
    <x v="15"/>
    <x v="1"/>
    <x v="14"/>
    <x v="18"/>
    <d v="2018-09-08T00:00:00"/>
    <x v="3"/>
    <n v="694"/>
    <n v="0.19"/>
    <n v="76.34"/>
    <s v="Tamil Nadu"/>
    <x v="3"/>
    <x v="8"/>
    <m/>
  </r>
  <r>
    <s v="OD6286"/>
    <x v="41"/>
    <x v="0"/>
    <x v="12"/>
    <x v="0"/>
    <d v="2018-08-11T00:00:00"/>
    <x v="3"/>
    <n v="2156"/>
    <n v="0.32"/>
    <n v="776.16"/>
    <s v="Tamil Nadu"/>
    <x v="3"/>
    <x v="6"/>
    <m/>
  </r>
  <r>
    <s v="OD6287"/>
    <x v="48"/>
    <x v="0"/>
    <x v="12"/>
    <x v="5"/>
    <d v="2018-07-09T00:00:00"/>
    <x v="3"/>
    <n v="1382"/>
    <n v="0.27"/>
    <n v="538.98"/>
    <s v="Tamil Nadu"/>
    <x v="3"/>
    <x v="7"/>
    <m/>
  </r>
  <r>
    <s v="OD6288"/>
    <x v="11"/>
    <x v="0"/>
    <x v="0"/>
    <x v="13"/>
    <d v="2018-08-29T00:00:00"/>
    <x v="3"/>
    <n v="1700"/>
    <n v="0.11"/>
    <n v="204"/>
    <s v="Tamil Nadu"/>
    <x v="3"/>
    <x v="6"/>
    <m/>
  </r>
  <r>
    <s v="OD6289"/>
    <x v="45"/>
    <x v="6"/>
    <x v="13"/>
    <x v="17"/>
    <d v="2018-10-23T00:00:00"/>
    <x v="4"/>
    <n v="1104"/>
    <n v="0.28000000000000003"/>
    <n v="132.47999999999999"/>
    <s v="Tamil Nadu"/>
    <x v="3"/>
    <x v="2"/>
    <m/>
  </r>
  <r>
    <s v="OD6290"/>
    <x v="6"/>
    <x v="6"/>
    <x v="13"/>
    <x v="14"/>
    <d v="2016-03-20T00:00:00"/>
    <x v="4"/>
    <n v="793"/>
    <n v="0.34"/>
    <n v="142.74"/>
    <s v="Tamil Nadu"/>
    <x v="1"/>
    <x v="10"/>
    <m/>
  </r>
  <r>
    <s v="OD6291"/>
    <x v="41"/>
    <x v="6"/>
    <x v="9"/>
    <x v="10"/>
    <d v="2017-03-30T00:00:00"/>
    <x v="4"/>
    <n v="2400"/>
    <n v="0.32"/>
    <n v="360"/>
    <s v="Tamil Nadu"/>
    <x v="0"/>
    <x v="10"/>
    <m/>
  </r>
  <r>
    <s v="OD6292"/>
    <x v="37"/>
    <x v="0"/>
    <x v="0"/>
    <x v="18"/>
    <d v="2018-10-08T00:00:00"/>
    <x v="4"/>
    <n v="1683"/>
    <n v="0.25"/>
    <n v="319.77"/>
    <s v="Tamil Nadu"/>
    <x v="3"/>
    <x v="2"/>
    <m/>
  </r>
  <r>
    <s v="OD6293"/>
    <x v="27"/>
    <x v="5"/>
    <x v="10"/>
    <x v="2"/>
    <d v="2016-09-03T00:00:00"/>
    <x v="4"/>
    <n v="1692"/>
    <n v="0.26"/>
    <n v="541.44000000000005"/>
    <s v="Tamil Nadu"/>
    <x v="1"/>
    <x v="8"/>
    <m/>
  </r>
  <r>
    <s v="OD6294"/>
    <x v="25"/>
    <x v="0"/>
    <x v="0"/>
    <x v="12"/>
    <d v="2018-05-14T00:00:00"/>
    <x v="4"/>
    <n v="1726"/>
    <n v="0.22"/>
    <n v="189.86"/>
    <s v="Tamil Nadu"/>
    <x v="3"/>
    <x v="5"/>
    <m/>
  </r>
  <r>
    <s v="OD6295"/>
    <x v="9"/>
    <x v="0"/>
    <x v="0"/>
    <x v="12"/>
    <d v="2018-09-10T00:00:00"/>
    <x v="4"/>
    <n v="604"/>
    <n v="0.1"/>
    <n v="72.48"/>
    <s v="Tamil Nadu"/>
    <x v="3"/>
    <x v="8"/>
    <m/>
  </r>
  <r>
    <s v="OD6296"/>
    <x v="0"/>
    <x v="0"/>
    <x v="20"/>
    <x v="19"/>
    <d v="2016-07-18T00:00:00"/>
    <x v="4"/>
    <n v="1036"/>
    <n v="0.11"/>
    <n v="383.32"/>
    <s v="Tamil Nadu"/>
    <x v="1"/>
    <x v="7"/>
    <m/>
  </r>
  <r>
    <s v="OD6297"/>
    <x v="12"/>
    <x v="0"/>
    <x v="20"/>
    <x v="22"/>
    <d v="2017-12-16T00:00:00"/>
    <x v="4"/>
    <n v="2061"/>
    <n v="0.15"/>
    <n v="927.45"/>
    <s v="Tamil Nadu"/>
    <x v="0"/>
    <x v="4"/>
    <m/>
  </r>
  <r>
    <s v="OD6298"/>
    <x v="6"/>
    <x v="6"/>
    <x v="19"/>
    <x v="19"/>
    <d v="2017-04-07T00:00:00"/>
    <x v="4"/>
    <n v="1028"/>
    <n v="0.21"/>
    <n v="452.32"/>
    <s v="Tamil Nadu"/>
    <x v="0"/>
    <x v="3"/>
    <m/>
  </r>
  <r>
    <s v="OD6299"/>
    <x v="18"/>
    <x v="1"/>
    <x v="14"/>
    <x v="15"/>
    <d v="2017-08-06T00:00:00"/>
    <x v="4"/>
    <n v="1101"/>
    <n v="0.26"/>
    <n v="495.45"/>
    <s v="Tamil Nadu"/>
    <x v="0"/>
    <x v="6"/>
    <m/>
  </r>
  <r>
    <s v="OD6300"/>
    <x v="32"/>
    <x v="1"/>
    <x v="14"/>
    <x v="5"/>
    <d v="2017-05-21T00:00:00"/>
    <x v="4"/>
    <n v="998"/>
    <n v="0.12"/>
    <n v="349.3"/>
    <s v="Tamil Nadu"/>
    <x v="0"/>
    <x v="5"/>
    <m/>
  </r>
  <r>
    <s v="OD6301"/>
    <x v="13"/>
    <x v="3"/>
    <x v="5"/>
    <x v="3"/>
    <d v="2015-05-30T00:00:00"/>
    <x v="4"/>
    <n v="1862"/>
    <n v="0.26"/>
    <n v="614.46"/>
    <s v="Tamil Nadu"/>
    <x v="2"/>
    <x v="5"/>
    <m/>
  </r>
  <r>
    <s v="OD6302"/>
    <x v="22"/>
    <x v="0"/>
    <x v="20"/>
    <x v="15"/>
    <d v="2018-03-19T00:00:00"/>
    <x v="4"/>
    <n v="1552"/>
    <n v="0.34"/>
    <n v="294.88"/>
    <s v="Tamil Nadu"/>
    <x v="3"/>
    <x v="10"/>
    <m/>
  </r>
  <r>
    <s v="OD6303"/>
    <x v="21"/>
    <x v="1"/>
    <x v="14"/>
    <x v="16"/>
    <d v="2017-01-25T00:00:00"/>
    <x v="4"/>
    <n v="1354"/>
    <n v="0.22"/>
    <n v="270.8"/>
    <s v="Tamil Nadu"/>
    <x v="0"/>
    <x v="9"/>
    <m/>
  </r>
  <r>
    <s v="OD6304"/>
    <x v="43"/>
    <x v="1"/>
    <x v="1"/>
    <x v="5"/>
    <d v="2018-09-12T00:00:00"/>
    <x v="4"/>
    <n v="566"/>
    <n v="0.19"/>
    <n v="33.96"/>
    <s v="Tamil Nadu"/>
    <x v="3"/>
    <x v="8"/>
    <m/>
  </r>
  <r>
    <s v="OD6305"/>
    <x v="9"/>
    <x v="3"/>
    <x v="16"/>
    <x v="14"/>
    <d v="2018-09-29T00:00:00"/>
    <x v="4"/>
    <n v="1944"/>
    <n v="0.11"/>
    <n v="330.48"/>
    <s v="Tamil Nadu"/>
    <x v="3"/>
    <x v="8"/>
    <m/>
  </r>
  <r>
    <s v="OD6306"/>
    <x v="16"/>
    <x v="5"/>
    <x v="10"/>
    <x v="17"/>
    <d v="2018-03-24T00:00:00"/>
    <x v="4"/>
    <n v="1957"/>
    <n v="0.16"/>
    <n v="273.98"/>
    <s v="Tamil Nadu"/>
    <x v="3"/>
    <x v="10"/>
    <m/>
  </r>
  <r>
    <s v="OD6307"/>
    <x v="49"/>
    <x v="5"/>
    <x v="8"/>
    <x v="9"/>
    <d v="2018-12-11T00:00:00"/>
    <x v="4"/>
    <n v="1561"/>
    <n v="0.27"/>
    <n v="702.45"/>
    <s v="Tamil Nadu"/>
    <x v="3"/>
    <x v="4"/>
    <m/>
  </r>
  <r>
    <s v="OD6308"/>
    <x v="10"/>
    <x v="3"/>
    <x v="16"/>
    <x v="13"/>
    <d v="2015-12-31T00:00:00"/>
    <x v="4"/>
    <n v="1112"/>
    <n v="0.35"/>
    <n v="278"/>
    <s v="Tamil Nadu"/>
    <x v="2"/>
    <x v="4"/>
    <m/>
  </r>
  <r>
    <s v="OD6309"/>
    <x v="3"/>
    <x v="0"/>
    <x v="0"/>
    <x v="4"/>
    <d v="2015-11-07T00:00:00"/>
    <x v="4"/>
    <n v="2401"/>
    <n v="0.11"/>
    <n v="600.25"/>
    <s v="Tamil Nadu"/>
    <x v="2"/>
    <x v="0"/>
    <m/>
  </r>
  <r>
    <s v="OD6310"/>
    <x v="20"/>
    <x v="4"/>
    <x v="22"/>
    <x v="22"/>
    <d v="2016-07-16T00:00:00"/>
    <x v="4"/>
    <n v="1186"/>
    <n v="0.26"/>
    <n v="59.3"/>
    <s v="Tamil Nadu"/>
    <x v="1"/>
    <x v="7"/>
    <m/>
  </r>
  <r>
    <s v="OD6311"/>
    <x v="19"/>
    <x v="6"/>
    <x v="13"/>
    <x v="20"/>
    <d v="2016-11-15T00:00:00"/>
    <x v="4"/>
    <n v="1853"/>
    <n v="0.15"/>
    <n v="129.71"/>
    <s v="Tamil Nadu"/>
    <x v="1"/>
    <x v="0"/>
    <m/>
  </r>
  <r>
    <s v="OD6312"/>
    <x v="23"/>
    <x v="1"/>
    <x v="14"/>
    <x v="13"/>
    <d v="2018-06-29T00:00:00"/>
    <x v="4"/>
    <n v="624"/>
    <n v="0.34"/>
    <n v="168.48"/>
    <s v="Tamil Nadu"/>
    <x v="3"/>
    <x v="1"/>
    <m/>
  </r>
  <r>
    <s v="OD6313"/>
    <x v="21"/>
    <x v="6"/>
    <x v="11"/>
    <x v="4"/>
    <d v="2015-11-07T00:00:00"/>
    <x v="4"/>
    <n v="2179"/>
    <n v="0.3"/>
    <n v="501.17"/>
    <s v="Tamil Nadu"/>
    <x v="2"/>
    <x v="0"/>
    <m/>
  </r>
  <r>
    <s v="OD6314"/>
    <x v="5"/>
    <x v="0"/>
    <x v="12"/>
    <x v="14"/>
    <d v="2015-05-30T00:00:00"/>
    <x v="4"/>
    <n v="1979"/>
    <n v="0.18"/>
    <n v="376.01"/>
    <s v="Tamil Nadu"/>
    <x v="2"/>
    <x v="5"/>
    <m/>
  </r>
  <r>
    <s v="OD6315"/>
    <x v="38"/>
    <x v="1"/>
    <x v="1"/>
    <x v="16"/>
    <d v="2016-03-20T00:00:00"/>
    <x v="4"/>
    <n v="1371"/>
    <n v="0.28000000000000003"/>
    <n v="575.82000000000005"/>
    <s v="Tamil Nadu"/>
    <x v="1"/>
    <x v="10"/>
    <m/>
  </r>
  <r>
    <s v="OD6316"/>
    <x v="29"/>
    <x v="5"/>
    <x v="17"/>
    <x v="2"/>
    <d v="2018-05-14T00:00:00"/>
    <x v="4"/>
    <n v="1055"/>
    <n v="0.33"/>
    <n v="295.39999999999998"/>
    <s v="Tamil Nadu"/>
    <x v="3"/>
    <x v="5"/>
    <m/>
  </r>
  <r>
    <s v="OD6317"/>
    <x v="7"/>
    <x v="6"/>
    <x v="11"/>
    <x v="21"/>
    <d v="2018-05-14T00:00:00"/>
    <x v="4"/>
    <n v="661"/>
    <n v="0.18"/>
    <n v="79.319999999999993"/>
    <s v="Tamil Nadu"/>
    <x v="3"/>
    <x v="5"/>
    <m/>
  </r>
  <r>
    <s v="OD6318"/>
    <x v="27"/>
    <x v="1"/>
    <x v="14"/>
    <x v="10"/>
    <d v="2015-03-30T00:00:00"/>
    <x v="4"/>
    <n v="763"/>
    <n v="0.22"/>
    <n v="289.94"/>
    <s v="Tamil Nadu"/>
    <x v="2"/>
    <x v="10"/>
    <m/>
  </r>
  <r>
    <s v="OD6319"/>
    <x v="8"/>
    <x v="4"/>
    <x v="7"/>
    <x v="7"/>
    <d v="2018-05-14T00:00:00"/>
    <x v="4"/>
    <n v="986"/>
    <n v="0.14000000000000001"/>
    <n v="433.84"/>
    <s v="Tamil Nadu"/>
    <x v="3"/>
    <x v="5"/>
    <m/>
  </r>
  <r>
    <s v="OD6320"/>
    <x v="10"/>
    <x v="3"/>
    <x v="5"/>
    <x v="20"/>
    <d v="2017-01-25T00:00:00"/>
    <x v="4"/>
    <n v="1693"/>
    <n v="0.11"/>
    <n v="474.04"/>
    <s v="Tamil Nadu"/>
    <x v="0"/>
    <x v="9"/>
    <m/>
  </r>
  <r>
    <s v="OD6321"/>
    <x v="45"/>
    <x v="4"/>
    <x v="6"/>
    <x v="2"/>
    <d v="2016-11-15T00:00:00"/>
    <x v="4"/>
    <n v="2462"/>
    <n v="0.24"/>
    <n v="984.8"/>
    <s v="Tamil Nadu"/>
    <x v="1"/>
    <x v="0"/>
    <m/>
  </r>
  <r>
    <s v="OD6322"/>
    <x v="30"/>
    <x v="3"/>
    <x v="3"/>
    <x v="9"/>
    <d v="2016-07-11T00:00:00"/>
    <x v="4"/>
    <n v="2354"/>
    <n v="0.12"/>
    <n v="635.58000000000004"/>
    <s v="Tamil Nadu"/>
    <x v="1"/>
    <x v="7"/>
    <m/>
  </r>
  <r>
    <s v="OD6323"/>
    <x v="40"/>
    <x v="3"/>
    <x v="3"/>
    <x v="12"/>
    <d v="2017-09-03T00:00:00"/>
    <x v="4"/>
    <n v="1706"/>
    <n v="0.22"/>
    <n v="136.47999999999999"/>
    <s v="Tamil Nadu"/>
    <x v="0"/>
    <x v="8"/>
    <m/>
  </r>
  <r>
    <s v="OD6324"/>
    <x v="47"/>
    <x v="5"/>
    <x v="8"/>
    <x v="15"/>
    <d v="2018-09-12T00:00:00"/>
    <x v="4"/>
    <n v="2452"/>
    <n v="0.18"/>
    <n v="465.88"/>
    <s v="Tamil Nadu"/>
    <x v="3"/>
    <x v="8"/>
    <m/>
  </r>
  <r>
    <s v="OD6325"/>
    <x v="23"/>
    <x v="4"/>
    <x v="7"/>
    <x v="12"/>
    <d v="2018-10-23T00:00:00"/>
    <x v="4"/>
    <n v="2066"/>
    <n v="0.11"/>
    <n v="123.96"/>
    <s v="Tamil Nadu"/>
    <x v="3"/>
    <x v="2"/>
    <m/>
  </r>
  <r>
    <s v="OD6326"/>
    <x v="0"/>
    <x v="0"/>
    <x v="0"/>
    <x v="18"/>
    <d v="2016-08-07T00:00:00"/>
    <x v="4"/>
    <n v="833"/>
    <n v="0.35"/>
    <n v="174.93"/>
    <s v="Tamil Nadu"/>
    <x v="1"/>
    <x v="6"/>
    <m/>
  </r>
  <r>
    <s v="OD6327"/>
    <x v="40"/>
    <x v="3"/>
    <x v="16"/>
    <x v="17"/>
    <d v="2015-09-16T00:00:00"/>
    <x v="4"/>
    <n v="1550"/>
    <n v="0.2"/>
    <n v="186"/>
    <s v="Tamil Nadu"/>
    <x v="2"/>
    <x v="8"/>
    <m/>
  </r>
  <r>
    <s v="OD6328"/>
    <x v="41"/>
    <x v="5"/>
    <x v="17"/>
    <x v="12"/>
    <d v="2018-04-23T00:00:00"/>
    <x v="4"/>
    <n v="1447"/>
    <n v="0.27"/>
    <n v="332.81"/>
    <s v="Tamil Nadu"/>
    <x v="3"/>
    <x v="3"/>
    <m/>
  </r>
  <r>
    <s v="OD6329"/>
    <x v="6"/>
    <x v="1"/>
    <x v="14"/>
    <x v="19"/>
    <d v="2018-04-20T00:00:00"/>
    <x v="4"/>
    <n v="1795"/>
    <n v="0.31"/>
    <n v="574.4"/>
    <s v="Tamil Nadu"/>
    <x v="3"/>
    <x v="3"/>
    <m/>
  </r>
  <r>
    <s v="OD6330"/>
    <x v="13"/>
    <x v="1"/>
    <x v="1"/>
    <x v="19"/>
    <d v="2017-06-02T00:00:00"/>
    <x v="4"/>
    <n v="972"/>
    <n v="0.16"/>
    <n v="427.68"/>
    <s v="Tamil Nadu"/>
    <x v="0"/>
    <x v="1"/>
    <m/>
  </r>
  <r>
    <s v="OD6331"/>
    <x v="45"/>
    <x v="1"/>
    <x v="14"/>
    <x v="13"/>
    <d v="2018-04-24T00:00:00"/>
    <x v="4"/>
    <n v="2325"/>
    <n v="0.13"/>
    <n v="395.25"/>
    <s v="Tamil Nadu"/>
    <x v="3"/>
    <x v="3"/>
    <m/>
  </r>
  <r>
    <s v="OD6332"/>
    <x v="4"/>
    <x v="5"/>
    <x v="10"/>
    <x v="6"/>
    <d v="2015-05-30T00:00:00"/>
    <x v="4"/>
    <n v="2207"/>
    <n v="0.35"/>
    <n v="220.7"/>
    <s v="Tamil Nadu"/>
    <x v="2"/>
    <x v="5"/>
    <m/>
  </r>
  <r>
    <s v="OD6333"/>
    <x v="32"/>
    <x v="1"/>
    <x v="14"/>
    <x v="1"/>
    <d v="2016-07-03T00:00:00"/>
    <x v="4"/>
    <n v="1665"/>
    <n v="0.32"/>
    <n v="466.2"/>
    <s v="Tamil Nadu"/>
    <x v="1"/>
    <x v="7"/>
    <m/>
  </r>
  <r>
    <s v="OD6334"/>
    <x v="35"/>
    <x v="3"/>
    <x v="16"/>
    <x v="18"/>
    <d v="2016-12-22T00:00:00"/>
    <x v="4"/>
    <n v="869"/>
    <n v="0.32"/>
    <n v="382.36"/>
    <s v="Tamil Nadu"/>
    <x v="1"/>
    <x v="4"/>
    <m/>
  </r>
  <r>
    <s v="OD6335"/>
    <x v="26"/>
    <x v="1"/>
    <x v="1"/>
    <x v="5"/>
    <d v="2018-09-25T00:00:00"/>
    <x v="4"/>
    <n v="1022"/>
    <n v="0.28999999999999998"/>
    <n v="388.36"/>
    <s v="Tamil Nadu"/>
    <x v="3"/>
    <x v="8"/>
    <m/>
  </r>
  <r>
    <s v="OD6336"/>
    <x v="18"/>
    <x v="4"/>
    <x v="22"/>
    <x v="13"/>
    <d v="2016-03-20T00:00:00"/>
    <x v="4"/>
    <n v="792"/>
    <n v="0.24"/>
    <n v="348.48"/>
    <s v="Tamil Nadu"/>
    <x v="1"/>
    <x v="10"/>
    <m/>
  </r>
  <r>
    <s v="OD6337"/>
    <x v="31"/>
    <x v="0"/>
    <x v="20"/>
    <x v="5"/>
    <d v="2015-08-24T00:00:00"/>
    <x v="4"/>
    <n v="1259"/>
    <n v="0.35"/>
    <n v="88.13"/>
    <s v="Tamil Nadu"/>
    <x v="2"/>
    <x v="6"/>
    <m/>
  </r>
  <r>
    <s v="OD6338"/>
    <x v="46"/>
    <x v="5"/>
    <x v="10"/>
    <x v="23"/>
    <d v="2018-09-10T00:00:00"/>
    <x v="4"/>
    <n v="1958"/>
    <n v="0.21"/>
    <n v="724.46"/>
    <s v="Tamil Nadu"/>
    <x v="3"/>
    <x v="8"/>
    <m/>
  </r>
  <r>
    <s v="OD6339"/>
    <x v="17"/>
    <x v="5"/>
    <x v="10"/>
    <x v="13"/>
    <d v="2018-04-20T00:00:00"/>
    <x v="4"/>
    <n v="627"/>
    <n v="0.33"/>
    <n v="150.47999999999999"/>
    <s v="Tamil Nadu"/>
    <x v="3"/>
    <x v="3"/>
    <m/>
  </r>
  <r>
    <s v="OD6340"/>
    <x v="39"/>
    <x v="5"/>
    <x v="17"/>
    <x v="2"/>
    <d v="2017-12-11T00:00:00"/>
    <x v="4"/>
    <n v="1310"/>
    <n v="0.25"/>
    <n v="510.9"/>
    <s v="Tamil Nadu"/>
    <x v="0"/>
    <x v="4"/>
    <m/>
  </r>
  <r>
    <s v="OD6341"/>
    <x v="29"/>
    <x v="2"/>
    <x v="2"/>
    <x v="0"/>
    <d v="2015-12-05T00:00:00"/>
    <x v="4"/>
    <n v="827"/>
    <n v="0.27"/>
    <n v="181.94"/>
    <s v="Tamil Nadu"/>
    <x v="2"/>
    <x v="4"/>
    <m/>
  </r>
  <r>
    <s v="OD6342"/>
    <x v="26"/>
    <x v="4"/>
    <x v="22"/>
    <x v="2"/>
    <d v="2017-12-30T00:00:00"/>
    <x v="4"/>
    <n v="1204"/>
    <n v="0.19"/>
    <n v="216.72"/>
    <s v="Tamil Nadu"/>
    <x v="0"/>
    <x v="4"/>
    <m/>
  </r>
  <r>
    <s v="OD6343"/>
    <x v="46"/>
    <x v="6"/>
    <x v="11"/>
    <x v="12"/>
    <d v="2018-08-17T00:00:00"/>
    <x v="4"/>
    <n v="1402"/>
    <n v="0.1"/>
    <n v="588.84"/>
    <s v="Tamil Nadu"/>
    <x v="3"/>
    <x v="6"/>
    <m/>
  </r>
  <r>
    <s v="OD6344"/>
    <x v="13"/>
    <x v="3"/>
    <x v="5"/>
    <x v="2"/>
    <d v="2016-05-29T00:00:00"/>
    <x v="4"/>
    <n v="2395"/>
    <n v="0.28999999999999998"/>
    <n v="431.1"/>
    <s v="Tamil Nadu"/>
    <x v="1"/>
    <x v="5"/>
    <m/>
  </r>
  <r>
    <s v="OD6345"/>
    <x v="43"/>
    <x v="1"/>
    <x v="14"/>
    <x v="1"/>
    <d v="2016-02-27T00:00:00"/>
    <x v="4"/>
    <n v="1355"/>
    <n v="0.31"/>
    <n v="420.05"/>
    <s v="Tamil Nadu"/>
    <x v="1"/>
    <x v="11"/>
    <m/>
  </r>
  <r>
    <s v="OD6346"/>
    <x v="30"/>
    <x v="2"/>
    <x v="4"/>
    <x v="15"/>
    <d v="2016-08-22T00:00:00"/>
    <x v="4"/>
    <n v="2425"/>
    <n v="0.22"/>
    <n v="703.25"/>
    <s v="Tamil Nadu"/>
    <x v="1"/>
    <x v="6"/>
    <m/>
  </r>
  <r>
    <s v="OD6347"/>
    <x v="1"/>
    <x v="3"/>
    <x v="3"/>
    <x v="2"/>
    <d v="2016-11-15T00:00:00"/>
    <x v="4"/>
    <n v="1478"/>
    <n v="0.23"/>
    <n v="295.60000000000002"/>
    <s v="Tamil Nadu"/>
    <x v="1"/>
    <x v="0"/>
    <m/>
  </r>
  <r>
    <s v="OD6348"/>
    <x v="25"/>
    <x v="2"/>
    <x v="15"/>
    <x v="17"/>
    <d v="2015-12-05T00:00:00"/>
    <x v="4"/>
    <n v="2377"/>
    <n v="0.14000000000000001"/>
    <n v="665.56"/>
    <s v="Tamil Nadu"/>
    <x v="2"/>
    <x v="4"/>
    <m/>
  </r>
  <r>
    <s v="OD6349"/>
    <x v="22"/>
    <x v="2"/>
    <x v="21"/>
    <x v="23"/>
    <d v="2018-09-30T00:00:00"/>
    <x v="4"/>
    <n v="693"/>
    <n v="0.1"/>
    <n v="207.9"/>
    <s v="Tamil Nadu"/>
    <x v="3"/>
    <x v="8"/>
    <m/>
  </r>
  <r>
    <s v="OD6350"/>
    <x v="43"/>
    <x v="2"/>
    <x v="21"/>
    <x v="16"/>
    <d v="2016-03-20T00:00:00"/>
    <x v="4"/>
    <n v="2049"/>
    <n v="0.14000000000000001"/>
    <n v="266.37"/>
    <s v="Tamil Nadu"/>
    <x v="1"/>
    <x v="10"/>
    <m/>
  </r>
  <r>
    <s v="OD6351"/>
    <x v="16"/>
    <x v="6"/>
    <x v="13"/>
    <x v="8"/>
    <d v="2015-11-01T00:00:00"/>
    <x v="4"/>
    <n v="2014"/>
    <n v="0.28000000000000003"/>
    <n v="725.04"/>
    <s v="Tamil Nadu"/>
    <x v="2"/>
    <x v="0"/>
    <m/>
  </r>
  <r>
    <s v="OD6352"/>
    <x v="41"/>
    <x v="6"/>
    <x v="9"/>
    <x v="1"/>
    <d v="2018-04-24T00:00:00"/>
    <x v="4"/>
    <n v="2003"/>
    <n v="0.28000000000000003"/>
    <n v="741.11"/>
    <s v="Tamil Nadu"/>
    <x v="3"/>
    <x v="3"/>
    <m/>
  </r>
  <r>
    <s v="OD6353"/>
    <x v="26"/>
    <x v="0"/>
    <x v="12"/>
    <x v="3"/>
    <d v="2018-04-24T00:00:00"/>
    <x v="4"/>
    <n v="1470"/>
    <n v="0.19"/>
    <n v="426.3"/>
    <s v="Tamil Nadu"/>
    <x v="3"/>
    <x v="3"/>
    <m/>
  </r>
  <r>
    <s v="OD6354"/>
    <x v="2"/>
    <x v="0"/>
    <x v="12"/>
    <x v="8"/>
    <d v="2015-11-01T00:00:00"/>
    <x v="4"/>
    <n v="1584"/>
    <n v="0.31"/>
    <n v="681.12"/>
    <s v="Tamil Nadu"/>
    <x v="2"/>
    <x v="0"/>
    <m/>
  </r>
  <r>
    <s v="OD6355"/>
    <x v="21"/>
    <x v="2"/>
    <x v="15"/>
    <x v="23"/>
    <d v="2016-02-27T00:00:00"/>
    <x v="4"/>
    <n v="937"/>
    <n v="0.18"/>
    <n v="93.7"/>
    <s v="Tamil Nadu"/>
    <x v="1"/>
    <x v="11"/>
    <m/>
  </r>
  <r>
    <s v="OD6356"/>
    <x v="39"/>
    <x v="0"/>
    <x v="20"/>
    <x v="17"/>
    <d v="2015-04-23T00:00:00"/>
    <x v="4"/>
    <n v="2181"/>
    <n v="0.21"/>
    <n v="174.48"/>
    <s v="Tamil Nadu"/>
    <x v="2"/>
    <x v="3"/>
    <m/>
  </r>
  <r>
    <s v="OD6357"/>
    <x v="41"/>
    <x v="0"/>
    <x v="20"/>
    <x v="11"/>
    <d v="2018-04-23T00:00:00"/>
    <x v="4"/>
    <n v="2098"/>
    <n v="0.22"/>
    <n v="293.72000000000003"/>
    <s v="Tamil Nadu"/>
    <x v="3"/>
    <x v="3"/>
    <m/>
  </r>
  <r>
    <s v="OD6358"/>
    <x v="31"/>
    <x v="6"/>
    <x v="19"/>
    <x v="11"/>
    <d v="2018-09-25T00:00:00"/>
    <x v="4"/>
    <n v="1247"/>
    <n v="0.19"/>
    <n v="374.1"/>
    <s v="Tamil Nadu"/>
    <x v="3"/>
    <x v="8"/>
    <m/>
  </r>
  <r>
    <s v="OD6359"/>
    <x v="36"/>
    <x v="0"/>
    <x v="0"/>
    <x v="3"/>
    <d v="2017-08-28T00:00:00"/>
    <x v="4"/>
    <n v="611"/>
    <n v="0.16"/>
    <n v="42.77"/>
    <s v="Tamil Nadu"/>
    <x v="0"/>
    <x v="6"/>
    <m/>
  </r>
  <r>
    <s v="OD6360"/>
    <x v="4"/>
    <x v="3"/>
    <x v="5"/>
    <x v="5"/>
    <d v="2018-11-13T00:00:00"/>
    <x v="4"/>
    <n v="2158"/>
    <n v="0.31"/>
    <n v="366.86"/>
    <s v="Tamil Nadu"/>
    <x v="3"/>
    <x v="0"/>
    <m/>
  </r>
  <r>
    <s v="OD6361"/>
    <x v="0"/>
    <x v="3"/>
    <x v="5"/>
    <x v="7"/>
    <d v="2015-05-05T00:00:00"/>
    <x v="1"/>
    <n v="1094"/>
    <n v="0.13"/>
    <n v="76.58"/>
    <s v="Tamil Nadu"/>
    <x v="2"/>
    <x v="5"/>
    <m/>
  </r>
  <r>
    <s v="OD6362"/>
    <x v="1"/>
    <x v="1"/>
    <x v="14"/>
    <x v="6"/>
    <d v="2018-05-18T00:00:00"/>
    <x v="1"/>
    <n v="597"/>
    <n v="0.11"/>
    <n v="185.07"/>
    <s v="Tamil Nadu"/>
    <x v="3"/>
    <x v="5"/>
    <m/>
  </r>
  <r>
    <s v="OD6363"/>
    <x v="7"/>
    <x v="6"/>
    <x v="19"/>
    <x v="11"/>
    <d v="2015-05-05T00:00:00"/>
    <x v="1"/>
    <n v="1173"/>
    <n v="0.32"/>
    <n v="527.85"/>
    <s v="Tamil Nadu"/>
    <x v="2"/>
    <x v="5"/>
    <m/>
  </r>
  <r>
    <s v="OD6364"/>
    <x v="28"/>
    <x v="4"/>
    <x v="7"/>
    <x v="13"/>
    <d v="2016-11-14T00:00:00"/>
    <x v="1"/>
    <n v="1928"/>
    <n v="0.24"/>
    <n v="327.76"/>
    <s v="Tamil Nadu"/>
    <x v="1"/>
    <x v="0"/>
    <m/>
  </r>
  <r>
    <s v="OD6365"/>
    <x v="18"/>
    <x v="0"/>
    <x v="0"/>
    <x v="4"/>
    <d v="2015-11-22T00:00:00"/>
    <x v="1"/>
    <n v="2045"/>
    <n v="0.25"/>
    <n v="633.95000000000005"/>
    <s v="Tamil Nadu"/>
    <x v="2"/>
    <x v="0"/>
    <m/>
  </r>
  <r>
    <s v="OD6366"/>
    <x v="33"/>
    <x v="0"/>
    <x v="12"/>
    <x v="1"/>
    <d v="2018-08-05T00:00:00"/>
    <x v="1"/>
    <n v="660"/>
    <n v="0.24"/>
    <n v="118.8"/>
    <s v="Tamil Nadu"/>
    <x v="3"/>
    <x v="6"/>
    <m/>
  </r>
  <r>
    <s v="OD6367"/>
    <x v="26"/>
    <x v="1"/>
    <x v="1"/>
    <x v="6"/>
    <d v="2018-07-15T00:00:00"/>
    <x v="1"/>
    <n v="1925"/>
    <n v="0.35"/>
    <n v="269.5"/>
    <s v="Tamil Nadu"/>
    <x v="3"/>
    <x v="7"/>
    <m/>
  </r>
  <r>
    <s v="OD6368"/>
    <x v="5"/>
    <x v="0"/>
    <x v="12"/>
    <x v="17"/>
    <d v="2017-03-28T00:00:00"/>
    <x v="1"/>
    <n v="1239"/>
    <n v="0.1"/>
    <n v="446.04"/>
    <s v="Tamil Nadu"/>
    <x v="0"/>
    <x v="10"/>
    <m/>
  </r>
  <r>
    <s v="OD6369"/>
    <x v="37"/>
    <x v="6"/>
    <x v="11"/>
    <x v="6"/>
    <d v="2018-05-26T00:00:00"/>
    <x v="1"/>
    <n v="586"/>
    <n v="0.25"/>
    <n v="134.78"/>
    <s v="Tamil Nadu"/>
    <x v="3"/>
    <x v="5"/>
    <m/>
  </r>
  <r>
    <s v="OD6370"/>
    <x v="46"/>
    <x v="1"/>
    <x v="14"/>
    <x v="18"/>
    <d v="2018-05-26T00:00:00"/>
    <x v="1"/>
    <n v="829"/>
    <n v="0.34"/>
    <n v="223.83"/>
    <s v="Tamil Nadu"/>
    <x v="3"/>
    <x v="5"/>
    <m/>
  </r>
  <r>
    <s v="OD6371"/>
    <x v="37"/>
    <x v="6"/>
    <x v="11"/>
    <x v="19"/>
    <d v="2016-11-14T00:00:00"/>
    <x v="1"/>
    <n v="1858"/>
    <n v="0.32"/>
    <n v="798.94"/>
    <s v="Tamil Nadu"/>
    <x v="1"/>
    <x v="0"/>
    <m/>
  </r>
  <r>
    <s v="OD6372"/>
    <x v="41"/>
    <x v="5"/>
    <x v="8"/>
    <x v="11"/>
    <d v="2018-07-15T00:00:00"/>
    <x v="1"/>
    <n v="650"/>
    <n v="0.18"/>
    <n v="234"/>
    <s v="Tamil Nadu"/>
    <x v="3"/>
    <x v="7"/>
    <m/>
  </r>
  <r>
    <s v="OD6373"/>
    <x v="11"/>
    <x v="2"/>
    <x v="2"/>
    <x v="7"/>
    <d v="2015-01-06T00:00:00"/>
    <x v="1"/>
    <n v="1243"/>
    <n v="0.31"/>
    <n v="385.33"/>
    <s v="Tamil Nadu"/>
    <x v="2"/>
    <x v="9"/>
    <m/>
  </r>
  <r>
    <s v="OD6374"/>
    <x v="12"/>
    <x v="4"/>
    <x v="22"/>
    <x v="19"/>
    <d v="2017-11-26T00:00:00"/>
    <x v="1"/>
    <n v="2481"/>
    <n v="0.32"/>
    <n v="471.39"/>
    <s v="Tamil Nadu"/>
    <x v="0"/>
    <x v="0"/>
    <m/>
  </r>
  <r>
    <s v="OD6375"/>
    <x v="40"/>
    <x v="3"/>
    <x v="16"/>
    <x v="20"/>
    <d v="2016-02-06T00:00:00"/>
    <x v="1"/>
    <n v="1725"/>
    <n v="0.24"/>
    <n v="483"/>
    <s v="Tamil Nadu"/>
    <x v="1"/>
    <x v="11"/>
    <m/>
  </r>
  <r>
    <s v="OD6376"/>
    <x v="4"/>
    <x v="6"/>
    <x v="11"/>
    <x v="0"/>
    <d v="2015-02-06T00:00:00"/>
    <x v="1"/>
    <n v="2477"/>
    <n v="0.34"/>
    <n v="123.85"/>
    <s v="Tamil Nadu"/>
    <x v="2"/>
    <x v="11"/>
    <m/>
  </r>
  <r>
    <s v="OD6377"/>
    <x v="29"/>
    <x v="6"/>
    <x v="13"/>
    <x v="15"/>
    <d v="2018-04-16T00:00:00"/>
    <x v="1"/>
    <n v="807"/>
    <n v="0.34"/>
    <n v="153.33000000000001"/>
    <s v="Tamil Nadu"/>
    <x v="3"/>
    <x v="3"/>
    <m/>
  </r>
  <r>
    <s v="OD6378"/>
    <x v="7"/>
    <x v="6"/>
    <x v="11"/>
    <x v="8"/>
    <d v="2017-11-26T00:00:00"/>
    <x v="1"/>
    <n v="568"/>
    <n v="0.28000000000000003"/>
    <n v="96.56"/>
    <s v="Tamil Nadu"/>
    <x v="0"/>
    <x v="0"/>
    <m/>
  </r>
  <r>
    <s v="OD6379"/>
    <x v="33"/>
    <x v="6"/>
    <x v="11"/>
    <x v="1"/>
    <d v="2016-02-06T00:00:00"/>
    <x v="1"/>
    <n v="1972"/>
    <n v="0.16"/>
    <n v="414.12"/>
    <s v="Tamil Nadu"/>
    <x v="1"/>
    <x v="11"/>
    <m/>
  </r>
  <r>
    <s v="OD6380"/>
    <x v="29"/>
    <x v="1"/>
    <x v="14"/>
    <x v="16"/>
    <d v="2017-02-01T00:00:00"/>
    <x v="1"/>
    <n v="1355"/>
    <n v="0.14000000000000001"/>
    <n v="135.5"/>
    <s v="Tamil Nadu"/>
    <x v="0"/>
    <x v="11"/>
    <m/>
  </r>
  <r>
    <s v="OD6381"/>
    <x v="17"/>
    <x v="0"/>
    <x v="12"/>
    <x v="11"/>
    <d v="2018-05-18T00:00:00"/>
    <x v="1"/>
    <n v="1677"/>
    <n v="0.21"/>
    <n v="620.49"/>
    <s v="Tamil Nadu"/>
    <x v="3"/>
    <x v="5"/>
    <m/>
  </r>
  <r>
    <s v="OD6382"/>
    <x v="21"/>
    <x v="0"/>
    <x v="12"/>
    <x v="21"/>
    <d v="2017-11-26T00:00:00"/>
    <x v="1"/>
    <n v="1333"/>
    <n v="0.11"/>
    <n v="466.55"/>
    <s v="Tamil Nadu"/>
    <x v="0"/>
    <x v="0"/>
    <m/>
  </r>
  <r>
    <s v="OD6383"/>
    <x v="44"/>
    <x v="5"/>
    <x v="8"/>
    <x v="11"/>
    <d v="2017-09-03T00:00:00"/>
    <x v="1"/>
    <n v="927"/>
    <n v="0.21"/>
    <n v="46.35"/>
    <s v="Tamil Nadu"/>
    <x v="0"/>
    <x v="8"/>
    <m/>
  </r>
  <r>
    <s v="OD6384"/>
    <x v="8"/>
    <x v="2"/>
    <x v="15"/>
    <x v="21"/>
    <d v="2018-08-27T00:00:00"/>
    <x v="1"/>
    <n v="932"/>
    <n v="0.24"/>
    <n v="46.6"/>
    <s v="Tamil Nadu"/>
    <x v="3"/>
    <x v="6"/>
    <m/>
  </r>
  <r>
    <s v="OD6385"/>
    <x v="7"/>
    <x v="1"/>
    <x v="1"/>
    <x v="5"/>
    <d v="2017-08-26T00:00:00"/>
    <x v="1"/>
    <n v="1838"/>
    <n v="0.34"/>
    <n v="514.64"/>
    <s v="Tamil Nadu"/>
    <x v="0"/>
    <x v="6"/>
    <m/>
  </r>
  <r>
    <s v="OD6386"/>
    <x v="31"/>
    <x v="3"/>
    <x v="18"/>
    <x v="9"/>
    <d v="2016-06-11T00:00:00"/>
    <x v="1"/>
    <n v="1377"/>
    <n v="0.22"/>
    <n v="165.24"/>
    <s v="Tamil Nadu"/>
    <x v="1"/>
    <x v="1"/>
    <m/>
  </r>
  <r>
    <s v="OD6387"/>
    <x v="18"/>
    <x v="4"/>
    <x v="6"/>
    <x v="15"/>
    <d v="2017-11-06T00:00:00"/>
    <x v="1"/>
    <n v="1943"/>
    <n v="0.13"/>
    <n v="835.49"/>
    <s v="Tamil Nadu"/>
    <x v="0"/>
    <x v="0"/>
    <m/>
  </r>
  <r>
    <s v="OD6388"/>
    <x v="28"/>
    <x v="3"/>
    <x v="18"/>
    <x v="15"/>
    <d v="2017-11-06T00:00:00"/>
    <x v="1"/>
    <n v="1460"/>
    <n v="0.11"/>
    <n v="146"/>
    <s v="Tamil Nadu"/>
    <x v="0"/>
    <x v="0"/>
    <m/>
  </r>
  <r>
    <s v="OD6389"/>
    <x v="27"/>
    <x v="6"/>
    <x v="19"/>
    <x v="1"/>
    <d v="2016-07-02T00:00:00"/>
    <x v="1"/>
    <n v="722"/>
    <n v="0.2"/>
    <n v="64.98"/>
    <s v="Tamil Nadu"/>
    <x v="1"/>
    <x v="7"/>
    <m/>
  </r>
  <r>
    <s v="OD6390"/>
    <x v="49"/>
    <x v="1"/>
    <x v="1"/>
    <x v="4"/>
    <d v="2016-06-11T00:00:00"/>
    <x v="1"/>
    <n v="1284"/>
    <n v="0.35"/>
    <n v="256.8"/>
    <s v="Tamil Nadu"/>
    <x v="1"/>
    <x v="1"/>
    <m/>
  </r>
  <r>
    <s v="OD6391"/>
    <x v="3"/>
    <x v="0"/>
    <x v="20"/>
    <x v="12"/>
    <d v="2018-07-03T00:00:00"/>
    <x v="1"/>
    <n v="986"/>
    <n v="0.13"/>
    <n v="197.2"/>
    <s v="Tamil Nadu"/>
    <x v="3"/>
    <x v="7"/>
    <m/>
  </r>
  <r>
    <s v="OD6392"/>
    <x v="46"/>
    <x v="1"/>
    <x v="1"/>
    <x v="0"/>
    <d v="2018-05-09T00:00:00"/>
    <x v="1"/>
    <n v="609"/>
    <n v="0.12"/>
    <n v="36.54"/>
    <s v="Tamil Nadu"/>
    <x v="3"/>
    <x v="5"/>
    <m/>
  </r>
  <r>
    <s v="OD6393"/>
    <x v="13"/>
    <x v="6"/>
    <x v="9"/>
    <x v="8"/>
    <d v="2018-09-14T00:00:00"/>
    <x v="1"/>
    <n v="2354"/>
    <n v="0.34"/>
    <n v="329.56"/>
    <s v="Tamil Nadu"/>
    <x v="3"/>
    <x v="8"/>
    <m/>
  </r>
  <r>
    <s v="OD6394"/>
    <x v="43"/>
    <x v="3"/>
    <x v="3"/>
    <x v="7"/>
    <d v="2017-05-05T00:00:00"/>
    <x v="1"/>
    <n v="1411"/>
    <n v="0.35"/>
    <n v="253.98"/>
    <s v="Tamil Nadu"/>
    <x v="0"/>
    <x v="5"/>
    <m/>
  </r>
  <r>
    <s v="OD6395"/>
    <x v="43"/>
    <x v="4"/>
    <x v="6"/>
    <x v="5"/>
    <d v="2015-03-19T00:00:00"/>
    <x v="1"/>
    <n v="531"/>
    <n v="0.22"/>
    <n v="217.71"/>
    <s v="Tamil Nadu"/>
    <x v="2"/>
    <x v="10"/>
    <m/>
  </r>
  <r>
    <s v="OD6396"/>
    <x v="49"/>
    <x v="4"/>
    <x v="7"/>
    <x v="0"/>
    <d v="2015-10-20T00:00:00"/>
    <x v="1"/>
    <n v="1905"/>
    <n v="0.18"/>
    <n v="685.8"/>
    <s v="Tamil Nadu"/>
    <x v="2"/>
    <x v="2"/>
    <m/>
  </r>
  <r>
    <s v="OD6397"/>
    <x v="20"/>
    <x v="1"/>
    <x v="1"/>
    <x v="9"/>
    <d v="2018-09-14T00:00:00"/>
    <x v="1"/>
    <n v="1035"/>
    <n v="0.17"/>
    <n v="414"/>
    <s v="Tamil Nadu"/>
    <x v="3"/>
    <x v="8"/>
    <m/>
  </r>
  <r>
    <s v="OD6398"/>
    <x v="29"/>
    <x v="4"/>
    <x v="7"/>
    <x v="21"/>
    <d v="2015-03-19T00:00:00"/>
    <x v="1"/>
    <n v="1818"/>
    <n v="0.14000000000000001"/>
    <n v="472.68"/>
    <s v="Tamil Nadu"/>
    <x v="2"/>
    <x v="10"/>
    <m/>
  </r>
  <r>
    <s v="OD6399"/>
    <x v="22"/>
    <x v="2"/>
    <x v="2"/>
    <x v="9"/>
    <d v="2016-06-18T00:00:00"/>
    <x v="1"/>
    <n v="1769"/>
    <n v="0.18"/>
    <n v="760.67"/>
    <s v="Tamil Nadu"/>
    <x v="1"/>
    <x v="1"/>
    <m/>
  </r>
  <r>
    <s v="OD6400"/>
    <x v="21"/>
    <x v="6"/>
    <x v="19"/>
    <x v="21"/>
    <d v="2016-06-11T00:00:00"/>
    <x v="1"/>
    <n v="1113"/>
    <n v="0.3"/>
    <n v="434.07"/>
    <s v="Tamil Nadu"/>
    <x v="1"/>
    <x v="1"/>
    <m/>
  </r>
  <r>
    <s v="OD6401"/>
    <x v="20"/>
    <x v="0"/>
    <x v="0"/>
    <x v="12"/>
    <d v="2016-08-13T00:00:00"/>
    <x v="1"/>
    <n v="2213"/>
    <n v="0.25"/>
    <n v="287.69"/>
    <s v="Tamil Nadu"/>
    <x v="1"/>
    <x v="6"/>
    <m/>
  </r>
  <r>
    <s v="OD6402"/>
    <x v="5"/>
    <x v="4"/>
    <x v="6"/>
    <x v="10"/>
    <d v="2016-06-11T00:00:00"/>
    <x v="1"/>
    <n v="2273"/>
    <n v="0.24"/>
    <n v="386.41"/>
    <s v="Tamil Nadu"/>
    <x v="1"/>
    <x v="1"/>
    <m/>
  </r>
  <r>
    <s v="OD6403"/>
    <x v="5"/>
    <x v="3"/>
    <x v="5"/>
    <x v="1"/>
    <d v="2016-07-02T00:00:00"/>
    <x v="1"/>
    <n v="1524"/>
    <n v="0.31"/>
    <n v="350.52"/>
    <s v="Tamil Nadu"/>
    <x v="1"/>
    <x v="7"/>
    <m/>
  </r>
  <r>
    <s v="OD6404"/>
    <x v="46"/>
    <x v="1"/>
    <x v="1"/>
    <x v="17"/>
    <d v="2018-04-15T00:00:00"/>
    <x v="1"/>
    <n v="995"/>
    <n v="0.17"/>
    <n v="129.35"/>
    <s v="Tamil Nadu"/>
    <x v="3"/>
    <x v="3"/>
    <m/>
  </r>
  <r>
    <s v="OD6405"/>
    <x v="33"/>
    <x v="1"/>
    <x v="1"/>
    <x v="3"/>
    <d v="2016-06-18T00:00:00"/>
    <x v="1"/>
    <n v="763"/>
    <n v="0.35"/>
    <n v="289.94"/>
    <s v="Tamil Nadu"/>
    <x v="1"/>
    <x v="1"/>
    <m/>
  </r>
  <r>
    <s v="OD6406"/>
    <x v="31"/>
    <x v="2"/>
    <x v="2"/>
    <x v="14"/>
    <d v="2016-06-11T00:00:00"/>
    <x v="1"/>
    <n v="1056"/>
    <n v="0.16"/>
    <n v="232.32"/>
    <s v="Tamil Nadu"/>
    <x v="1"/>
    <x v="1"/>
    <m/>
  </r>
  <r>
    <s v="OD6407"/>
    <x v="7"/>
    <x v="6"/>
    <x v="9"/>
    <x v="14"/>
    <d v="2015-03-19T00:00:00"/>
    <x v="1"/>
    <n v="2221"/>
    <n v="0.28999999999999998"/>
    <n v="932.82"/>
    <s v="Tamil Nadu"/>
    <x v="2"/>
    <x v="10"/>
    <m/>
  </r>
  <r>
    <s v="OD6408"/>
    <x v="26"/>
    <x v="4"/>
    <x v="22"/>
    <x v="3"/>
    <d v="2015-07-05T00:00:00"/>
    <x v="1"/>
    <n v="949"/>
    <n v="0.12"/>
    <n v="180.31"/>
    <s v="Tamil Nadu"/>
    <x v="2"/>
    <x v="7"/>
    <m/>
  </r>
  <r>
    <s v="OD6409"/>
    <x v="37"/>
    <x v="1"/>
    <x v="14"/>
    <x v="15"/>
    <d v="2018-01-02T00:00:00"/>
    <x v="1"/>
    <n v="503"/>
    <n v="0.1"/>
    <n v="100.6"/>
    <s v="Tamil Nadu"/>
    <x v="3"/>
    <x v="9"/>
    <m/>
  </r>
  <r>
    <s v="OD6410"/>
    <x v="38"/>
    <x v="5"/>
    <x v="8"/>
    <x v="22"/>
    <d v="2018-01-02T00:00:00"/>
    <x v="1"/>
    <n v="2081"/>
    <n v="0.15"/>
    <n v="749.16"/>
    <s v="Tamil Nadu"/>
    <x v="3"/>
    <x v="9"/>
    <m/>
  </r>
  <r>
    <s v="OD6411"/>
    <x v="33"/>
    <x v="2"/>
    <x v="2"/>
    <x v="14"/>
    <d v="2018-09-30T00:00:00"/>
    <x v="2"/>
    <n v="582"/>
    <n v="0.11"/>
    <n v="128.04"/>
    <s v="Tamil Nadu"/>
    <x v="3"/>
    <x v="8"/>
    <m/>
  </r>
  <r>
    <s v="OD6412"/>
    <x v="19"/>
    <x v="2"/>
    <x v="2"/>
    <x v="9"/>
    <d v="2015-11-11T00:00:00"/>
    <x v="2"/>
    <n v="1319"/>
    <n v="0.19"/>
    <n v="527.6"/>
    <s v="Tamil Nadu"/>
    <x v="2"/>
    <x v="0"/>
    <m/>
  </r>
  <r>
    <s v="OD6413"/>
    <x v="40"/>
    <x v="2"/>
    <x v="2"/>
    <x v="20"/>
    <d v="2018-04-13T00:00:00"/>
    <x v="2"/>
    <n v="1071"/>
    <n v="0.17"/>
    <n v="278.45999999999998"/>
    <s v="Tamil Nadu"/>
    <x v="3"/>
    <x v="3"/>
    <m/>
  </r>
  <r>
    <s v="OD6414"/>
    <x v="1"/>
    <x v="6"/>
    <x v="19"/>
    <x v="13"/>
    <d v="2018-09-21T00:00:00"/>
    <x v="2"/>
    <n v="1189"/>
    <n v="0.25"/>
    <n v="487.49"/>
    <s v="Tamil Nadu"/>
    <x v="3"/>
    <x v="8"/>
    <m/>
  </r>
  <r>
    <s v="OD6415"/>
    <x v="0"/>
    <x v="4"/>
    <x v="6"/>
    <x v="11"/>
    <d v="2016-09-28T00:00:00"/>
    <x v="2"/>
    <n v="1914"/>
    <n v="0.12"/>
    <n v="133.97999999999999"/>
    <s v="Tamil Nadu"/>
    <x v="1"/>
    <x v="8"/>
    <m/>
  </r>
  <r>
    <s v="OD6416"/>
    <x v="38"/>
    <x v="2"/>
    <x v="15"/>
    <x v="3"/>
    <d v="2017-07-30T00:00:00"/>
    <x v="2"/>
    <n v="1279"/>
    <n v="0.26"/>
    <n v="511.6"/>
    <s v="Tamil Nadu"/>
    <x v="0"/>
    <x v="7"/>
    <m/>
  </r>
  <r>
    <s v="OD6417"/>
    <x v="1"/>
    <x v="2"/>
    <x v="2"/>
    <x v="2"/>
    <d v="2017-09-23T00:00:00"/>
    <x v="2"/>
    <n v="1398"/>
    <n v="0.25"/>
    <n v="139.80000000000001"/>
    <s v="Tamil Nadu"/>
    <x v="0"/>
    <x v="8"/>
    <m/>
  </r>
  <r>
    <s v="OD6418"/>
    <x v="8"/>
    <x v="2"/>
    <x v="2"/>
    <x v="17"/>
    <d v="2015-12-19T00:00:00"/>
    <x v="2"/>
    <n v="1389"/>
    <n v="0.24"/>
    <n v="416.7"/>
    <s v="Tamil Nadu"/>
    <x v="2"/>
    <x v="4"/>
    <m/>
  </r>
  <r>
    <s v="OD6419"/>
    <x v="19"/>
    <x v="4"/>
    <x v="22"/>
    <x v="9"/>
    <d v="2016-09-13T00:00:00"/>
    <x v="2"/>
    <n v="2445"/>
    <n v="0.12"/>
    <n v="978"/>
    <s v="Tamil Nadu"/>
    <x v="1"/>
    <x v="8"/>
    <m/>
  </r>
  <r>
    <s v="OD6420"/>
    <x v="30"/>
    <x v="5"/>
    <x v="17"/>
    <x v="8"/>
    <d v="2018-03-28T00:00:00"/>
    <x v="2"/>
    <n v="1646"/>
    <n v="0.31"/>
    <n v="576.1"/>
    <s v="Tamil Nadu"/>
    <x v="3"/>
    <x v="10"/>
    <m/>
  </r>
  <r>
    <s v="OD6421"/>
    <x v="10"/>
    <x v="3"/>
    <x v="18"/>
    <x v="22"/>
    <d v="2018-12-04T00:00:00"/>
    <x v="2"/>
    <n v="519"/>
    <n v="0.11"/>
    <n v="36.33"/>
    <s v="Tamil Nadu"/>
    <x v="3"/>
    <x v="4"/>
    <m/>
  </r>
  <r>
    <s v="OD6422"/>
    <x v="46"/>
    <x v="6"/>
    <x v="19"/>
    <x v="5"/>
    <d v="2015-07-20T00:00:00"/>
    <x v="2"/>
    <n v="1104"/>
    <n v="0.25"/>
    <n v="331.2"/>
    <s v="Tamil Nadu"/>
    <x v="2"/>
    <x v="7"/>
    <m/>
  </r>
  <r>
    <s v="OD6423"/>
    <x v="34"/>
    <x v="3"/>
    <x v="18"/>
    <x v="21"/>
    <d v="2018-12-02T00:00:00"/>
    <x v="2"/>
    <n v="1656"/>
    <n v="0.16"/>
    <n v="513.36"/>
    <s v="Tamil Nadu"/>
    <x v="3"/>
    <x v="4"/>
    <m/>
  </r>
  <r>
    <s v="OD6424"/>
    <x v="34"/>
    <x v="0"/>
    <x v="12"/>
    <x v="2"/>
    <d v="2018-12-02T00:00:00"/>
    <x v="2"/>
    <n v="1834"/>
    <n v="0.1"/>
    <n v="623.55999999999995"/>
    <s v="Tamil Nadu"/>
    <x v="3"/>
    <x v="4"/>
    <m/>
  </r>
  <r>
    <s v="OD6425"/>
    <x v="1"/>
    <x v="6"/>
    <x v="13"/>
    <x v="19"/>
    <d v="2018-09-30T00:00:00"/>
    <x v="2"/>
    <n v="1968"/>
    <n v="0.23"/>
    <n v="846.24"/>
    <s v="Tamil Nadu"/>
    <x v="3"/>
    <x v="8"/>
    <m/>
  </r>
  <r>
    <s v="OD6426"/>
    <x v="47"/>
    <x v="5"/>
    <x v="10"/>
    <x v="23"/>
    <d v="2016-03-19T00:00:00"/>
    <x v="2"/>
    <n v="2010"/>
    <n v="0.21"/>
    <n v="402"/>
    <s v="Tamil Nadu"/>
    <x v="1"/>
    <x v="10"/>
    <m/>
  </r>
  <r>
    <s v="OD6427"/>
    <x v="22"/>
    <x v="2"/>
    <x v="15"/>
    <x v="0"/>
    <d v="2015-10-28T00:00:00"/>
    <x v="2"/>
    <n v="2069"/>
    <n v="0.34"/>
    <n v="724.15"/>
    <s v="Tamil Nadu"/>
    <x v="2"/>
    <x v="2"/>
    <m/>
  </r>
  <r>
    <s v="OD6428"/>
    <x v="24"/>
    <x v="0"/>
    <x v="0"/>
    <x v="16"/>
    <d v="2015-10-28T00:00:00"/>
    <x v="2"/>
    <n v="2220"/>
    <n v="0.3"/>
    <n v="999"/>
    <s v="Tamil Nadu"/>
    <x v="2"/>
    <x v="2"/>
    <m/>
  </r>
  <r>
    <s v="OD6429"/>
    <x v="22"/>
    <x v="0"/>
    <x v="12"/>
    <x v="7"/>
    <d v="2015-11-17T00:00:00"/>
    <x v="2"/>
    <n v="2370"/>
    <n v="0.19"/>
    <n v="663.6"/>
    <s v="Tamil Nadu"/>
    <x v="2"/>
    <x v="0"/>
    <m/>
  </r>
  <r>
    <s v="OD6430"/>
    <x v="23"/>
    <x v="3"/>
    <x v="5"/>
    <x v="17"/>
    <d v="2016-09-28T00:00:00"/>
    <x v="2"/>
    <n v="1396"/>
    <n v="0.32"/>
    <n v="307.12"/>
    <s v="Tamil Nadu"/>
    <x v="1"/>
    <x v="8"/>
    <m/>
  </r>
  <r>
    <s v="OD6431"/>
    <x v="28"/>
    <x v="0"/>
    <x v="12"/>
    <x v="7"/>
    <d v="2017-09-23T00:00:00"/>
    <x v="2"/>
    <n v="1826"/>
    <n v="0.27"/>
    <n v="456.5"/>
    <s v="Tamil Nadu"/>
    <x v="0"/>
    <x v="8"/>
    <m/>
  </r>
  <r>
    <s v="OD6432"/>
    <x v="20"/>
    <x v="4"/>
    <x v="7"/>
    <x v="5"/>
    <d v="2016-11-16T00:00:00"/>
    <x v="2"/>
    <n v="2246"/>
    <n v="0.35"/>
    <n v="247.06"/>
    <s v="Tamil Nadu"/>
    <x v="1"/>
    <x v="0"/>
    <m/>
  </r>
  <r>
    <s v="OD6433"/>
    <x v="41"/>
    <x v="3"/>
    <x v="16"/>
    <x v="10"/>
    <d v="2016-10-10T00:00:00"/>
    <x v="2"/>
    <n v="2361"/>
    <n v="0.11"/>
    <n v="708.3"/>
    <s v="Tamil Nadu"/>
    <x v="1"/>
    <x v="2"/>
    <m/>
  </r>
  <r>
    <s v="OD6434"/>
    <x v="18"/>
    <x v="3"/>
    <x v="16"/>
    <x v="2"/>
    <d v="2017-12-06T00:00:00"/>
    <x v="2"/>
    <n v="703"/>
    <n v="0.35"/>
    <n v="274.17"/>
    <s v="Tamil Nadu"/>
    <x v="0"/>
    <x v="4"/>
    <m/>
  </r>
  <r>
    <s v="OD6435"/>
    <x v="43"/>
    <x v="3"/>
    <x v="18"/>
    <x v="6"/>
    <d v="2018-03-28T00:00:00"/>
    <x v="2"/>
    <n v="1909"/>
    <n v="0.32"/>
    <n v="267.26"/>
    <s v="Tamil Nadu"/>
    <x v="3"/>
    <x v="10"/>
    <m/>
  </r>
  <r>
    <s v="OD6436"/>
    <x v="30"/>
    <x v="4"/>
    <x v="6"/>
    <x v="13"/>
    <d v="2018-09-30T00:00:00"/>
    <x v="2"/>
    <n v="1339"/>
    <n v="0.12"/>
    <n v="307.97000000000003"/>
    <s v="Tamil Nadu"/>
    <x v="3"/>
    <x v="8"/>
    <m/>
  </r>
  <r>
    <s v="OD6437"/>
    <x v="0"/>
    <x v="5"/>
    <x v="8"/>
    <x v="10"/>
    <d v="2015-11-16T00:00:00"/>
    <x v="2"/>
    <n v="1244"/>
    <n v="0.35"/>
    <n v="223.92"/>
    <s v="Tamil Nadu"/>
    <x v="2"/>
    <x v="0"/>
    <m/>
  </r>
  <r>
    <s v="OD6438"/>
    <x v="31"/>
    <x v="5"/>
    <x v="10"/>
    <x v="3"/>
    <d v="2015-07-20T00:00:00"/>
    <x v="2"/>
    <n v="2001"/>
    <n v="0.34"/>
    <n v="100.05"/>
    <s v="Tamil Nadu"/>
    <x v="2"/>
    <x v="7"/>
    <m/>
  </r>
  <r>
    <s v="OD6439"/>
    <x v="4"/>
    <x v="3"/>
    <x v="5"/>
    <x v="23"/>
    <d v="2016-03-19T00:00:00"/>
    <x v="2"/>
    <n v="2457"/>
    <n v="0.1"/>
    <n v="515.97"/>
    <s v="Tamil Nadu"/>
    <x v="1"/>
    <x v="10"/>
    <m/>
  </r>
  <r>
    <s v="OD6440"/>
    <x v="3"/>
    <x v="0"/>
    <x v="0"/>
    <x v="9"/>
    <d v="2015-05-04T00:00:00"/>
    <x v="2"/>
    <n v="590"/>
    <n v="0.11"/>
    <n v="35.4"/>
    <s v="Tamil Nadu"/>
    <x v="2"/>
    <x v="5"/>
    <m/>
  </r>
  <r>
    <s v="OD6441"/>
    <x v="1"/>
    <x v="5"/>
    <x v="10"/>
    <x v="17"/>
    <d v="2015-07-20T00:00:00"/>
    <x v="2"/>
    <n v="1790"/>
    <n v="0.33"/>
    <n v="161.1"/>
    <s v="Tamil Nadu"/>
    <x v="2"/>
    <x v="7"/>
    <m/>
  </r>
  <r>
    <s v="OD6442"/>
    <x v="42"/>
    <x v="4"/>
    <x v="7"/>
    <x v="6"/>
    <d v="2016-11-20T00:00:00"/>
    <x v="2"/>
    <n v="684"/>
    <n v="0.1"/>
    <n v="75.239999999999995"/>
    <s v="Tamil Nadu"/>
    <x v="1"/>
    <x v="0"/>
    <m/>
  </r>
  <r>
    <s v="OD6443"/>
    <x v="39"/>
    <x v="0"/>
    <x v="20"/>
    <x v="0"/>
    <d v="2018-03-28T00:00:00"/>
    <x v="2"/>
    <n v="1802"/>
    <n v="0.16"/>
    <n v="108.12"/>
    <s v="Tamil Nadu"/>
    <x v="3"/>
    <x v="10"/>
    <m/>
  </r>
  <r>
    <s v="OD6444"/>
    <x v="10"/>
    <x v="6"/>
    <x v="13"/>
    <x v="4"/>
    <d v="2015-12-19T00:00:00"/>
    <x v="2"/>
    <n v="2190"/>
    <n v="0.13"/>
    <n v="788.4"/>
    <s v="Tamil Nadu"/>
    <x v="2"/>
    <x v="4"/>
    <m/>
  </r>
  <r>
    <s v="OD6445"/>
    <x v="27"/>
    <x v="3"/>
    <x v="18"/>
    <x v="22"/>
    <d v="2016-11-12T00:00:00"/>
    <x v="2"/>
    <n v="1919"/>
    <n v="0.34"/>
    <n v="211.09"/>
    <s v="Tamil Nadu"/>
    <x v="1"/>
    <x v="0"/>
    <m/>
  </r>
  <r>
    <s v="OD6446"/>
    <x v="9"/>
    <x v="1"/>
    <x v="1"/>
    <x v="2"/>
    <d v="2018-10-15T00:00:00"/>
    <x v="2"/>
    <n v="920"/>
    <n v="0.17"/>
    <n v="349.6"/>
    <s v="Tamil Nadu"/>
    <x v="3"/>
    <x v="2"/>
    <m/>
  </r>
  <r>
    <s v="OD6447"/>
    <x v="21"/>
    <x v="5"/>
    <x v="8"/>
    <x v="2"/>
    <d v="2017-12-24T00:00:00"/>
    <x v="2"/>
    <n v="503"/>
    <n v="0.33"/>
    <n v="115.69"/>
    <s v="Tamil Nadu"/>
    <x v="0"/>
    <x v="4"/>
    <m/>
  </r>
  <r>
    <s v="OD6448"/>
    <x v="37"/>
    <x v="0"/>
    <x v="12"/>
    <x v="20"/>
    <d v="2015-10-28T00:00:00"/>
    <x v="2"/>
    <n v="1073"/>
    <n v="0.23"/>
    <n v="375.55"/>
    <s v="Tamil Nadu"/>
    <x v="2"/>
    <x v="2"/>
    <m/>
  </r>
  <r>
    <s v="OD6449"/>
    <x v="36"/>
    <x v="3"/>
    <x v="5"/>
    <x v="23"/>
    <d v="2018-09-25T00:00:00"/>
    <x v="2"/>
    <n v="941"/>
    <n v="0.12"/>
    <n v="329.35"/>
    <s v="Tamil Nadu"/>
    <x v="3"/>
    <x v="8"/>
    <m/>
  </r>
  <r>
    <s v="OD6450"/>
    <x v="10"/>
    <x v="6"/>
    <x v="11"/>
    <x v="14"/>
    <d v="2017-12-25T00:00:00"/>
    <x v="2"/>
    <n v="1361"/>
    <n v="0.24"/>
    <n v="231.37"/>
    <s v="Tamil Nadu"/>
    <x v="0"/>
    <x v="4"/>
    <m/>
  </r>
  <r>
    <s v="OD6451"/>
    <x v="27"/>
    <x v="4"/>
    <x v="6"/>
    <x v="1"/>
    <d v="2016-10-10T00:00:00"/>
    <x v="2"/>
    <n v="1531"/>
    <n v="0.16"/>
    <n v="382.75"/>
    <s v="Tamil Nadu"/>
    <x v="1"/>
    <x v="2"/>
    <m/>
  </r>
  <r>
    <s v="OD6452"/>
    <x v="13"/>
    <x v="4"/>
    <x v="6"/>
    <x v="0"/>
    <d v="2015-11-17T00:00:00"/>
    <x v="2"/>
    <n v="791"/>
    <n v="0.33"/>
    <n v="324.31"/>
    <s v="Tamil Nadu"/>
    <x v="2"/>
    <x v="0"/>
    <m/>
  </r>
  <r>
    <s v="OD6453"/>
    <x v="9"/>
    <x v="3"/>
    <x v="16"/>
    <x v="2"/>
    <d v="2018-03-28T00:00:00"/>
    <x v="2"/>
    <n v="685"/>
    <n v="0.35"/>
    <n v="68.5"/>
    <s v="Tamil Nadu"/>
    <x v="3"/>
    <x v="10"/>
    <m/>
  </r>
  <r>
    <s v="OD6454"/>
    <x v="43"/>
    <x v="6"/>
    <x v="9"/>
    <x v="14"/>
    <d v="2015-12-06T00:00:00"/>
    <x v="2"/>
    <n v="672"/>
    <n v="0.28000000000000003"/>
    <n v="302.39999999999998"/>
    <s v="Tamil Nadu"/>
    <x v="2"/>
    <x v="4"/>
    <m/>
  </r>
  <r>
    <s v="OD6455"/>
    <x v="30"/>
    <x v="3"/>
    <x v="16"/>
    <x v="20"/>
    <d v="2015-09-06T00:00:00"/>
    <x v="2"/>
    <n v="2070"/>
    <n v="0.18"/>
    <n v="248.4"/>
    <s v="Tamil Nadu"/>
    <x v="2"/>
    <x v="8"/>
    <m/>
  </r>
  <r>
    <s v="OD6456"/>
    <x v="36"/>
    <x v="0"/>
    <x v="0"/>
    <x v="5"/>
    <d v="2018-12-02T00:00:00"/>
    <x v="2"/>
    <n v="1756"/>
    <n v="0.17"/>
    <n v="280.95999999999998"/>
    <s v="Tamil Nadu"/>
    <x v="3"/>
    <x v="4"/>
    <m/>
  </r>
  <r>
    <s v="OD6457"/>
    <x v="19"/>
    <x v="0"/>
    <x v="12"/>
    <x v="7"/>
    <d v="2017-12-14T00:00:00"/>
    <x v="2"/>
    <n v="1987"/>
    <n v="0.31"/>
    <n v="258.31"/>
    <s v="Tamil Nadu"/>
    <x v="0"/>
    <x v="4"/>
    <m/>
  </r>
  <r>
    <s v="OD6458"/>
    <x v="1"/>
    <x v="3"/>
    <x v="3"/>
    <x v="12"/>
    <d v="2016-03-23T00:00:00"/>
    <x v="2"/>
    <n v="1115"/>
    <n v="0.33"/>
    <n v="89.2"/>
    <s v="Tamil Nadu"/>
    <x v="1"/>
    <x v="10"/>
    <m/>
  </r>
  <r>
    <s v="OD6459"/>
    <x v="10"/>
    <x v="1"/>
    <x v="14"/>
    <x v="17"/>
    <d v="2016-03-08T00:00:00"/>
    <x v="2"/>
    <n v="557"/>
    <n v="0.22"/>
    <n v="194.95"/>
    <s v="Tamil Nadu"/>
    <x v="1"/>
    <x v="10"/>
    <m/>
  </r>
  <r>
    <s v="OD6460"/>
    <x v="45"/>
    <x v="3"/>
    <x v="5"/>
    <x v="1"/>
    <d v="2018-08-04T00:00:00"/>
    <x v="2"/>
    <n v="752"/>
    <n v="0.19"/>
    <n v="90.24"/>
    <s v="Tamil Nadu"/>
    <x v="3"/>
    <x v="6"/>
    <m/>
  </r>
  <r>
    <s v="OD6461"/>
    <x v="47"/>
    <x v="2"/>
    <x v="4"/>
    <x v="11"/>
    <d v="2018-10-21T00:00:00"/>
    <x v="2"/>
    <n v="854"/>
    <n v="0.18"/>
    <n v="384.3"/>
    <s v="Tamil Nadu"/>
    <x v="3"/>
    <x v="2"/>
    <m/>
  </r>
  <r>
    <s v="OD6462"/>
    <x v="30"/>
    <x v="4"/>
    <x v="22"/>
    <x v="1"/>
    <d v="2015-07-04T00:00:00"/>
    <x v="2"/>
    <n v="2011"/>
    <n v="0.2"/>
    <n v="784.29"/>
    <s v="Tamil Nadu"/>
    <x v="2"/>
    <x v="7"/>
    <m/>
  </r>
  <r>
    <s v="OD6463"/>
    <x v="29"/>
    <x v="0"/>
    <x v="20"/>
    <x v="9"/>
    <d v="2017-09-11T00:00:00"/>
    <x v="2"/>
    <n v="1929"/>
    <n v="0.1"/>
    <n v="810.18"/>
    <s v="Tamil Nadu"/>
    <x v="0"/>
    <x v="8"/>
    <m/>
  </r>
  <r>
    <s v="OD6464"/>
    <x v="21"/>
    <x v="5"/>
    <x v="10"/>
    <x v="7"/>
    <d v="2015-04-04T00:00:00"/>
    <x v="2"/>
    <n v="1613"/>
    <n v="0.28999999999999998"/>
    <n v="661.33"/>
    <s v="Tamil Nadu"/>
    <x v="2"/>
    <x v="3"/>
    <m/>
  </r>
  <r>
    <s v="OD6465"/>
    <x v="17"/>
    <x v="6"/>
    <x v="19"/>
    <x v="7"/>
    <d v="2015-10-28T00:00:00"/>
    <x v="2"/>
    <n v="1640"/>
    <n v="0.35"/>
    <n v="639.6"/>
    <s v="Tamil Nadu"/>
    <x v="2"/>
    <x v="2"/>
    <m/>
  </r>
  <r>
    <s v="OD6466"/>
    <x v="40"/>
    <x v="6"/>
    <x v="9"/>
    <x v="20"/>
    <d v="2017-03-15T00:00:00"/>
    <x v="2"/>
    <n v="1476"/>
    <n v="0.27"/>
    <n v="546.12"/>
    <s v="Tamil Nadu"/>
    <x v="0"/>
    <x v="10"/>
    <m/>
  </r>
  <r>
    <s v="OD6467"/>
    <x v="9"/>
    <x v="5"/>
    <x v="17"/>
    <x v="7"/>
    <d v="2017-05-05T00:00:00"/>
    <x v="2"/>
    <n v="2468"/>
    <n v="0.12"/>
    <n v="394.88"/>
    <s v="Tamil Nadu"/>
    <x v="0"/>
    <x v="5"/>
    <m/>
  </r>
  <r>
    <s v="OD6468"/>
    <x v="34"/>
    <x v="5"/>
    <x v="8"/>
    <x v="5"/>
    <d v="2015-11-11T00:00:00"/>
    <x v="2"/>
    <n v="1581"/>
    <n v="0.28000000000000003"/>
    <n v="300.39"/>
    <s v="Tamil Nadu"/>
    <x v="2"/>
    <x v="0"/>
    <m/>
  </r>
  <r>
    <s v="OD6469"/>
    <x v="28"/>
    <x v="6"/>
    <x v="13"/>
    <x v="0"/>
    <d v="2015-10-02T00:00:00"/>
    <x v="2"/>
    <n v="2248"/>
    <n v="0.16"/>
    <n v="179.84"/>
    <s v="Tamil Nadu"/>
    <x v="2"/>
    <x v="2"/>
    <m/>
  </r>
  <r>
    <s v="OD6470"/>
    <x v="22"/>
    <x v="0"/>
    <x v="20"/>
    <x v="8"/>
    <d v="2017-09-11T00:00:00"/>
    <x v="2"/>
    <n v="1561"/>
    <n v="0.32"/>
    <n v="577.57000000000005"/>
    <s v="Tamil Nadu"/>
    <x v="0"/>
    <x v="8"/>
    <m/>
  </r>
  <r>
    <s v="OD6471"/>
    <x v="18"/>
    <x v="0"/>
    <x v="12"/>
    <x v="10"/>
    <d v="2015-10-02T00:00:00"/>
    <x v="2"/>
    <n v="546"/>
    <n v="0.22"/>
    <n v="212.94"/>
    <s v="Tamil Nadu"/>
    <x v="2"/>
    <x v="2"/>
    <m/>
  </r>
  <r>
    <s v="OD6472"/>
    <x v="4"/>
    <x v="0"/>
    <x v="20"/>
    <x v="12"/>
    <d v="2018-08-04T00:00:00"/>
    <x v="2"/>
    <n v="1355"/>
    <n v="0.25"/>
    <n v="596.20000000000005"/>
    <s v="Tamil Nadu"/>
    <x v="3"/>
    <x v="6"/>
    <m/>
  </r>
  <r>
    <s v="OD6473"/>
    <x v="8"/>
    <x v="0"/>
    <x v="0"/>
    <x v="7"/>
    <d v="2015-10-02T00:00:00"/>
    <x v="2"/>
    <n v="1170"/>
    <n v="0.27"/>
    <n v="269.10000000000002"/>
    <s v="Tamil Nadu"/>
    <x v="2"/>
    <x v="2"/>
    <m/>
  </r>
  <r>
    <s v="OD6474"/>
    <x v="23"/>
    <x v="4"/>
    <x v="22"/>
    <x v="0"/>
    <d v="2016-09-13T00:00:00"/>
    <x v="2"/>
    <n v="2198"/>
    <n v="0.28999999999999998"/>
    <n v="571.48"/>
    <s v="Tamil Nadu"/>
    <x v="1"/>
    <x v="8"/>
    <m/>
  </r>
  <r>
    <s v="OD6475"/>
    <x v="0"/>
    <x v="5"/>
    <x v="17"/>
    <x v="12"/>
    <d v="2017-10-20T00:00:00"/>
    <x v="2"/>
    <n v="1916"/>
    <n v="0.13"/>
    <n v="574.79999999999995"/>
    <s v="Tamil Nadu"/>
    <x v="0"/>
    <x v="2"/>
    <m/>
  </r>
  <r>
    <s v="OD6476"/>
    <x v="41"/>
    <x v="1"/>
    <x v="1"/>
    <x v="19"/>
    <d v="2016-09-17T00:00:00"/>
    <x v="2"/>
    <n v="565"/>
    <n v="0.21"/>
    <n v="163.85"/>
    <s v="Tamil Nadu"/>
    <x v="1"/>
    <x v="8"/>
    <m/>
  </r>
  <r>
    <s v="OD6477"/>
    <x v="2"/>
    <x v="1"/>
    <x v="1"/>
    <x v="21"/>
    <d v="2018-11-12T00:00:00"/>
    <x v="2"/>
    <n v="1643"/>
    <n v="0.26"/>
    <n v="394.32"/>
    <s v="Tamil Nadu"/>
    <x v="3"/>
    <x v="0"/>
    <m/>
  </r>
  <r>
    <s v="OD6478"/>
    <x v="26"/>
    <x v="6"/>
    <x v="9"/>
    <x v="17"/>
    <d v="2016-11-20T00:00:00"/>
    <x v="2"/>
    <n v="1020"/>
    <n v="0.16"/>
    <n v="204"/>
    <s v="Tamil Nadu"/>
    <x v="1"/>
    <x v="0"/>
    <m/>
  </r>
  <r>
    <s v="OD6479"/>
    <x v="3"/>
    <x v="2"/>
    <x v="21"/>
    <x v="10"/>
    <d v="2015-10-25T00:00:00"/>
    <x v="2"/>
    <n v="665"/>
    <n v="0.25"/>
    <n v="199.5"/>
    <s v="Tamil Nadu"/>
    <x v="2"/>
    <x v="2"/>
    <m/>
  </r>
  <r>
    <s v="OD6480"/>
    <x v="12"/>
    <x v="3"/>
    <x v="5"/>
    <x v="13"/>
    <d v="2017-09-11T00:00:00"/>
    <x v="2"/>
    <n v="1000"/>
    <n v="0.28999999999999998"/>
    <n v="420"/>
    <s v="Tamil Nadu"/>
    <x v="0"/>
    <x v="8"/>
    <m/>
  </r>
  <r>
    <s v="OD6481"/>
    <x v="49"/>
    <x v="1"/>
    <x v="1"/>
    <x v="22"/>
    <d v="2015-07-04T00:00:00"/>
    <x v="2"/>
    <n v="632"/>
    <n v="0.35"/>
    <n v="284.39999999999998"/>
    <s v="Tamil Nadu"/>
    <x v="2"/>
    <x v="7"/>
    <m/>
  </r>
  <r>
    <s v="OD6482"/>
    <x v="45"/>
    <x v="0"/>
    <x v="20"/>
    <x v="15"/>
    <d v="2016-08-31T00:00:00"/>
    <x v="2"/>
    <n v="2260"/>
    <n v="0.15"/>
    <n v="339"/>
    <s v="Tamil Nadu"/>
    <x v="1"/>
    <x v="6"/>
    <m/>
  </r>
  <r>
    <s v="OD6483"/>
    <x v="36"/>
    <x v="0"/>
    <x v="12"/>
    <x v="22"/>
    <d v="2018-04-13T00:00:00"/>
    <x v="2"/>
    <n v="1929"/>
    <n v="0.18"/>
    <n v="327.93"/>
    <s v="Tamil Nadu"/>
    <x v="3"/>
    <x v="3"/>
    <m/>
  </r>
  <r>
    <s v="OD6484"/>
    <x v="2"/>
    <x v="1"/>
    <x v="14"/>
    <x v="2"/>
    <d v="2016-11-14T00:00:00"/>
    <x v="2"/>
    <n v="2313"/>
    <n v="0.25"/>
    <n v="138.78"/>
    <s v="Tamil Nadu"/>
    <x v="1"/>
    <x v="0"/>
    <m/>
  </r>
  <r>
    <s v="OD6485"/>
    <x v="45"/>
    <x v="5"/>
    <x v="10"/>
    <x v="2"/>
    <d v="2015-10-02T00:00:00"/>
    <x v="2"/>
    <n v="2078"/>
    <n v="0.33"/>
    <n v="914.32"/>
    <s v="Tamil Nadu"/>
    <x v="2"/>
    <x v="2"/>
    <m/>
  </r>
  <r>
    <s v="OD6486"/>
    <x v="5"/>
    <x v="1"/>
    <x v="14"/>
    <x v="22"/>
    <d v="2017-12-09T00:00:00"/>
    <x v="2"/>
    <n v="2444"/>
    <n v="0.31"/>
    <n v="708.76"/>
    <s v="Tamil Nadu"/>
    <x v="0"/>
    <x v="4"/>
    <m/>
  </r>
  <r>
    <s v="OD6487"/>
    <x v="40"/>
    <x v="0"/>
    <x v="0"/>
    <x v="19"/>
    <d v="2018-01-14T00:00:00"/>
    <x v="2"/>
    <n v="2388"/>
    <n v="0.14000000000000001"/>
    <n v="692.52"/>
    <s v="Tamil Nadu"/>
    <x v="3"/>
    <x v="9"/>
    <m/>
  </r>
  <r>
    <s v="OD6488"/>
    <x v="25"/>
    <x v="5"/>
    <x v="17"/>
    <x v="20"/>
    <d v="2018-09-04T00:00:00"/>
    <x v="2"/>
    <n v="979"/>
    <n v="0.17"/>
    <n v="146.85"/>
    <s v="Tamil Nadu"/>
    <x v="3"/>
    <x v="8"/>
    <m/>
  </r>
  <r>
    <s v="OD6489"/>
    <x v="1"/>
    <x v="1"/>
    <x v="14"/>
    <x v="11"/>
    <d v="2018-11-10T00:00:00"/>
    <x v="2"/>
    <n v="787"/>
    <n v="0.19"/>
    <n v="165.27"/>
    <s v="Tamil Nadu"/>
    <x v="3"/>
    <x v="0"/>
    <m/>
  </r>
  <r>
    <s v="OD6490"/>
    <x v="30"/>
    <x v="4"/>
    <x v="6"/>
    <x v="0"/>
    <d v="2018-11-24T00:00:00"/>
    <x v="3"/>
    <n v="765"/>
    <n v="0.28000000000000003"/>
    <n v="344.25"/>
    <s v="Tamil Nadu"/>
    <x v="3"/>
    <x v="0"/>
    <m/>
  </r>
  <r>
    <s v="OD6491"/>
    <x v="43"/>
    <x v="2"/>
    <x v="4"/>
    <x v="11"/>
    <d v="2018-11-18T00:00:00"/>
    <x v="3"/>
    <n v="1020"/>
    <n v="0.28999999999999998"/>
    <n v="51"/>
    <s v="Tamil Nadu"/>
    <x v="3"/>
    <x v="0"/>
    <m/>
  </r>
  <r>
    <s v="OD6492"/>
    <x v="11"/>
    <x v="0"/>
    <x v="12"/>
    <x v="17"/>
    <d v="2018-05-20T00:00:00"/>
    <x v="3"/>
    <n v="1045"/>
    <n v="0.31"/>
    <n v="125.4"/>
    <s v="Tamil Nadu"/>
    <x v="3"/>
    <x v="5"/>
    <m/>
  </r>
  <r>
    <s v="OD6493"/>
    <x v="5"/>
    <x v="4"/>
    <x v="7"/>
    <x v="15"/>
    <d v="2018-11-18T00:00:00"/>
    <x v="3"/>
    <n v="1251"/>
    <n v="0.18"/>
    <n v="525.41999999999996"/>
    <s v="Tamil Nadu"/>
    <x v="3"/>
    <x v="0"/>
    <m/>
  </r>
  <r>
    <s v="OD6494"/>
    <x v="16"/>
    <x v="3"/>
    <x v="16"/>
    <x v="8"/>
    <d v="2018-12-26T00:00:00"/>
    <x v="3"/>
    <n v="741"/>
    <n v="0.16"/>
    <n v="244.53"/>
    <s v="Tamil Nadu"/>
    <x v="3"/>
    <x v="4"/>
    <m/>
  </r>
  <r>
    <s v="OD6495"/>
    <x v="10"/>
    <x v="0"/>
    <x v="0"/>
    <x v="0"/>
    <d v="2018-11-18T00:00:00"/>
    <x v="3"/>
    <n v="1280"/>
    <n v="0.25"/>
    <n v="204.8"/>
    <s v="Tamil Nadu"/>
    <x v="3"/>
    <x v="0"/>
    <m/>
  </r>
  <r>
    <s v="OD6496"/>
    <x v="33"/>
    <x v="2"/>
    <x v="21"/>
    <x v="18"/>
    <d v="2016-11-11T00:00:00"/>
    <x v="3"/>
    <n v="782"/>
    <n v="0.19"/>
    <n v="156.4"/>
    <s v="Tamil Nadu"/>
    <x v="1"/>
    <x v="0"/>
    <m/>
  </r>
  <r>
    <s v="OD6497"/>
    <x v="19"/>
    <x v="1"/>
    <x v="14"/>
    <x v="20"/>
    <d v="2016-11-11T00:00:00"/>
    <x v="3"/>
    <n v="633"/>
    <n v="0.28999999999999998"/>
    <n v="234.21"/>
    <s v="Tamil Nadu"/>
    <x v="1"/>
    <x v="0"/>
    <m/>
  </r>
  <r>
    <s v="OD6498"/>
    <x v="10"/>
    <x v="3"/>
    <x v="18"/>
    <x v="20"/>
    <d v="2018-03-24T00:00:00"/>
    <x v="3"/>
    <n v="1765"/>
    <n v="0.28999999999999998"/>
    <n v="547.15"/>
    <s v="Tamil Nadu"/>
    <x v="3"/>
    <x v="10"/>
    <m/>
  </r>
  <r>
    <s v="OD6499"/>
    <x v="30"/>
    <x v="1"/>
    <x v="1"/>
    <x v="10"/>
    <d v="2015-09-26T00:00:00"/>
    <x v="3"/>
    <n v="1641"/>
    <n v="0.28999999999999998"/>
    <n v="213.33"/>
    <s v="Tamil Nadu"/>
    <x v="2"/>
    <x v="8"/>
    <m/>
  </r>
  <r>
    <s v="OD6500"/>
    <x v="17"/>
    <x v="2"/>
    <x v="2"/>
    <x v="5"/>
    <d v="2018-03-02T00:00:00"/>
    <x v="3"/>
    <n v="765"/>
    <n v="0.21"/>
    <n v="198.9"/>
    <s v="Tamil Nadu"/>
    <x v="3"/>
    <x v="10"/>
    <m/>
  </r>
  <r>
    <s v="OD6501"/>
    <x v="44"/>
    <x v="3"/>
    <x v="5"/>
    <x v="0"/>
    <d v="2015-12-12T00:00:00"/>
    <x v="3"/>
    <n v="1349"/>
    <n v="0.34"/>
    <n v="364.23"/>
    <s v="Tamil Nadu"/>
    <x v="2"/>
    <x v="4"/>
    <m/>
  </r>
  <r>
    <s v="OD6502"/>
    <x v="42"/>
    <x v="1"/>
    <x v="1"/>
    <x v="9"/>
    <d v="2018-08-12T00:00:00"/>
    <x v="4"/>
    <n v="857"/>
    <n v="0.19"/>
    <n v="171.4"/>
    <s v="Tamil Nadu"/>
    <x v="3"/>
    <x v="6"/>
    <m/>
  </r>
  <r>
    <s v="OD6503"/>
    <x v="36"/>
    <x v="0"/>
    <x v="20"/>
    <x v="18"/>
    <d v="2018-08-20T00:00:00"/>
    <x v="4"/>
    <n v="1933"/>
    <n v="0.23"/>
    <n v="715.21"/>
    <s v="Tamil Nadu"/>
    <x v="3"/>
    <x v="6"/>
    <m/>
  </r>
  <r>
    <s v="OD6504"/>
    <x v="5"/>
    <x v="4"/>
    <x v="6"/>
    <x v="19"/>
    <d v="2018-08-12T00:00:00"/>
    <x v="4"/>
    <n v="1010"/>
    <n v="0.22"/>
    <n v="50.5"/>
    <s v="Tamil Nadu"/>
    <x v="3"/>
    <x v="6"/>
    <m/>
  </r>
  <r>
    <s v="OD6505"/>
    <x v="2"/>
    <x v="6"/>
    <x v="11"/>
    <x v="19"/>
    <d v="2016-11-08T00:00:00"/>
    <x v="4"/>
    <n v="2292"/>
    <n v="0.17"/>
    <n v="320.88"/>
    <s v="Tamil Nadu"/>
    <x v="1"/>
    <x v="0"/>
    <m/>
  </r>
  <r>
    <s v="OD6506"/>
    <x v="11"/>
    <x v="1"/>
    <x v="1"/>
    <x v="4"/>
    <d v="2017-05-28T00:00:00"/>
    <x v="4"/>
    <n v="1675"/>
    <n v="0.34"/>
    <n v="268"/>
    <s v="Tamil Nadu"/>
    <x v="0"/>
    <x v="5"/>
    <m/>
  </r>
  <r>
    <s v="OD6507"/>
    <x v="39"/>
    <x v="4"/>
    <x v="6"/>
    <x v="0"/>
    <d v="2016-03-10T00:00:00"/>
    <x v="4"/>
    <n v="1712"/>
    <n v="0.19"/>
    <n v="633.44000000000005"/>
    <s v="Tamil Nadu"/>
    <x v="1"/>
    <x v="10"/>
    <m/>
  </r>
  <r>
    <s v="OD6508"/>
    <x v="35"/>
    <x v="6"/>
    <x v="19"/>
    <x v="8"/>
    <d v="2017-07-21T00:00:00"/>
    <x v="4"/>
    <n v="1835"/>
    <n v="0.32"/>
    <n v="128.44999999999999"/>
    <s v="Tamil Nadu"/>
    <x v="0"/>
    <x v="7"/>
    <m/>
  </r>
  <r>
    <s v="OD6509"/>
    <x v="25"/>
    <x v="0"/>
    <x v="20"/>
    <x v="8"/>
    <d v="2017-07-21T00:00:00"/>
    <x v="4"/>
    <n v="1286"/>
    <n v="0.12"/>
    <n v="501.54"/>
    <s v="Tamil Nadu"/>
    <x v="0"/>
    <x v="7"/>
    <m/>
  </r>
  <r>
    <s v="OD6510"/>
    <x v="21"/>
    <x v="1"/>
    <x v="1"/>
    <x v="12"/>
    <d v="2017-07-21T00:00:00"/>
    <x v="4"/>
    <n v="674"/>
    <n v="0.3"/>
    <n v="155.02000000000001"/>
    <s v="Tamil Nadu"/>
    <x v="0"/>
    <x v="7"/>
    <m/>
  </r>
  <r>
    <s v="OD6511"/>
    <x v="22"/>
    <x v="3"/>
    <x v="3"/>
    <x v="1"/>
    <d v="2017-12-11T00:00:00"/>
    <x v="4"/>
    <n v="2301"/>
    <n v="0.21"/>
    <n v="759.33"/>
    <s v="Tamil Nadu"/>
    <x v="0"/>
    <x v="4"/>
    <m/>
  </r>
  <r>
    <s v="OD6512"/>
    <x v="37"/>
    <x v="0"/>
    <x v="12"/>
    <x v="18"/>
    <d v="2018-08-27T00:00:00"/>
    <x v="4"/>
    <n v="1526"/>
    <n v="0.13"/>
    <n v="427.28"/>
    <s v="Tamil Nadu"/>
    <x v="3"/>
    <x v="6"/>
    <m/>
  </r>
  <r>
    <s v="OD6513"/>
    <x v="33"/>
    <x v="5"/>
    <x v="10"/>
    <x v="15"/>
    <d v="2017-12-11T00:00:00"/>
    <x v="4"/>
    <n v="770"/>
    <n v="0.31"/>
    <n v="161.69999999999999"/>
    <s v="Tamil Nadu"/>
    <x v="0"/>
    <x v="4"/>
    <m/>
  </r>
  <r>
    <s v="OD6514"/>
    <x v="29"/>
    <x v="2"/>
    <x v="15"/>
    <x v="5"/>
    <d v="2018-12-27T00:00:00"/>
    <x v="4"/>
    <n v="1342"/>
    <n v="0.24"/>
    <n v="67.099999999999994"/>
    <s v="Tamil Nadu"/>
    <x v="3"/>
    <x v="4"/>
    <m/>
  </r>
  <r>
    <s v="OD6515"/>
    <x v="30"/>
    <x v="2"/>
    <x v="21"/>
    <x v="17"/>
    <d v="2017-11-23T00:00:00"/>
    <x v="4"/>
    <n v="1091"/>
    <n v="0.35"/>
    <n v="294.57"/>
    <s v="Tamil Nadu"/>
    <x v="0"/>
    <x v="0"/>
    <m/>
  </r>
  <r>
    <s v="OD6516"/>
    <x v="9"/>
    <x v="0"/>
    <x v="0"/>
    <x v="11"/>
    <d v="2017-07-03T00:00:00"/>
    <x v="4"/>
    <n v="2071"/>
    <n v="0.26"/>
    <n v="207.1"/>
    <s v="Tamil Nadu"/>
    <x v="0"/>
    <x v="7"/>
    <m/>
  </r>
  <r>
    <s v="OD6517"/>
    <x v="44"/>
    <x v="5"/>
    <x v="8"/>
    <x v="13"/>
    <d v="2017-12-11T00:00:00"/>
    <x v="4"/>
    <n v="1047"/>
    <n v="0.33"/>
    <n v="125.64"/>
    <s v="Tamil Nadu"/>
    <x v="0"/>
    <x v="4"/>
    <m/>
  </r>
  <r>
    <s v="OD6518"/>
    <x v="45"/>
    <x v="5"/>
    <x v="17"/>
    <x v="10"/>
    <d v="2015-09-30T00:00:00"/>
    <x v="4"/>
    <n v="1009"/>
    <n v="0.31"/>
    <n v="161.44"/>
    <s v="Tamil Nadu"/>
    <x v="2"/>
    <x v="8"/>
    <m/>
  </r>
  <r>
    <s v="OD6519"/>
    <x v="10"/>
    <x v="5"/>
    <x v="17"/>
    <x v="17"/>
    <d v="2017-12-12T00:00:00"/>
    <x v="4"/>
    <n v="2099"/>
    <n v="0.1"/>
    <n v="818.61"/>
    <s v="Tamil Nadu"/>
    <x v="0"/>
    <x v="4"/>
    <m/>
  </r>
  <r>
    <s v="OD6520"/>
    <x v="44"/>
    <x v="2"/>
    <x v="21"/>
    <x v="1"/>
    <d v="2017-07-21T00:00:00"/>
    <x v="4"/>
    <n v="2272"/>
    <n v="0.27"/>
    <n v="1022.4"/>
    <s v="Tamil Nadu"/>
    <x v="0"/>
    <x v="7"/>
    <m/>
  </r>
  <r>
    <s v="OD6521"/>
    <x v="16"/>
    <x v="4"/>
    <x v="7"/>
    <x v="22"/>
    <d v="2018-03-05T00:00:00"/>
    <x v="1"/>
    <n v="1791"/>
    <n v="0.28000000000000003"/>
    <n v="501.48"/>
    <s v="Tamil Nadu"/>
    <x v="3"/>
    <x v="10"/>
    <m/>
  </r>
  <r>
    <s v="OD6522"/>
    <x v="29"/>
    <x v="4"/>
    <x v="22"/>
    <x v="4"/>
    <d v="2015-05-09T00:00:00"/>
    <x v="1"/>
    <n v="1904"/>
    <n v="0.19"/>
    <n v="171.36"/>
    <s v="Tamil Nadu"/>
    <x v="2"/>
    <x v="5"/>
    <m/>
  </r>
  <r>
    <s v="OD6523"/>
    <x v="11"/>
    <x v="3"/>
    <x v="16"/>
    <x v="22"/>
    <d v="2015-05-09T00:00:00"/>
    <x v="1"/>
    <n v="968"/>
    <n v="0.28999999999999998"/>
    <n v="280.72000000000003"/>
    <s v="Tamil Nadu"/>
    <x v="2"/>
    <x v="5"/>
    <m/>
  </r>
  <r>
    <s v="OD6524"/>
    <x v="47"/>
    <x v="5"/>
    <x v="8"/>
    <x v="7"/>
    <d v="2018-03-05T00:00:00"/>
    <x v="1"/>
    <n v="1069"/>
    <n v="0.34"/>
    <n v="235.18"/>
    <s v="Tamil Nadu"/>
    <x v="3"/>
    <x v="10"/>
    <m/>
  </r>
  <r>
    <s v="OD6525"/>
    <x v="48"/>
    <x v="0"/>
    <x v="20"/>
    <x v="21"/>
    <d v="2015-05-09T00:00:00"/>
    <x v="1"/>
    <n v="2357"/>
    <n v="0.3"/>
    <n v="707.1"/>
    <s v="Tamil Nadu"/>
    <x v="2"/>
    <x v="5"/>
    <m/>
  </r>
  <r>
    <s v="OD6526"/>
    <x v="38"/>
    <x v="4"/>
    <x v="7"/>
    <x v="10"/>
    <d v="2018-03-05T00:00:00"/>
    <x v="1"/>
    <n v="2400"/>
    <n v="0.23"/>
    <n v="216"/>
    <s v="Tamil Nadu"/>
    <x v="3"/>
    <x v="10"/>
    <m/>
  </r>
  <r>
    <s v="OD6527"/>
    <x v="11"/>
    <x v="6"/>
    <x v="19"/>
    <x v="1"/>
    <d v="2015-05-09T00:00:00"/>
    <x v="1"/>
    <n v="1343"/>
    <n v="0.19"/>
    <n v="120.87"/>
    <s v="Tamil Nadu"/>
    <x v="2"/>
    <x v="5"/>
    <m/>
  </r>
  <r>
    <s v="OD6528"/>
    <x v="2"/>
    <x v="6"/>
    <x v="19"/>
    <x v="12"/>
    <d v="2016-09-15T00:00:00"/>
    <x v="1"/>
    <n v="2216"/>
    <n v="0.34"/>
    <n v="997.2"/>
    <s v="Tamil Nadu"/>
    <x v="1"/>
    <x v="8"/>
    <m/>
  </r>
  <r>
    <s v="OD6529"/>
    <x v="22"/>
    <x v="4"/>
    <x v="6"/>
    <x v="9"/>
    <d v="2016-09-15T00:00:00"/>
    <x v="1"/>
    <n v="1270"/>
    <n v="0.19"/>
    <n v="292.10000000000002"/>
    <s v="Tamil Nadu"/>
    <x v="1"/>
    <x v="8"/>
    <m/>
  </r>
  <r>
    <s v="OD6530"/>
    <x v="38"/>
    <x v="6"/>
    <x v="11"/>
    <x v="23"/>
    <d v="2017-08-01T00:00:00"/>
    <x v="2"/>
    <n v="1723"/>
    <n v="0.19"/>
    <n v="379.06"/>
    <s v="Tamil Nadu"/>
    <x v="0"/>
    <x v="6"/>
    <m/>
  </r>
  <r>
    <s v="OD6531"/>
    <x v="26"/>
    <x v="0"/>
    <x v="12"/>
    <x v="16"/>
    <d v="2018-12-02T00:00:00"/>
    <x v="2"/>
    <n v="1431"/>
    <n v="0.1"/>
    <n v="558.09"/>
    <s v="Tamil Nadu"/>
    <x v="3"/>
    <x v="4"/>
    <m/>
  </r>
  <r>
    <s v="OD6532"/>
    <x v="8"/>
    <x v="6"/>
    <x v="11"/>
    <x v="10"/>
    <d v="2017-06-26T00:00:00"/>
    <x v="2"/>
    <n v="1314"/>
    <n v="0.15"/>
    <n v="118.26"/>
    <s v="Tamil Nadu"/>
    <x v="0"/>
    <x v="1"/>
    <m/>
  </r>
  <r>
    <s v="OD6533"/>
    <x v="43"/>
    <x v="6"/>
    <x v="9"/>
    <x v="8"/>
    <d v="2016-12-07T00:00:00"/>
    <x v="2"/>
    <n v="740"/>
    <n v="0.14000000000000001"/>
    <n v="148"/>
    <s v="Tamil Nadu"/>
    <x v="1"/>
    <x v="4"/>
    <m/>
  </r>
  <r>
    <s v="OD6534"/>
    <x v="41"/>
    <x v="3"/>
    <x v="5"/>
    <x v="11"/>
    <d v="2015-08-29T00:00:00"/>
    <x v="2"/>
    <n v="621"/>
    <n v="0.2"/>
    <n v="130.41"/>
    <s v="Tamil Nadu"/>
    <x v="2"/>
    <x v="6"/>
    <m/>
  </r>
  <r>
    <s v="OD6535"/>
    <x v="23"/>
    <x v="5"/>
    <x v="10"/>
    <x v="6"/>
    <d v="2015-08-29T00:00:00"/>
    <x v="2"/>
    <n v="2439"/>
    <n v="0.34"/>
    <n v="634.14"/>
    <s v="Tamil Nadu"/>
    <x v="2"/>
    <x v="6"/>
    <m/>
  </r>
  <r>
    <s v="OD6536"/>
    <x v="47"/>
    <x v="2"/>
    <x v="4"/>
    <x v="6"/>
    <d v="2017-06-26T00:00:00"/>
    <x v="2"/>
    <n v="1620"/>
    <n v="0.11"/>
    <n v="712.8"/>
    <s v="Tamil Nadu"/>
    <x v="0"/>
    <x v="1"/>
    <m/>
  </r>
  <r>
    <s v="OD6537"/>
    <x v="4"/>
    <x v="1"/>
    <x v="14"/>
    <x v="2"/>
    <d v="2018-12-02T00:00:00"/>
    <x v="2"/>
    <n v="1032"/>
    <n v="0.23"/>
    <n v="464.4"/>
    <s v="Tamil Nadu"/>
    <x v="3"/>
    <x v="4"/>
    <m/>
  </r>
  <r>
    <s v="OD6538"/>
    <x v="49"/>
    <x v="5"/>
    <x v="17"/>
    <x v="1"/>
    <d v="2017-03-03T00:00:00"/>
    <x v="2"/>
    <n v="1192"/>
    <n v="0.28000000000000003"/>
    <n v="441.04"/>
    <s v="Tamil Nadu"/>
    <x v="0"/>
    <x v="10"/>
    <m/>
  </r>
  <r>
    <s v="OD6539"/>
    <x v="35"/>
    <x v="1"/>
    <x v="1"/>
    <x v="9"/>
    <d v="2018-09-01T00:00:00"/>
    <x v="2"/>
    <n v="1643"/>
    <n v="0.35"/>
    <n v="476.47"/>
    <s v="Tamil Nadu"/>
    <x v="3"/>
    <x v="8"/>
    <m/>
  </r>
  <r>
    <s v="OD6540"/>
    <x v="45"/>
    <x v="3"/>
    <x v="18"/>
    <x v="7"/>
    <d v="2017-06-26T00:00:00"/>
    <x v="2"/>
    <n v="525"/>
    <n v="0.33"/>
    <n v="220.5"/>
    <s v="Tamil Nadu"/>
    <x v="0"/>
    <x v="1"/>
    <m/>
  </r>
  <r>
    <s v="OD6541"/>
    <x v="0"/>
    <x v="5"/>
    <x v="17"/>
    <x v="11"/>
    <d v="2018-12-02T00:00:00"/>
    <x v="2"/>
    <n v="2241"/>
    <n v="0.27"/>
    <n v="963.63"/>
    <s v="Tamil Nadu"/>
    <x v="3"/>
    <x v="4"/>
    <m/>
  </r>
  <r>
    <s v="OD6542"/>
    <x v="44"/>
    <x v="5"/>
    <x v="10"/>
    <x v="7"/>
    <d v="2018-09-26T00:00:00"/>
    <x v="2"/>
    <n v="1522"/>
    <n v="0.23"/>
    <n v="487.04"/>
    <s v="Tamil Nadu"/>
    <x v="3"/>
    <x v="8"/>
    <m/>
  </r>
  <r>
    <s v="OD6543"/>
    <x v="0"/>
    <x v="6"/>
    <x v="11"/>
    <x v="16"/>
    <d v="2018-09-26T00:00:00"/>
    <x v="2"/>
    <n v="1249"/>
    <n v="0.1"/>
    <n v="449.64"/>
    <s v="Tamil Nadu"/>
    <x v="3"/>
    <x v="8"/>
    <m/>
  </r>
  <r>
    <s v="OD6544"/>
    <x v="39"/>
    <x v="4"/>
    <x v="6"/>
    <x v="19"/>
    <d v="2015-10-10T00:00:00"/>
    <x v="2"/>
    <n v="960"/>
    <n v="0.1"/>
    <n v="230.4"/>
    <s v="Tamil Nadu"/>
    <x v="2"/>
    <x v="2"/>
    <m/>
  </r>
  <r>
    <s v="OD6545"/>
    <x v="12"/>
    <x v="6"/>
    <x v="13"/>
    <x v="9"/>
    <d v="2018-08-21T00:00:00"/>
    <x v="2"/>
    <n v="2399"/>
    <n v="0.27"/>
    <n v="839.65"/>
    <s v="Tamil Nadu"/>
    <x v="3"/>
    <x v="6"/>
    <m/>
  </r>
  <r>
    <s v="OD6546"/>
    <x v="26"/>
    <x v="5"/>
    <x v="10"/>
    <x v="14"/>
    <d v="2018-09-10T00:00:00"/>
    <x v="2"/>
    <n v="1579"/>
    <n v="0.32"/>
    <n v="142.11000000000001"/>
    <s v="Tamil Nadu"/>
    <x v="3"/>
    <x v="8"/>
    <m/>
  </r>
  <r>
    <s v="OD6547"/>
    <x v="10"/>
    <x v="4"/>
    <x v="7"/>
    <x v="19"/>
    <d v="2018-12-02T00:00:00"/>
    <x v="2"/>
    <n v="1900"/>
    <n v="0.1"/>
    <n v="722"/>
    <s v="Tamil Nadu"/>
    <x v="3"/>
    <x v="4"/>
    <m/>
  </r>
  <r>
    <s v="OD6548"/>
    <x v="23"/>
    <x v="1"/>
    <x v="1"/>
    <x v="4"/>
    <d v="2017-06-28T00:00:00"/>
    <x v="2"/>
    <n v="2266"/>
    <n v="0.17"/>
    <n v="317.24"/>
    <s v="Tamil Nadu"/>
    <x v="0"/>
    <x v="1"/>
    <m/>
  </r>
  <r>
    <s v="OD6549"/>
    <x v="2"/>
    <x v="1"/>
    <x v="14"/>
    <x v="0"/>
    <d v="2015-08-24T00:00:00"/>
    <x v="2"/>
    <n v="713"/>
    <n v="0.1"/>
    <n v="57.04"/>
    <s v="Tamil Nadu"/>
    <x v="2"/>
    <x v="6"/>
    <m/>
  </r>
  <r>
    <s v="OD6550"/>
    <x v="16"/>
    <x v="1"/>
    <x v="1"/>
    <x v="12"/>
    <d v="2017-06-28T00:00:00"/>
    <x v="2"/>
    <n v="1450"/>
    <n v="0.16"/>
    <n v="275.5"/>
    <s v="Tamil Nadu"/>
    <x v="0"/>
    <x v="1"/>
    <m/>
  </r>
  <r>
    <s v="OD6551"/>
    <x v="8"/>
    <x v="4"/>
    <x v="7"/>
    <x v="11"/>
    <d v="2018-09-26T00:00:00"/>
    <x v="2"/>
    <n v="2371"/>
    <n v="0.18"/>
    <n v="331.94"/>
    <s v="Tamil Nadu"/>
    <x v="3"/>
    <x v="8"/>
    <m/>
  </r>
  <r>
    <s v="OD6552"/>
    <x v="21"/>
    <x v="6"/>
    <x v="13"/>
    <x v="21"/>
    <d v="2018-09-26T00:00:00"/>
    <x v="2"/>
    <n v="993"/>
    <n v="0.16"/>
    <n v="307.83"/>
    <s v="Tamil Nadu"/>
    <x v="3"/>
    <x v="8"/>
    <m/>
  </r>
  <r>
    <s v="OD6553"/>
    <x v="20"/>
    <x v="5"/>
    <x v="17"/>
    <x v="9"/>
    <d v="2018-12-02T00:00:00"/>
    <x v="2"/>
    <n v="794"/>
    <n v="0.31"/>
    <n v="63.52"/>
    <s v="Tamil Nadu"/>
    <x v="3"/>
    <x v="4"/>
    <m/>
  </r>
  <r>
    <s v="OD6554"/>
    <x v="21"/>
    <x v="0"/>
    <x v="12"/>
    <x v="1"/>
    <d v="2017-09-26T00:00:00"/>
    <x v="3"/>
    <n v="714"/>
    <n v="0.15"/>
    <n v="71.400000000000006"/>
    <s v="Tamil Nadu"/>
    <x v="0"/>
    <x v="8"/>
    <m/>
  </r>
  <r>
    <s v="OD6555"/>
    <x v="49"/>
    <x v="5"/>
    <x v="17"/>
    <x v="9"/>
    <d v="2017-11-12T00:00:00"/>
    <x v="3"/>
    <n v="660"/>
    <n v="0.35"/>
    <n v="118.8"/>
    <s v="Tamil Nadu"/>
    <x v="0"/>
    <x v="0"/>
    <m/>
  </r>
  <r>
    <s v="OD6556"/>
    <x v="42"/>
    <x v="0"/>
    <x v="12"/>
    <x v="23"/>
    <d v="2018-06-01T00:00:00"/>
    <x v="3"/>
    <n v="644"/>
    <n v="0.14000000000000001"/>
    <n v="154.56"/>
    <s v="Tamil Nadu"/>
    <x v="3"/>
    <x v="1"/>
    <m/>
  </r>
  <r>
    <s v="OD6557"/>
    <x v="31"/>
    <x v="2"/>
    <x v="2"/>
    <x v="22"/>
    <d v="2017-11-12T00:00:00"/>
    <x v="3"/>
    <n v="1762"/>
    <n v="0.12"/>
    <n v="546.22"/>
    <s v="Tamil Nadu"/>
    <x v="0"/>
    <x v="0"/>
    <m/>
  </r>
  <r>
    <s v="OD6558"/>
    <x v="0"/>
    <x v="3"/>
    <x v="3"/>
    <x v="7"/>
    <d v="2015-10-06T00:00:00"/>
    <x v="3"/>
    <n v="694"/>
    <n v="0.34"/>
    <n v="117.98"/>
    <s v="Tamil Nadu"/>
    <x v="2"/>
    <x v="2"/>
    <m/>
  </r>
  <r>
    <s v="OD6559"/>
    <x v="36"/>
    <x v="2"/>
    <x v="21"/>
    <x v="2"/>
    <d v="2016-12-19T00:00:00"/>
    <x v="3"/>
    <n v="2497"/>
    <n v="0.34"/>
    <n v="774.07"/>
    <s v="Tamil Nadu"/>
    <x v="1"/>
    <x v="4"/>
    <m/>
  </r>
  <r>
    <s v="OD6560"/>
    <x v="41"/>
    <x v="3"/>
    <x v="16"/>
    <x v="16"/>
    <d v="2017-11-12T00:00:00"/>
    <x v="3"/>
    <n v="1437"/>
    <n v="0.12"/>
    <n v="316.14"/>
    <s v="Tamil Nadu"/>
    <x v="0"/>
    <x v="0"/>
    <m/>
  </r>
  <r>
    <s v="OD6561"/>
    <x v="29"/>
    <x v="3"/>
    <x v="3"/>
    <x v="19"/>
    <d v="2017-07-25T00:00:00"/>
    <x v="3"/>
    <n v="2338"/>
    <n v="0.32"/>
    <n v="350.7"/>
    <s v="Tamil Nadu"/>
    <x v="0"/>
    <x v="7"/>
    <m/>
  </r>
  <r>
    <s v="OD6562"/>
    <x v="10"/>
    <x v="4"/>
    <x v="22"/>
    <x v="11"/>
    <d v="2017-08-13T00:00:00"/>
    <x v="3"/>
    <n v="1743"/>
    <n v="0.27"/>
    <n v="418.32"/>
    <s v="Tamil Nadu"/>
    <x v="0"/>
    <x v="6"/>
    <m/>
  </r>
  <r>
    <s v="OD6563"/>
    <x v="7"/>
    <x v="0"/>
    <x v="12"/>
    <x v="2"/>
    <d v="2017-05-27T00:00:00"/>
    <x v="3"/>
    <n v="2065"/>
    <n v="0.27"/>
    <n v="826"/>
    <s v="Tamil Nadu"/>
    <x v="0"/>
    <x v="5"/>
    <m/>
  </r>
  <r>
    <s v="OD6564"/>
    <x v="37"/>
    <x v="1"/>
    <x v="1"/>
    <x v="11"/>
    <d v="2017-05-27T00:00:00"/>
    <x v="3"/>
    <n v="728"/>
    <n v="0.24"/>
    <n v="152.88"/>
    <s v="Tamil Nadu"/>
    <x v="0"/>
    <x v="5"/>
    <m/>
  </r>
  <r>
    <s v="OD6565"/>
    <x v="35"/>
    <x v="3"/>
    <x v="5"/>
    <x v="0"/>
    <d v="2016-12-19T00:00:00"/>
    <x v="3"/>
    <n v="1129"/>
    <n v="0.13"/>
    <n v="158.06"/>
    <s v="Tamil Nadu"/>
    <x v="1"/>
    <x v="4"/>
    <m/>
  </r>
  <r>
    <s v="OD6566"/>
    <x v="25"/>
    <x v="3"/>
    <x v="18"/>
    <x v="11"/>
    <d v="2016-12-19T00:00:00"/>
    <x v="3"/>
    <n v="2491"/>
    <n v="0.16"/>
    <n v="622.75"/>
    <s v="Tamil Nadu"/>
    <x v="1"/>
    <x v="4"/>
    <m/>
  </r>
  <r>
    <s v="OD6567"/>
    <x v="3"/>
    <x v="0"/>
    <x v="20"/>
    <x v="18"/>
    <d v="2016-09-27T00:00:00"/>
    <x v="3"/>
    <n v="2060"/>
    <n v="0.11"/>
    <n v="309"/>
    <s v="Tamil Nadu"/>
    <x v="1"/>
    <x v="8"/>
    <m/>
  </r>
  <r>
    <s v="OD6568"/>
    <x v="20"/>
    <x v="1"/>
    <x v="14"/>
    <x v="18"/>
    <d v="2015-12-03T00:00:00"/>
    <x v="3"/>
    <n v="1444"/>
    <n v="0.28999999999999998"/>
    <n v="202.16"/>
    <s v="Tamil Nadu"/>
    <x v="2"/>
    <x v="4"/>
    <m/>
  </r>
  <r>
    <s v="OD6569"/>
    <x v="42"/>
    <x v="6"/>
    <x v="13"/>
    <x v="1"/>
    <d v="2016-09-27T00:00:00"/>
    <x v="3"/>
    <n v="643"/>
    <n v="0.18"/>
    <n v="122.17"/>
    <s v="Tamil Nadu"/>
    <x v="1"/>
    <x v="8"/>
    <m/>
  </r>
  <r>
    <s v="OD6570"/>
    <x v="47"/>
    <x v="2"/>
    <x v="21"/>
    <x v="15"/>
    <d v="2015-06-10T00:00:00"/>
    <x v="3"/>
    <n v="829"/>
    <n v="0.22"/>
    <n v="157.51"/>
    <s v="Tamil Nadu"/>
    <x v="2"/>
    <x v="1"/>
    <m/>
  </r>
  <r>
    <s v="OD6571"/>
    <x v="3"/>
    <x v="3"/>
    <x v="16"/>
    <x v="23"/>
    <d v="2018-08-10T00:00:00"/>
    <x v="3"/>
    <n v="1284"/>
    <n v="0.11"/>
    <n v="205.44"/>
    <s v="Tamil Nadu"/>
    <x v="3"/>
    <x v="6"/>
    <m/>
  </r>
  <r>
    <s v="OD6572"/>
    <x v="17"/>
    <x v="2"/>
    <x v="4"/>
    <x v="2"/>
    <d v="2018-01-13T00:00:00"/>
    <x v="3"/>
    <n v="824"/>
    <n v="0.3"/>
    <n v="321.36"/>
    <s v="Tamil Nadu"/>
    <x v="3"/>
    <x v="9"/>
    <m/>
  </r>
  <r>
    <s v="OD6573"/>
    <x v="11"/>
    <x v="4"/>
    <x v="7"/>
    <x v="1"/>
    <d v="2016-11-10T00:00:00"/>
    <x v="3"/>
    <n v="1587"/>
    <n v="0.15"/>
    <n v="491.97"/>
    <s v="Tamil Nadu"/>
    <x v="1"/>
    <x v="0"/>
    <m/>
  </r>
  <r>
    <s v="OD6574"/>
    <x v="38"/>
    <x v="0"/>
    <x v="12"/>
    <x v="8"/>
    <d v="2015-11-18T00:00:00"/>
    <x v="3"/>
    <n v="754"/>
    <n v="0.31"/>
    <n v="196.04"/>
    <s v="Tamil Nadu"/>
    <x v="2"/>
    <x v="0"/>
    <m/>
  </r>
  <r>
    <s v="OD6575"/>
    <x v="49"/>
    <x v="3"/>
    <x v="16"/>
    <x v="14"/>
    <d v="2018-01-13T00:00:00"/>
    <x v="3"/>
    <n v="1545"/>
    <n v="0.24"/>
    <n v="401.7"/>
    <s v="Tamil Nadu"/>
    <x v="3"/>
    <x v="9"/>
    <m/>
  </r>
  <r>
    <s v="OD6576"/>
    <x v="44"/>
    <x v="1"/>
    <x v="14"/>
    <x v="15"/>
    <d v="2018-01-13T00:00:00"/>
    <x v="3"/>
    <n v="2237"/>
    <n v="0.32"/>
    <n v="603.99"/>
    <s v="Tamil Nadu"/>
    <x v="3"/>
    <x v="9"/>
    <m/>
  </r>
  <r>
    <s v="OD6577"/>
    <x v="21"/>
    <x v="2"/>
    <x v="21"/>
    <x v="23"/>
    <d v="2017-11-12T00:00:00"/>
    <x v="3"/>
    <n v="1440"/>
    <n v="0.11"/>
    <n v="115.2"/>
    <s v="Tamil Nadu"/>
    <x v="0"/>
    <x v="0"/>
    <m/>
  </r>
  <r>
    <s v="OD6578"/>
    <x v="29"/>
    <x v="2"/>
    <x v="4"/>
    <x v="3"/>
    <d v="2016-10-09T00:00:00"/>
    <x v="3"/>
    <n v="789"/>
    <n v="0.27"/>
    <n v="63.12"/>
    <s v="Tamil Nadu"/>
    <x v="1"/>
    <x v="2"/>
    <m/>
  </r>
  <r>
    <s v="OD6579"/>
    <x v="7"/>
    <x v="2"/>
    <x v="21"/>
    <x v="1"/>
    <d v="2017-11-21T00:00:00"/>
    <x v="3"/>
    <n v="1293"/>
    <n v="0.14000000000000001"/>
    <n v="387.9"/>
    <s v="Tamil Nadu"/>
    <x v="0"/>
    <x v="0"/>
    <m/>
  </r>
  <r>
    <s v="OD6580"/>
    <x v="20"/>
    <x v="1"/>
    <x v="1"/>
    <x v="13"/>
    <d v="2018-06-01T00:00:00"/>
    <x v="3"/>
    <n v="557"/>
    <n v="0.16"/>
    <n v="55.7"/>
    <s v="Tamil Nadu"/>
    <x v="3"/>
    <x v="1"/>
    <m/>
  </r>
  <r>
    <s v="OD6581"/>
    <x v="31"/>
    <x v="5"/>
    <x v="10"/>
    <x v="17"/>
    <d v="2016-12-31T00:00:00"/>
    <x v="3"/>
    <n v="2157"/>
    <n v="0.26"/>
    <n v="474.54"/>
    <s v="Tamil Nadu"/>
    <x v="1"/>
    <x v="4"/>
    <m/>
  </r>
  <r>
    <s v="OD6582"/>
    <x v="19"/>
    <x v="5"/>
    <x v="10"/>
    <x v="6"/>
    <d v="2017-11-12T00:00:00"/>
    <x v="3"/>
    <n v="2004"/>
    <n v="0.19"/>
    <n v="801.6"/>
    <s v="Tamil Nadu"/>
    <x v="0"/>
    <x v="0"/>
    <m/>
  </r>
  <r>
    <s v="OD6583"/>
    <x v="27"/>
    <x v="1"/>
    <x v="14"/>
    <x v="17"/>
    <d v="2016-10-09T00:00:00"/>
    <x v="3"/>
    <n v="1179"/>
    <n v="0.3"/>
    <n v="448.02"/>
    <s v="Tamil Nadu"/>
    <x v="1"/>
    <x v="2"/>
    <m/>
  </r>
  <r>
    <s v="OD6584"/>
    <x v="11"/>
    <x v="0"/>
    <x v="0"/>
    <x v="13"/>
    <d v="2017-07-07T00:00:00"/>
    <x v="3"/>
    <n v="1684"/>
    <n v="0.11"/>
    <n v="336.8"/>
    <s v="Tamil Nadu"/>
    <x v="0"/>
    <x v="7"/>
    <m/>
  </r>
  <r>
    <s v="OD6585"/>
    <x v="30"/>
    <x v="4"/>
    <x v="22"/>
    <x v="3"/>
    <d v="2017-08-27T00:00:00"/>
    <x v="3"/>
    <n v="2351"/>
    <n v="0.32"/>
    <n v="658.28"/>
    <s v="Tamil Nadu"/>
    <x v="0"/>
    <x v="6"/>
    <m/>
  </r>
  <r>
    <s v="OD6586"/>
    <x v="21"/>
    <x v="6"/>
    <x v="9"/>
    <x v="22"/>
    <d v="2016-05-31T00:00:00"/>
    <x v="3"/>
    <n v="1874"/>
    <n v="0.24"/>
    <n v="262.36"/>
    <s v="Tamil Nadu"/>
    <x v="1"/>
    <x v="5"/>
    <m/>
  </r>
  <r>
    <s v="OD6587"/>
    <x v="39"/>
    <x v="6"/>
    <x v="9"/>
    <x v="6"/>
    <d v="2016-11-21T00:00:00"/>
    <x v="3"/>
    <n v="2446"/>
    <n v="0.34"/>
    <n v="1027.32"/>
    <s v="Tamil Nadu"/>
    <x v="1"/>
    <x v="0"/>
    <m/>
  </r>
  <r>
    <s v="OD6588"/>
    <x v="11"/>
    <x v="5"/>
    <x v="8"/>
    <x v="12"/>
    <d v="2017-08-01T00:00:00"/>
    <x v="3"/>
    <n v="1114"/>
    <n v="0.28000000000000003"/>
    <n v="200.52"/>
    <s v="Tamil Nadu"/>
    <x v="0"/>
    <x v="6"/>
    <m/>
  </r>
  <r>
    <s v="OD6589"/>
    <x v="23"/>
    <x v="6"/>
    <x v="11"/>
    <x v="19"/>
    <d v="2015-09-14T00:00:00"/>
    <x v="3"/>
    <n v="1181"/>
    <n v="0.27"/>
    <n v="401.54"/>
    <s v="Tamil Nadu"/>
    <x v="2"/>
    <x v="8"/>
    <m/>
  </r>
  <r>
    <s v="OD6590"/>
    <x v="4"/>
    <x v="2"/>
    <x v="21"/>
    <x v="5"/>
    <d v="2017-09-05T00:00:00"/>
    <x v="3"/>
    <n v="1254"/>
    <n v="0.33"/>
    <n v="551.76"/>
    <s v="Tamil Nadu"/>
    <x v="0"/>
    <x v="8"/>
    <m/>
  </r>
  <r>
    <s v="OD6591"/>
    <x v="13"/>
    <x v="5"/>
    <x v="17"/>
    <x v="3"/>
    <d v="2015-05-20T00:00:00"/>
    <x v="3"/>
    <n v="656"/>
    <n v="0.33"/>
    <n v="255.84"/>
    <s v="Tamil Nadu"/>
    <x v="2"/>
    <x v="5"/>
    <m/>
  </r>
  <r>
    <s v="OD6592"/>
    <x v="2"/>
    <x v="0"/>
    <x v="0"/>
    <x v="1"/>
    <d v="2017-11-27T00:00:00"/>
    <x v="3"/>
    <n v="1892"/>
    <n v="0.2"/>
    <n v="832.48"/>
    <s v="Tamil Nadu"/>
    <x v="0"/>
    <x v="0"/>
    <m/>
  </r>
  <r>
    <s v="OD6593"/>
    <x v="6"/>
    <x v="0"/>
    <x v="12"/>
    <x v="6"/>
    <d v="2018-01-22T00:00:00"/>
    <x v="3"/>
    <n v="2155"/>
    <n v="0.21"/>
    <n v="926.65"/>
    <s v="Tamil Nadu"/>
    <x v="3"/>
    <x v="9"/>
    <m/>
  </r>
  <r>
    <s v="OD6594"/>
    <x v="12"/>
    <x v="5"/>
    <x v="17"/>
    <x v="19"/>
    <d v="2017-07-08T00:00:00"/>
    <x v="3"/>
    <n v="2306"/>
    <n v="0.35"/>
    <n v="899.34"/>
    <s v="Tamil Nadu"/>
    <x v="0"/>
    <x v="7"/>
    <m/>
  </r>
  <r>
    <s v="OD6595"/>
    <x v="27"/>
    <x v="5"/>
    <x v="8"/>
    <x v="8"/>
    <d v="2016-04-18T00:00:00"/>
    <x v="3"/>
    <n v="1692"/>
    <n v="0.24"/>
    <n v="355.32"/>
    <s v="Tamil Nadu"/>
    <x v="1"/>
    <x v="3"/>
    <m/>
  </r>
  <r>
    <s v="OD6596"/>
    <x v="9"/>
    <x v="1"/>
    <x v="14"/>
    <x v="11"/>
    <d v="2016-04-18T00:00:00"/>
    <x v="3"/>
    <n v="797"/>
    <n v="0.2"/>
    <n v="231.13"/>
    <s v="Tamil Nadu"/>
    <x v="1"/>
    <x v="3"/>
    <m/>
  </r>
  <r>
    <s v="OD6597"/>
    <x v="13"/>
    <x v="5"/>
    <x v="10"/>
    <x v="1"/>
    <d v="2015-12-30T00:00:00"/>
    <x v="3"/>
    <n v="2320"/>
    <n v="0.15"/>
    <n v="371.2"/>
    <s v="Tamil Nadu"/>
    <x v="2"/>
    <x v="4"/>
    <m/>
  </r>
  <r>
    <s v="OD6598"/>
    <x v="37"/>
    <x v="1"/>
    <x v="1"/>
    <x v="4"/>
    <d v="2017-12-05T00:00:00"/>
    <x v="3"/>
    <n v="1070"/>
    <n v="0.18"/>
    <n v="385.2"/>
    <s v="Tamil Nadu"/>
    <x v="0"/>
    <x v="4"/>
    <m/>
  </r>
  <r>
    <s v="OD6599"/>
    <x v="31"/>
    <x v="0"/>
    <x v="12"/>
    <x v="3"/>
    <d v="2016-04-18T00:00:00"/>
    <x v="3"/>
    <n v="1957"/>
    <n v="0.28999999999999998"/>
    <n v="332.69"/>
    <s v="Tamil Nadu"/>
    <x v="1"/>
    <x v="3"/>
    <m/>
  </r>
  <r>
    <s v="OD6600"/>
    <x v="10"/>
    <x v="5"/>
    <x v="8"/>
    <x v="1"/>
    <d v="2017-12-09T00:00:00"/>
    <x v="3"/>
    <n v="1176"/>
    <n v="0.11"/>
    <n v="364.56"/>
    <s v="Tamil Nadu"/>
    <x v="0"/>
    <x v="4"/>
    <m/>
  </r>
  <r>
    <s v="OD6601"/>
    <x v="3"/>
    <x v="0"/>
    <x v="12"/>
    <x v="7"/>
    <d v="2015-09-14T00:00:00"/>
    <x v="3"/>
    <n v="1945"/>
    <n v="0.35"/>
    <n v="291.75"/>
    <s v="Tamil Nadu"/>
    <x v="2"/>
    <x v="8"/>
    <m/>
  </r>
  <r>
    <s v="OD6602"/>
    <x v="30"/>
    <x v="5"/>
    <x v="8"/>
    <x v="1"/>
    <d v="2016-02-09T00:00:00"/>
    <x v="3"/>
    <n v="2387"/>
    <n v="0.1"/>
    <n v="811.58"/>
    <s v="Tamil Nadu"/>
    <x v="1"/>
    <x v="11"/>
    <m/>
  </r>
  <r>
    <s v="OD6603"/>
    <x v="46"/>
    <x v="1"/>
    <x v="1"/>
    <x v="6"/>
    <d v="2018-12-23T00:00:00"/>
    <x v="3"/>
    <n v="599"/>
    <n v="0.12"/>
    <n v="113.81"/>
    <s v="Tamil Nadu"/>
    <x v="3"/>
    <x v="4"/>
    <m/>
  </r>
  <r>
    <s v="OD6604"/>
    <x v="19"/>
    <x v="0"/>
    <x v="20"/>
    <x v="20"/>
    <d v="2016-07-30T00:00:00"/>
    <x v="3"/>
    <n v="2183"/>
    <n v="0.28000000000000003"/>
    <n v="327.45"/>
    <s v="Tamil Nadu"/>
    <x v="1"/>
    <x v="7"/>
    <m/>
  </r>
  <r>
    <s v="OD6605"/>
    <x v="17"/>
    <x v="5"/>
    <x v="8"/>
    <x v="10"/>
    <d v="2018-10-03T00:00:00"/>
    <x v="3"/>
    <n v="1491"/>
    <n v="0.16"/>
    <n v="223.65"/>
    <s v="Tamil Nadu"/>
    <x v="3"/>
    <x v="2"/>
    <m/>
  </r>
  <r>
    <s v="OD6606"/>
    <x v="27"/>
    <x v="1"/>
    <x v="1"/>
    <x v="11"/>
    <d v="2018-01-22T00:00:00"/>
    <x v="3"/>
    <n v="1202"/>
    <n v="0.19"/>
    <n v="504.84"/>
    <s v="Tamil Nadu"/>
    <x v="3"/>
    <x v="9"/>
    <m/>
  </r>
  <r>
    <s v="OD6607"/>
    <x v="42"/>
    <x v="1"/>
    <x v="14"/>
    <x v="7"/>
    <d v="2017-08-27T00:00:00"/>
    <x v="3"/>
    <n v="1499"/>
    <n v="0.18"/>
    <n v="584.61"/>
    <s v="Tamil Nadu"/>
    <x v="0"/>
    <x v="6"/>
    <m/>
  </r>
  <r>
    <s v="OD6608"/>
    <x v="41"/>
    <x v="0"/>
    <x v="12"/>
    <x v="12"/>
    <d v="2017-09-05T00:00:00"/>
    <x v="3"/>
    <n v="1126"/>
    <n v="0.11"/>
    <n v="484.18"/>
    <s v="Tamil Nadu"/>
    <x v="0"/>
    <x v="8"/>
    <m/>
  </r>
  <r>
    <s v="OD6609"/>
    <x v="2"/>
    <x v="4"/>
    <x v="7"/>
    <x v="22"/>
    <d v="2018-05-12T00:00:00"/>
    <x v="3"/>
    <n v="922"/>
    <n v="0.21"/>
    <n v="202.84"/>
    <s v="Tamil Nadu"/>
    <x v="3"/>
    <x v="5"/>
    <m/>
  </r>
  <r>
    <s v="OD6610"/>
    <x v="5"/>
    <x v="0"/>
    <x v="20"/>
    <x v="6"/>
    <d v="2015-05-20T00:00:00"/>
    <x v="3"/>
    <n v="640"/>
    <n v="0.3"/>
    <n v="211.2"/>
    <s v="Tamil Nadu"/>
    <x v="2"/>
    <x v="5"/>
    <m/>
  </r>
  <r>
    <s v="OD6611"/>
    <x v="9"/>
    <x v="5"/>
    <x v="10"/>
    <x v="5"/>
    <d v="2016-05-31T00:00:00"/>
    <x v="3"/>
    <n v="589"/>
    <n v="0.22"/>
    <n v="170.81"/>
    <s v="Tamil Nadu"/>
    <x v="1"/>
    <x v="5"/>
    <m/>
  </r>
  <r>
    <s v="OD6612"/>
    <x v="7"/>
    <x v="6"/>
    <x v="11"/>
    <x v="12"/>
    <d v="2018-07-03T00:00:00"/>
    <x v="3"/>
    <n v="1010"/>
    <n v="0.34"/>
    <n v="101"/>
    <s v="Tamil Nadu"/>
    <x v="3"/>
    <x v="7"/>
    <m/>
  </r>
  <r>
    <s v="OD6613"/>
    <x v="27"/>
    <x v="5"/>
    <x v="17"/>
    <x v="17"/>
    <d v="2017-09-05T00:00:00"/>
    <x v="3"/>
    <n v="1220"/>
    <n v="0.26"/>
    <n v="366"/>
    <s v="Tamil Nadu"/>
    <x v="0"/>
    <x v="8"/>
    <m/>
  </r>
  <r>
    <s v="OD6614"/>
    <x v="10"/>
    <x v="5"/>
    <x v="10"/>
    <x v="2"/>
    <d v="2018-05-08T00:00:00"/>
    <x v="3"/>
    <n v="1885"/>
    <n v="0.1"/>
    <n v="490.1"/>
    <s v="Tamil Nadu"/>
    <x v="3"/>
    <x v="5"/>
    <m/>
  </r>
  <r>
    <s v="OD6615"/>
    <x v="45"/>
    <x v="0"/>
    <x v="20"/>
    <x v="6"/>
    <d v="2017-12-23T00:00:00"/>
    <x v="3"/>
    <n v="2301"/>
    <n v="0.19"/>
    <n v="575.25"/>
    <s v="Tamil Nadu"/>
    <x v="0"/>
    <x v="4"/>
    <m/>
  </r>
  <r>
    <s v="OD6616"/>
    <x v="41"/>
    <x v="0"/>
    <x v="12"/>
    <x v="2"/>
    <d v="2017-07-07T00:00:00"/>
    <x v="3"/>
    <n v="1819"/>
    <n v="0.3"/>
    <n v="272.85000000000002"/>
    <s v="Tamil Nadu"/>
    <x v="0"/>
    <x v="7"/>
    <m/>
  </r>
  <r>
    <s v="OD6617"/>
    <x v="34"/>
    <x v="0"/>
    <x v="12"/>
    <x v="22"/>
    <d v="2017-12-02T00:00:00"/>
    <x v="3"/>
    <n v="1242"/>
    <n v="0.17"/>
    <n v="397.44"/>
    <s v="Tamil Nadu"/>
    <x v="0"/>
    <x v="4"/>
    <m/>
  </r>
  <r>
    <s v="OD6618"/>
    <x v="0"/>
    <x v="6"/>
    <x v="19"/>
    <x v="4"/>
    <d v="2016-04-18T00:00:00"/>
    <x v="3"/>
    <n v="1319"/>
    <n v="0.28999999999999998"/>
    <n v="567.16999999999996"/>
    <s v="Tamil Nadu"/>
    <x v="1"/>
    <x v="3"/>
    <m/>
  </r>
  <r>
    <s v="OD6619"/>
    <x v="41"/>
    <x v="0"/>
    <x v="12"/>
    <x v="18"/>
    <d v="2017-12-09T00:00:00"/>
    <x v="3"/>
    <n v="1750"/>
    <n v="0.3"/>
    <n v="140"/>
    <s v="Tamil Nadu"/>
    <x v="0"/>
    <x v="4"/>
    <m/>
  </r>
  <r>
    <s v="OD6620"/>
    <x v="38"/>
    <x v="2"/>
    <x v="15"/>
    <x v="0"/>
    <d v="2018-10-02T00:00:00"/>
    <x v="3"/>
    <n v="1099"/>
    <n v="0.19"/>
    <n v="98.91"/>
    <s v="Tamil Nadu"/>
    <x v="3"/>
    <x v="2"/>
    <m/>
  </r>
  <r>
    <s v="OD6621"/>
    <x v="15"/>
    <x v="6"/>
    <x v="13"/>
    <x v="16"/>
    <d v="2015-09-14T00:00:00"/>
    <x v="3"/>
    <n v="614"/>
    <n v="0.25"/>
    <n v="208.76"/>
    <s v="Tamil Nadu"/>
    <x v="2"/>
    <x v="8"/>
    <m/>
  </r>
  <r>
    <s v="OD6622"/>
    <x v="24"/>
    <x v="5"/>
    <x v="8"/>
    <x v="23"/>
    <d v="2016-04-18T00:00:00"/>
    <x v="3"/>
    <n v="793"/>
    <n v="0.12"/>
    <n v="301.33999999999997"/>
    <s v="Tamil Nadu"/>
    <x v="1"/>
    <x v="3"/>
    <m/>
  </r>
  <r>
    <s v="OD6623"/>
    <x v="21"/>
    <x v="2"/>
    <x v="4"/>
    <x v="18"/>
    <d v="2016-05-31T00:00:00"/>
    <x v="3"/>
    <n v="1500"/>
    <n v="0.32"/>
    <n v="450"/>
    <s v="Tamil Nadu"/>
    <x v="1"/>
    <x v="5"/>
    <m/>
  </r>
  <r>
    <s v="OD6624"/>
    <x v="25"/>
    <x v="1"/>
    <x v="14"/>
    <x v="18"/>
    <d v="2018-05-28T00:00:00"/>
    <x v="3"/>
    <n v="964"/>
    <n v="0.28999999999999998"/>
    <n v="115.68"/>
    <s v="Tamil Nadu"/>
    <x v="3"/>
    <x v="5"/>
    <m/>
  </r>
  <r>
    <s v="OD6625"/>
    <x v="21"/>
    <x v="4"/>
    <x v="6"/>
    <x v="1"/>
    <d v="2015-12-30T00:00:00"/>
    <x v="3"/>
    <n v="899"/>
    <n v="0.12"/>
    <n v="287.68"/>
    <s v="Tamil Nadu"/>
    <x v="2"/>
    <x v="4"/>
    <m/>
  </r>
  <r>
    <s v="OD6626"/>
    <x v="0"/>
    <x v="1"/>
    <x v="1"/>
    <x v="2"/>
    <d v="2018-07-21T00:00:00"/>
    <x v="3"/>
    <n v="2386"/>
    <n v="0.34"/>
    <n v="835.1"/>
    <s v="Tamil Nadu"/>
    <x v="3"/>
    <x v="7"/>
    <m/>
  </r>
  <r>
    <s v="OD6627"/>
    <x v="35"/>
    <x v="4"/>
    <x v="22"/>
    <x v="19"/>
    <d v="2018-12-23T00:00:00"/>
    <x v="3"/>
    <n v="1382"/>
    <n v="0.25"/>
    <n v="345.5"/>
    <s v="Tamil Nadu"/>
    <x v="3"/>
    <x v="4"/>
    <m/>
  </r>
  <r>
    <s v="OD6628"/>
    <x v="32"/>
    <x v="6"/>
    <x v="19"/>
    <x v="8"/>
    <d v="2018-05-12T00:00:00"/>
    <x v="3"/>
    <n v="523"/>
    <n v="0.12"/>
    <n v="94.14"/>
    <s v="Tamil Nadu"/>
    <x v="3"/>
    <x v="5"/>
    <m/>
  </r>
  <r>
    <s v="OD6629"/>
    <x v="12"/>
    <x v="1"/>
    <x v="1"/>
    <x v="7"/>
    <d v="2018-10-02T00:00:00"/>
    <x v="3"/>
    <n v="2439"/>
    <n v="0.25"/>
    <n v="292.68"/>
    <s v="Tamil Nadu"/>
    <x v="3"/>
    <x v="2"/>
    <m/>
  </r>
  <r>
    <s v="OD6630"/>
    <x v="22"/>
    <x v="2"/>
    <x v="21"/>
    <x v="9"/>
    <d v="2018-07-21T00:00:00"/>
    <x v="3"/>
    <n v="1569"/>
    <n v="0.15"/>
    <n v="674.67"/>
    <s v="Tamil Nadu"/>
    <x v="3"/>
    <x v="7"/>
    <m/>
  </r>
  <r>
    <s v="OD6631"/>
    <x v="27"/>
    <x v="6"/>
    <x v="9"/>
    <x v="12"/>
    <d v="2015-10-13T00:00:00"/>
    <x v="4"/>
    <n v="2317"/>
    <n v="0.25"/>
    <n v="139.02000000000001"/>
    <s v="Tamil Nadu"/>
    <x v="2"/>
    <x v="2"/>
    <m/>
  </r>
  <r>
    <s v="OD6632"/>
    <x v="25"/>
    <x v="5"/>
    <x v="17"/>
    <x v="12"/>
    <d v="2017-12-05T00:00:00"/>
    <x v="4"/>
    <n v="1576"/>
    <n v="0.23"/>
    <n v="425.52"/>
    <s v="Tamil Nadu"/>
    <x v="0"/>
    <x v="4"/>
    <m/>
  </r>
  <r>
    <s v="OD6633"/>
    <x v="28"/>
    <x v="5"/>
    <x v="17"/>
    <x v="16"/>
    <d v="2016-05-31T00:00:00"/>
    <x v="4"/>
    <n v="1736"/>
    <n v="0.23"/>
    <n v="156.24"/>
    <s v="Tamil Nadu"/>
    <x v="1"/>
    <x v="5"/>
    <m/>
  </r>
  <r>
    <s v="OD6634"/>
    <x v="14"/>
    <x v="4"/>
    <x v="7"/>
    <x v="15"/>
    <d v="2016-09-03T00:00:00"/>
    <x v="4"/>
    <n v="2097"/>
    <n v="0.1"/>
    <n v="712.98"/>
    <s v="Tamil Nadu"/>
    <x v="1"/>
    <x v="8"/>
    <m/>
  </r>
  <r>
    <s v="OD6635"/>
    <x v="44"/>
    <x v="2"/>
    <x v="15"/>
    <x v="2"/>
    <d v="2017-07-14T00:00:00"/>
    <x v="4"/>
    <n v="2222"/>
    <n v="0.34"/>
    <n v="244.42"/>
    <s v="Tamil Nadu"/>
    <x v="0"/>
    <x v="7"/>
    <m/>
  </r>
  <r>
    <s v="OD6636"/>
    <x v="13"/>
    <x v="1"/>
    <x v="1"/>
    <x v="20"/>
    <d v="2016-09-11T00:00:00"/>
    <x v="4"/>
    <n v="1588"/>
    <n v="0.35"/>
    <n v="666.96"/>
    <s v="Tamil Nadu"/>
    <x v="1"/>
    <x v="8"/>
    <m/>
  </r>
  <r>
    <s v="OD6637"/>
    <x v="13"/>
    <x v="6"/>
    <x v="9"/>
    <x v="20"/>
    <d v="2015-08-05T00:00:00"/>
    <x v="4"/>
    <n v="2477"/>
    <n v="0.12"/>
    <n v="569.71"/>
    <s v="Tamil Nadu"/>
    <x v="2"/>
    <x v="6"/>
    <m/>
  </r>
  <r>
    <s v="OD6638"/>
    <x v="44"/>
    <x v="5"/>
    <x v="10"/>
    <x v="5"/>
    <d v="2017-12-19T00:00:00"/>
    <x v="4"/>
    <n v="913"/>
    <n v="0.13"/>
    <n v="219.12"/>
    <s v="Tamil Nadu"/>
    <x v="0"/>
    <x v="4"/>
    <m/>
  </r>
  <r>
    <s v="OD6639"/>
    <x v="42"/>
    <x v="4"/>
    <x v="6"/>
    <x v="2"/>
    <d v="2018-11-09T00:00:00"/>
    <x v="4"/>
    <n v="2252"/>
    <n v="0.22"/>
    <n v="653.08000000000004"/>
    <s v="Tamil Nadu"/>
    <x v="3"/>
    <x v="0"/>
    <m/>
  </r>
  <r>
    <s v="OD6640"/>
    <x v="14"/>
    <x v="0"/>
    <x v="0"/>
    <x v="17"/>
    <d v="2015-11-03T00:00:00"/>
    <x v="4"/>
    <n v="2065"/>
    <n v="0.17"/>
    <n v="351.05"/>
    <s v="Tamil Nadu"/>
    <x v="2"/>
    <x v="0"/>
    <m/>
  </r>
  <r>
    <s v="OD6641"/>
    <x v="43"/>
    <x v="4"/>
    <x v="22"/>
    <x v="1"/>
    <d v="2017-01-31T00:00:00"/>
    <x v="4"/>
    <n v="1911"/>
    <n v="0.3"/>
    <n v="210.21"/>
    <s v="Tamil Nadu"/>
    <x v="0"/>
    <x v="9"/>
    <m/>
  </r>
  <r>
    <s v="OD6642"/>
    <x v="32"/>
    <x v="6"/>
    <x v="19"/>
    <x v="6"/>
    <d v="2018-10-28T00:00:00"/>
    <x v="4"/>
    <n v="1164"/>
    <n v="0.35"/>
    <n v="162.96"/>
    <s v="Tamil Nadu"/>
    <x v="3"/>
    <x v="2"/>
    <m/>
  </r>
  <r>
    <s v="OD6643"/>
    <x v="39"/>
    <x v="2"/>
    <x v="21"/>
    <x v="0"/>
    <d v="2016-11-07T00:00:00"/>
    <x v="4"/>
    <n v="1558"/>
    <n v="0.35"/>
    <n v="420.66"/>
    <s v="Tamil Nadu"/>
    <x v="1"/>
    <x v="0"/>
    <m/>
  </r>
  <r>
    <s v="OD6644"/>
    <x v="17"/>
    <x v="6"/>
    <x v="11"/>
    <x v="14"/>
    <d v="2015-09-09T00:00:00"/>
    <x v="4"/>
    <n v="1572"/>
    <n v="0.24"/>
    <n v="172.92"/>
    <s v="Tamil Nadu"/>
    <x v="2"/>
    <x v="8"/>
    <m/>
  </r>
  <r>
    <s v="OD6645"/>
    <x v="9"/>
    <x v="6"/>
    <x v="11"/>
    <x v="4"/>
    <d v="2016-09-15T00:00:00"/>
    <x v="4"/>
    <n v="2340"/>
    <n v="0.26"/>
    <n v="725.4"/>
    <s v="Tamil Nadu"/>
    <x v="1"/>
    <x v="8"/>
    <m/>
  </r>
  <r>
    <s v="OD6646"/>
    <x v="36"/>
    <x v="1"/>
    <x v="14"/>
    <x v="0"/>
    <d v="2016-01-02T00:00:00"/>
    <x v="4"/>
    <n v="1138"/>
    <n v="0.34"/>
    <n v="79.66"/>
    <s v="Tamil Nadu"/>
    <x v="1"/>
    <x v="9"/>
    <m/>
  </r>
  <r>
    <s v="OD6647"/>
    <x v="12"/>
    <x v="2"/>
    <x v="21"/>
    <x v="5"/>
    <d v="2016-03-17T00:00:00"/>
    <x v="4"/>
    <n v="1749"/>
    <n v="0.35"/>
    <n v="647.13"/>
    <s v="Tamil Nadu"/>
    <x v="1"/>
    <x v="10"/>
    <m/>
  </r>
  <r>
    <s v="OD6648"/>
    <x v="35"/>
    <x v="1"/>
    <x v="14"/>
    <x v="5"/>
    <d v="2015-08-05T00:00:00"/>
    <x v="4"/>
    <n v="1473"/>
    <n v="0.31"/>
    <n v="176.76"/>
    <s v="Tamil Nadu"/>
    <x v="2"/>
    <x v="6"/>
    <m/>
  </r>
  <r>
    <s v="OD6649"/>
    <x v="19"/>
    <x v="4"/>
    <x v="7"/>
    <x v="16"/>
    <d v="2016-03-26T00:00:00"/>
    <x v="4"/>
    <n v="1363"/>
    <n v="0.28999999999999998"/>
    <n v="354.38"/>
    <s v="Tamil Nadu"/>
    <x v="1"/>
    <x v="10"/>
    <m/>
  </r>
  <r>
    <s v="OD6650"/>
    <x v="31"/>
    <x v="3"/>
    <x v="3"/>
    <x v="13"/>
    <d v="2016-01-02T00:00:00"/>
    <x v="4"/>
    <n v="1973"/>
    <n v="0.26"/>
    <n v="611.63"/>
    <s v="Tamil Nadu"/>
    <x v="1"/>
    <x v="9"/>
    <m/>
  </r>
  <r>
    <s v="OD6651"/>
    <x v="2"/>
    <x v="1"/>
    <x v="1"/>
    <x v="10"/>
    <d v="2015-07-14T00:00:00"/>
    <x v="4"/>
    <n v="931"/>
    <n v="0.22"/>
    <n v="400.33"/>
    <s v="Tamil Nadu"/>
    <x v="2"/>
    <x v="7"/>
    <m/>
  </r>
  <r>
    <s v="OD6652"/>
    <x v="48"/>
    <x v="4"/>
    <x v="7"/>
    <x v="4"/>
    <d v="2017-03-25T00:00:00"/>
    <x v="4"/>
    <n v="811"/>
    <n v="0.33"/>
    <n v="121.65"/>
    <s v="Tamil Nadu"/>
    <x v="0"/>
    <x v="10"/>
    <m/>
  </r>
  <r>
    <s v="OD6653"/>
    <x v="3"/>
    <x v="5"/>
    <x v="17"/>
    <x v="20"/>
    <d v="2018-06-10T00:00:00"/>
    <x v="4"/>
    <n v="2278"/>
    <n v="0.28999999999999998"/>
    <n v="1025.0999999999999"/>
    <s v="Tamil Nadu"/>
    <x v="3"/>
    <x v="1"/>
    <m/>
  </r>
  <r>
    <s v="OD6654"/>
    <x v="41"/>
    <x v="5"/>
    <x v="17"/>
    <x v="6"/>
    <d v="2017-02-19T00:00:00"/>
    <x v="4"/>
    <n v="2459"/>
    <n v="0.28000000000000003"/>
    <n v="713.11"/>
    <s v="Tamil Nadu"/>
    <x v="0"/>
    <x v="11"/>
    <m/>
  </r>
  <r>
    <s v="OD6655"/>
    <x v="5"/>
    <x v="2"/>
    <x v="15"/>
    <x v="3"/>
    <d v="2016-01-02T00:00:00"/>
    <x v="4"/>
    <n v="2493"/>
    <n v="0.21"/>
    <n v="573.39"/>
    <s v="Tamil Nadu"/>
    <x v="1"/>
    <x v="9"/>
    <m/>
  </r>
  <r>
    <s v="OD6656"/>
    <x v="33"/>
    <x v="0"/>
    <x v="0"/>
    <x v="11"/>
    <d v="2015-09-09T00:00:00"/>
    <x v="4"/>
    <n v="1529"/>
    <n v="0.2"/>
    <n v="626.89"/>
    <s v="Tamil Nadu"/>
    <x v="2"/>
    <x v="8"/>
    <m/>
  </r>
  <r>
    <s v="OD6657"/>
    <x v="13"/>
    <x v="5"/>
    <x v="17"/>
    <x v="13"/>
    <d v="2018-11-09T00:00:00"/>
    <x v="4"/>
    <n v="2449"/>
    <n v="0.19"/>
    <n v="783.68"/>
    <s v="Tamil Nadu"/>
    <x v="3"/>
    <x v="0"/>
    <m/>
  </r>
  <r>
    <s v="OD6658"/>
    <x v="38"/>
    <x v="5"/>
    <x v="17"/>
    <x v="3"/>
    <d v="2018-11-17T00:00:00"/>
    <x v="4"/>
    <n v="1764"/>
    <n v="0.24"/>
    <n v="317.52"/>
    <s v="Tamil Nadu"/>
    <x v="3"/>
    <x v="0"/>
    <m/>
  </r>
  <r>
    <s v="OD6659"/>
    <x v="28"/>
    <x v="5"/>
    <x v="17"/>
    <x v="15"/>
    <d v="2017-02-19T00:00:00"/>
    <x v="4"/>
    <n v="2132"/>
    <n v="0.1"/>
    <n v="874.12"/>
    <s v="Tamil Nadu"/>
    <x v="0"/>
    <x v="11"/>
    <m/>
  </r>
  <r>
    <s v="OD6660"/>
    <x v="2"/>
    <x v="5"/>
    <x v="8"/>
    <x v="15"/>
    <d v="2018-03-23T00:00:00"/>
    <x v="4"/>
    <n v="1873"/>
    <n v="0.23"/>
    <n v="618.09"/>
    <s v="Tamil Nadu"/>
    <x v="3"/>
    <x v="10"/>
    <m/>
  </r>
  <r>
    <s v="OD6661"/>
    <x v="2"/>
    <x v="3"/>
    <x v="16"/>
    <x v="12"/>
    <d v="2015-05-20T00:00:00"/>
    <x v="4"/>
    <n v="2104"/>
    <n v="0.23"/>
    <n v="420.8"/>
    <s v="Tamil Nadu"/>
    <x v="2"/>
    <x v="5"/>
    <m/>
  </r>
  <r>
    <s v="OD6662"/>
    <x v="36"/>
    <x v="0"/>
    <x v="12"/>
    <x v="2"/>
    <d v="2015-10-14T00:00:00"/>
    <x v="4"/>
    <n v="1057"/>
    <n v="0.24"/>
    <n v="73.989999999999995"/>
    <s v="Tamil Nadu"/>
    <x v="2"/>
    <x v="2"/>
    <m/>
  </r>
  <r>
    <s v="OD6663"/>
    <x v="18"/>
    <x v="1"/>
    <x v="14"/>
    <x v="18"/>
    <d v="2018-04-30T00:00:00"/>
    <x v="4"/>
    <n v="1751"/>
    <n v="0.28000000000000003"/>
    <n v="752.93"/>
    <s v="Tamil Nadu"/>
    <x v="3"/>
    <x v="3"/>
    <m/>
  </r>
  <r>
    <s v="OD6664"/>
    <x v="44"/>
    <x v="1"/>
    <x v="1"/>
    <x v="17"/>
    <d v="2017-06-06T00:00:00"/>
    <x v="4"/>
    <n v="697"/>
    <n v="0.22"/>
    <n v="34.85"/>
    <s v="Tamil Nadu"/>
    <x v="0"/>
    <x v="1"/>
    <m/>
  </r>
  <r>
    <s v="OD6665"/>
    <x v="27"/>
    <x v="5"/>
    <x v="8"/>
    <x v="9"/>
    <d v="2018-03-24T00:00:00"/>
    <x v="4"/>
    <n v="738"/>
    <n v="0.14000000000000001"/>
    <n v="258.3"/>
    <s v="Tamil Nadu"/>
    <x v="3"/>
    <x v="10"/>
    <m/>
  </r>
  <r>
    <s v="OD6666"/>
    <x v="45"/>
    <x v="5"/>
    <x v="10"/>
    <x v="18"/>
    <d v="2015-02-07T00:00:00"/>
    <x v="4"/>
    <n v="1724"/>
    <n v="0.32"/>
    <n v="310.32"/>
    <s v="Tamil Nadu"/>
    <x v="2"/>
    <x v="11"/>
    <m/>
  </r>
  <r>
    <s v="OD6667"/>
    <x v="23"/>
    <x v="3"/>
    <x v="3"/>
    <x v="1"/>
    <d v="2018-09-08T00:00:00"/>
    <x v="4"/>
    <n v="2174"/>
    <n v="0.13"/>
    <n v="152.18"/>
    <s v="Tamil Nadu"/>
    <x v="3"/>
    <x v="8"/>
    <m/>
  </r>
  <r>
    <s v="OD6668"/>
    <x v="32"/>
    <x v="2"/>
    <x v="2"/>
    <x v="0"/>
    <d v="2016-09-11T00:00:00"/>
    <x v="4"/>
    <n v="2139"/>
    <n v="0.23"/>
    <n v="320.85000000000002"/>
    <s v="Tamil Nadu"/>
    <x v="1"/>
    <x v="8"/>
    <m/>
  </r>
  <r>
    <s v="OD6669"/>
    <x v="44"/>
    <x v="0"/>
    <x v="0"/>
    <x v="0"/>
    <d v="2018-10-15T00:00:00"/>
    <x v="4"/>
    <n v="2313"/>
    <n v="0.31"/>
    <n v="1040.8499999999999"/>
    <s v="Tamil Nadu"/>
    <x v="3"/>
    <x v="2"/>
    <m/>
  </r>
  <r>
    <s v="OD6670"/>
    <x v="38"/>
    <x v="5"/>
    <x v="17"/>
    <x v="16"/>
    <d v="2016-05-31T00:00:00"/>
    <x v="4"/>
    <n v="500"/>
    <n v="0.11"/>
    <n v="95"/>
    <s v="Tamil Nadu"/>
    <x v="1"/>
    <x v="5"/>
    <m/>
  </r>
  <r>
    <s v="OD6671"/>
    <x v="43"/>
    <x v="5"/>
    <x v="17"/>
    <x v="10"/>
    <d v="2016-10-05T00:00:00"/>
    <x v="4"/>
    <n v="1856"/>
    <n v="0.16"/>
    <n v="686.72"/>
    <s v="Tamil Nadu"/>
    <x v="1"/>
    <x v="2"/>
    <m/>
  </r>
  <r>
    <s v="OD6672"/>
    <x v="33"/>
    <x v="2"/>
    <x v="15"/>
    <x v="18"/>
    <d v="2015-09-09T00:00:00"/>
    <x v="4"/>
    <n v="2153"/>
    <n v="0.24"/>
    <n v="667.43"/>
    <s v="Tamil Nadu"/>
    <x v="2"/>
    <x v="8"/>
    <m/>
  </r>
  <r>
    <s v="OD6673"/>
    <x v="20"/>
    <x v="1"/>
    <x v="1"/>
    <x v="0"/>
    <d v="2015-10-14T00:00:00"/>
    <x v="4"/>
    <n v="2247"/>
    <n v="0.33"/>
    <n v="966.21"/>
    <s v="Tamil Nadu"/>
    <x v="2"/>
    <x v="2"/>
    <m/>
  </r>
  <r>
    <s v="OD6674"/>
    <x v="26"/>
    <x v="6"/>
    <x v="11"/>
    <x v="15"/>
    <d v="2018-11-14T00:00:00"/>
    <x v="4"/>
    <n v="1674"/>
    <n v="0.14000000000000001"/>
    <n v="100.44"/>
    <s v="Tamil Nadu"/>
    <x v="3"/>
    <x v="0"/>
    <m/>
  </r>
  <r>
    <s v="OD6675"/>
    <x v="44"/>
    <x v="0"/>
    <x v="20"/>
    <x v="18"/>
    <d v="2018-12-22T00:00:00"/>
    <x v="4"/>
    <n v="1381"/>
    <n v="0.13"/>
    <n v="165.72"/>
    <s v="Tamil Nadu"/>
    <x v="3"/>
    <x v="4"/>
    <m/>
  </r>
  <r>
    <s v="OD6676"/>
    <x v="30"/>
    <x v="4"/>
    <x v="6"/>
    <x v="20"/>
    <d v="2017-07-14T00:00:00"/>
    <x v="4"/>
    <n v="1329"/>
    <n v="0.3"/>
    <n v="225.93"/>
    <s v="Tamil Nadu"/>
    <x v="0"/>
    <x v="7"/>
    <m/>
  </r>
  <r>
    <s v="OD6677"/>
    <x v="12"/>
    <x v="1"/>
    <x v="1"/>
    <x v="1"/>
    <d v="2017-12-05T00:00:00"/>
    <x v="4"/>
    <n v="571"/>
    <n v="0.35"/>
    <n v="216.98"/>
    <s v="Tamil Nadu"/>
    <x v="0"/>
    <x v="4"/>
    <m/>
  </r>
  <r>
    <s v="OD6678"/>
    <x v="32"/>
    <x v="3"/>
    <x v="16"/>
    <x v="3"/>
    <d v="2016-11-07T00:00:00"/>
    <x v="4"/>
    <n v="629"/>
    <n v="0.27"/>
    <n v="75.48"/>
    <s v="Tamil Nadu"/>
    <x v="1"/>
    <x v="0"/>
    <m/>
  </r>
  <r>
    <s v="OD6679"/>
    <x v="24"/>
    <x v="2"/>
    <x v="4"/>
    <x v="16"/>
    <d v="2017-07-14T00:00:00"/>
    <x v="4"/>
    <n v="814"/>
    <n v="0.21"/>
    <n v="350.02"/>
    <s v="Tamil Nadu"/>
    <x v="0"/>
    <x v="7"/>
    <m/>
  </r>
  <r>
    <s v="OD6680"/>
    <x v="48"/>
    <x v="1"/>
    <x v="14"/>
    <x v="13"/>
    <d v="2016-03-26T00:00:00"/>
    <x v="4"/>
    <n v="926"/>
    <n v="0.28999999999999998"/>
    <n v="194.46"/>
    <s v="Tamil Nadu"/>
    <x v="1"/>
    <x v="10"/>
    <m/>
  </r>
  <r>
    <s v="OD6681"/>
    <x v="2"/>
    <x v="2"/>
    <x v="21"/>
    <x v="6"/>
    <d v="2017-01-25T00:00:00"/>
    <x v="4"/>
    <n v="1397"/>
    <n v="0.26"/>
    <n v="321.31"/>
    <s v="Tamil Nadu"/>
    <x v="0"/>
    <x v="9"/>
    <m/>
  </r>
  <r>
    <s v="OD6682"/>
    <x v="35"/>
    <x v="1"/>
    <x v="1"/>
    <x v="1"/>
    <d v="2015-04-22T00:00:00"/>
    <x v="4"/>
    <n v="770"/>
    <n v="0.23"/>
    <n v="269.5"/>
    <s v="Tamil Nadu"/>
    <x v="2"/>
    <x v="3"/>
    <m/>
  </r>
  <r>
    <s v="OD6683"/>
    <x v="42"/>
    <x v="2"/>
    <x v="2"/>
    <x v="0"/>
    <d v="2015-05-20T00:00:00"/>
    <x v="4"/>
    <n v="508"/>
    <n v="0.32"/>
    <n v="203.2"/>
    <s v="Tamil Nadu"/>
    <x v="2"/>
    <x v="5"/>
    <m/>
  </r>
  <r>
    <s v="OD6684"/>
    <x v="13"/>
    <x v="0"/>
    <x v="0"/>
    <x v="13"/>
    <d v="2018-11-09T00:00:00"/>
    <x v="4"/>
    <n v="1627"/>
    <n v="0.13"/>
    <n v="699.61"/>
    <s v="Tamil Nadu"/>
    <x v="3"/>
    <x v="0"/>
    <m/>
  </r>
  <r>
    <s v="OD6685"/>
    <x v="17"/>
    <x v="6"/>
    <x v="19"/>
    <x v="12"/>
    <d v="2016-12-21T00:00:00"/>
    <x v="4"/>
    <n v="2329"/>
    <n v="0.13"/>
    <n v="163.03"/>
    <s v="Tamil Nadu"/>
    <x v="1"/>
    <x v="4"/>
    <m/>
  </r>
  <r>
    <s v="OD6686"/>
    <x v="9"/>
    <x v="4"/>
    <x v="6"/>
    <x v="22"/>
    <d v="2016-09-24T00:00:00"/>
    <x v="4"/>
    <n v="1895"/>
    <n v="0.26"/>
    <n v="587.45000000000005"/>
    <s v="Tamil Nadu"/>
    <x v="1"/>
    <x v="8"/>
    <m/>
  </r>
  <r>
    <s v="OD6687"/>
    <x v="26"/>
    <x v="3"/>
    <x v="18"/>
    <x v="20"/>
    <d v="2017-07-14T00:00:00"/>
    <x v="4"/>
    <n v="1626"/>
    <n v="0.25"/>
    <n v="211.38"/>
    <s v="Tamil Nadu"/>
    <x v="0"/>
    <x v="7"/>
    <m/>
  </r>
  <r>
    <s v="OD6688"/>
    <x v="2"/>
    <x v="5"/>
    <x v="10"/>
    <x v="15"/>
    <d v="2017-06-18T00:00:00"/>
    <x v="4"/>
    <n v="947"/>
    <n v="0.24"/>
    <n v="426.15"/>
    <s v="Tamil Nadu"/>
    <x v="0"/>
    <x v="1"/>
    <m/>
  </r>
  <r>
    <s v="OD6689"/>
    <x v="42"/>
    <x v="5"/>
    <x v="17"/>
    <x v="11"/>
    <d v="2017-03-13T00:00:00"/>
    <x v="4"/>
    <n v="974"/>
    <n v="0.15"/>
    <n v="107.14"/>
    <s v="Tamil Nadu"/>
    <x v="0"/>
    <x v="10"/>
    <m/>
  </r>
  <r>
    <s v="OD6690"/>
    <x v="5"/>
    <x v="1"/>
    <x v="1"/>
    <x v="8"/>
    <d v="2018-11-02T00:00:00"/>
    <x v="4"/>
    <n v="1868"/>
    <n v="0.16"/>
    <n v="579.08000000000004"/>
    <s v="Tamil Nadu"/>
    <x v="3"/>
    <x v="0"/>
    <m/>
  </r>
  <r>
    <s v="OD6691"/>
    <x v="15"/>
    <x v="6"/>
    <x v="9"/>
    <x v="2"/>
    <d v="2015-09-26T00:00:00"/>
    <x v="4"/>
    <n v="1007"/>
    <n v="0.23"/>
    <n v="362.52"/>
    <s v="Tamil Nadu"/>
    <x v="2"/>
    <x v="8"/>
    <m/>
  </r>
  <r>
    <s v="OD6692"/>
    <x v="42"/>
    <x v="6"/>
    <x v="11"/>
    <x v="17"/>
    <d v="2017-06-18T00:00:00"/>
    <x v="4"/>
    <n v="2309"/>
    <n v="0.17"/>
    <n v="161.63"/>
    <s v="Tamil Nadu"/>
    <x v="0"/>
    <x v="1"/>
    <m/>
  </r>
  <r>
    <s v="OD6693"/>
    <x v="21"/>
    <x v="6"/>
    <x v="19"/>
    <x v="22"/>
    <d v="2018-09-22T00:00:00"/>
    <x v="4"/>
    <n v="2100"/>
    <n v="0.11"/>
    <n v="315"/>
    <s v="Tamil Nadu"/>
    <x v="3"/>
    <x v="8"/>
    <m/>
  </r>
  <r>
    <s v="OD6694"/>
    <x v="19"/>
    <x v="6"/>
    <x v="9"/>
    <x v="15"/>
    <d v="2017-07-14T00:00:00"/>
    <x v="4"/>
    <n v="1432"/>
    <n v="0.28999999999999998"/>
    <n v="71.599999999999994"/>
    <s v="Tamil Nadu"/>
    <x v="0"/>
    <x v="7"/>
    <m/>
  </r>
  <r>
    <s v="OD6695"/>
    <x v="45"/>
    <x v="0"/>
    <x v="12"/>
    <x v="4"/>
    <d v="2016-09-15T00:00:00"/>
    <x v="4"/>
    <n v="1338"/>
    <n v="0.34"/>
    <n v="200.7"/>
    <s v="Tamil Nadu"/>
    <x v="1"/>
    <x v="8"/>
    <m/>
  </r>
  <r>
    <s v="OD6696"/>
    <x v="17"/>
    <x v="5"/>
    <x v="8"/>
    <x v="15"/>
    <d v="2017-12-19T00:00:00"/>
    <x v="4"/>
    <n v="1432"/>
    <n v="0.11"/>
    <n v="587.12"/>
    <s v="Tamil Nadu"/>
    <x v="0"/>
    <x v="4"/>
    <m/>
  </r>
  <r>
    <s v="OD6697"/>
    <x v="42"/>
    <x v="2"/>
    <x v="4"/>
    <x v="17"/>
    <d v="2015-04-22T00:00:00"/>
    <x v="4"/>
    <n v="1780"/>
    <n v="0.22"/>
    <n v="712"/>
    <s v="Tamil Nadu"/>
    <x v="2"/>
    <x v="3"/>
    <m/>
  </r>
  <r>
    <s v="OD6698"/>
    <x v="11"/>
    <x v="5"/>
    <x v="8"/>
    <x v="13"/>
    <d v="2016-06-28T00:00:00"/>
    <x v="4"/>
    <n v="1453"/>
    <n v="0.26"/>
    <n v="639.32000000000005"/>
    <s v="Tamil Nadu"/>
    <x v="1"/>
    <x v="1"/>
    <m/>
  </r>
  <r>
    <s v="OD6699"/>
    <x v="25"/>
    <x v="4"/>
    <x v="7"/>
    <x v="8"/>
    <d v="2017-10-09T00:00:00"/>
    <x v="4"/>
    <n v="583"/>
    <n v="0.26"/>
    <n v="69.959999999999994"/>
    <s v="Tamil Nadu"/>
    <x v="0"/>
    <x v="2"/>
    <m/>
  </r>
  <r>
    <s v="OD6700"/>
    <x v="49"/>
    <x v="3"/>
    <x v="16"/>
    <x v="20"/>
    <d v="2018-06-01T00:00:00"/>
    <x v="4"/>
    <n v="1530"/>
    <n v="0.18"/>
    <n v="367.2"/>
    <s v="Tamil Nadu"/>
    <x v="3"/>
    <x v="1"/>
    <m/>
  </r>
  <r>
    <s v="OD6701"/>
    <x v="42"/>
    <x v="0"/>
    <x v="12"/>
    <x v="19"/>
    <d v="2017-01-25T00:00:00"/>
    <x v="4"/>
    <n v="2259"/>
    <n v="0.27"/>
    <n v="406.62"/>
    <s v="Tamil Nadu"/>
    <x v="0"/>
    <x v="9"/>
    <m/>
  </r>
  <r>
    <s v="OD6702"/>
    <x v="14"/>
    <x v="2"/>
    <x v="4"/>
    <x v="2"/>
    <d v="2017-03-13T00:00:00"/>
    <x v="4"/>
    <n v="1738"/>
    <n v="0.28999999999999998"/>
    <n v="729.96"/>
    <s v="Tamil Nadu"/>
    <x v="0"/>
    <x v="10"/>
    <m/>
  </r>
  <r>
    <s v="OD6703"/>
    <x v="36"/>
    <x v="0"/>
    <x v="20"/>
    <x v="19"/>
    <d v="2017-03-13T00:00:00"/>
    <x v="4"/>
    <n v="747"/>
    <n v="0.34"/>
    <n v="291.33"/>
    <s v="Tamil Nadu"/>
    <x v="0"/>
    <x v="10"/>
    <m/>
  </r>
  <r>
    <s v="OD6704"/>
    <x v="35"/>
    <x v="5"/>
    <x v="10"/>
    <x v="13"/>
    <d v="2016-02-10T00:00:00"/>
    <x v="4"/>
    <n v="1895"/>
    <n v="0.15"/>
    <n v="132.65"/>
    <s v="Tamil Nadu"/>
    <x v="1"/>
    <x v="11"/>
    <m/>
  </r>
  <r>
    <s v="OD6705"/>
    <x v="8"/>
    <x v="6"/>
    <x v="13"/>
    <x v="5"/>
    <d v="2015-03-17T00:00:00"/>
    <x v="4"/>
    <n v="1318"/>
    <n v="0.15"/>
    <n v="210.88"/>
    <s v="Tamil Nadu"/>
    <x v="2"/>
    <x v="10"/>
    <m/>
  </r>
  <r>
    <s v="OD6706"/>
    <x v="37"/>
    <x v="6"/>
    <x v="9"/>
    <x v="10"/>
    <d v="2018-08-15T00:00:00"/>
    <x v="4"/>
    <n v="1213"/>
    <n v="0.15"/>
    <n v="509.46"/>
    <s v="Tamil Nadu"/>
    <x v="3"/>
    <x v="6"/>
    <m/>
  </r>
  <r>
    <s v="OD6707"/>
    <x v="14"/>
    <x v="1"/>
    <x v="14"/>
    <x v="15"/>
    <d v="2018-08-29T00:00:00"/>
    <x v="4"/>
    <n v="2478"/>
    <n v="0.35"/>
    <n v="520.38"/>
    <s v="Tamil Nadu"/>
    <x v="3"/>
    <x v="6"/>
    <m/>
  </r>
  <r>
    <s v="OD6708"/>
    <x v="26"/>
    <x v="1"/>
    <x v="1"/>
    <x v="15"/>
    <d v="2018-11-16T00:00:00"/>
    <x v="4"/>
    <n v="648"/>
    <n v="0.19"/>
    <n v="136.08000000000001"/>
    <s v="Tamil Nadu"/>
    <x v="3"/>
    <x v="0"/>
    <m/>
  </r>
  <r>
    <s v="OD6709"/>
    <x v="15"/>
    <x v="5"/>
    <x v="10"/>
    <x v="8"/>
    <d v="2018-11-23T00:00:00"/>
    <x v="4"/>
    <n v="1710"/>
    <n v="0.28000000000000003"/>
    <n v="153.9"/>
    <s v="Tamil Nadu"/>
    <x v="3"/>
    <x v="0"/>
    <m/>
  </r>
  <r>
    <s v="OD6710"/>
    <x v="38"/>
    <x v="6"/>
    <x v="9"/>
    <x v="10"/>
    <d v="2017-07-21T00:00:00"/>
    <x v="4"/>
    <n v="1313"/>
    <n v="0.16"/>
    <n v="105.04"/>
    <s v="Tamil Nadu"/>
    <x v="0"/>
    <x v="7"/>
    <m/>
  </r>
  <r>
    <s v="OD6711"/>
    <x v="16"/>
    <x v="0"/>
    <x v="12"/>
    <x v="8"/>
    <d v="2017-03-13T00:00:00"/>
    <x v="4"/>
    <n v="1800"/>
    <n v="0.15"/>
    <n v="414"/>
    <s v="Tamil Nadu"/>
    <x v="0"/>
    <x v="10"/>
    <m/>
  </r>
  <r>
    <s v="OD6712"/>
    <x v="0"/>
    <x v="4"/>
    <x v="6"/>
    <x v="19"/>
    <d v="2017-06-18T00:00:00"/>
    <x v="4"/>
    <n v="1811"/>
    <n v="0.32"/>
    <n v="488.97"/>
    <s v="Tamil Nadu"/>
    <x v="0"/>
    <x v="1"/>
    <m/>
  </r>
  <r>
    <s v="OD6713"/>
    <x v="30"/>
    <x v="5"/>
    <x v="10"/>
    <x v="18"/>
    <d v="2017-03-13T00:00:00"/>
    <x v="4"/>
    <n v="548"/>
    <n v="0.17"/>
    <n v="115.08"/>
    <s v="Tamil Nadu"/>
    <x v="0"/>
    <x v="10"/>
    <m/>
  </r>
  <r>
    <s v="OD6714"/>
    <x v="27"/>
    <x v="4"/>
    <x v="22"/>
    <x v="7"/>
    <d v="2018-03-31T00:00:00"/>
    <x v="1"/>
    <n v="2396"/>
    <n v="0.16"/>
    <n v="742.76"/>
    <s v="Tamil Nadu"/>
    <x v="3"/>
    <x v="10"/>
    <m/>
  </r>
  <r>
    <s v="OD6715"/>
    <x v="45"/>
    <x v="5"/>
    <x v="17"/>
    <x v="1"/>
    <d v="2018-01-26T00:00:00"/>
    <x v="1"/>
    <n v="638"/>
    <n v="0.1"/>
    <n v="121.22"/>
    <s v="Tamil Nadu"/>
    <x v="3"/>
    <x v="9"/>
    <m/>
  </r>
  <r>
    <s v="OD6716"/>
    <x v="0"/>
    <x v="0"/>
    <x v="20"/>
    <x v="15"/>
    <d v="2016-12-14T00:00:00"/>
    <x v="1"/>
    <n v="1189"/>
    <n v="0.31"/>
    <n v="107.01"/>
    <s v="Tamil Nadu"/>
    <x v="1"/>
    <x v="4"/>
    <m/>
  </r>
  <r>
    <s v="OD6717"/>
    <x v="36"/>
    <x v="3"/>
    <x v="3"/>
    <x v="1"/>
    <d v="2017-07-16T00:00:00"/>
    <x v="1"/>
    <n v="1029"/>
    <n v="0.3"/>
    <n v="329.28"/>
    <s v="Tamil Nadu"/>
    <x v="0"/>
    <x v="7"/>
    <m/>
  </r>
  <r>
    <s v="OD6718"/>
    <x v="18"/>
    <x v="1"/>
    <x v="1"/>
    <x v="1"/>
    <d v="2018-11-02T00:00:00"/>
    <x v="1"/>
    <n v="1406"/>
    <n v="0.27"/>
    <n v="421.8"/>
    <s v="Tamil Nadu"/>
    <x v="3"/>
    <x v="0"/>
    <m/>
  </r>
  <r>
    <s v="OD6719"/>
    <x v="19"/>
    <x v="1"/>
    <x v="14"/>
    <x v="15"/>
    <d v="2016-01-13T00:00:00"/>
    <x v="1"/>
    <n v="1435"/>
    <n v="0.19"/>
    <n v="416.15"/>
    <s v="Tamil Nadu"/>
    <x v="1"/>
    <x v="9"/>
    <m/>
  </r>
  <r>
    <s v="OD6720"/>
    <x v="49"/>
    <x v="5"/>
    <x v="8"/>
    <x v="22"/>
    <d v="2016-08-07T00:00:00"/>
    <x v="1"/>
    <n v="1090"/>
    <n v="0.35"/>
    <n v="65.400000000000006"/>
    <s v="Tamil Nadu"/>
    <x v="1"/>
    <x v="6"/>
    <m/>
  </r>
  <r>
    <s v="OD6721"/>
    <x v="19"/>
    <x v="3"/>
    <x v="5"/>
    <x v="20"/>
    <d v="2018-12-23T00:00:00"/>
    <x v="1"/>
    <n v="1613"/>
    <n v="0.3"/>
    <n v="290.33999999999997"/>
    <s v="Tamil Nadu"/>
    <x v="3"/>
    <x v="4"/>
    <m/>
  </r>
  <r>
    <s v="OD6722"/>
    <x v="8"/>
    <x v="0"/>
    <x v="12"/>
    <x v="2"/>
    <d v="2015-04-05T00:00:00"/>
    <x v="1"/>
    <n v="1108"/>
    <n v="0.27"/>
    <n v="77.56"/>
    <s v="Tamil Nadu"/>
    <x v="2"/>
    <x v="3"/>
    <m/>
  </r>
  <r>
    <s v="OD6723"/>
    <x v="6"/>
    <x v="3"/>
    <x v="18"/>
    <x v="3"/>
    <d v="2015-03-11T00:00:00"/>
    <x v="1"/>
    <n v="2401"/>
    <n v="0.14000000000000001"/>
    <n v="984.41"/>
    <s v="Tamil Nadu"/>
    <x v="2"/>
    <x v="10"/>
    <m/>
  </r>
  <r>
    <s v="OD6724"/>
    <x v="34"/>
    <x v="3"/>
    <x v="18"/>
    <x v="14"/>
    <d v="2017-07-16T00:00:00"/>
    <x v="1"/>
    <n v="832"/>
    <n v="0.2"/>
    <n v="366.08"/>
    <s v="Tamil Nadu"/>
    <x v="0"/>
    <x v="7"/>
    <m/>
  </r>
  <r>
    <s v="OD6725"/>
    <x v="38"/>
    <x v="0"/>
    <x v="0"/>
    <x v="8"/>
    <d v="2016-12-31T00:00:00"/>
    <x v="1"/>
    <n v="550"/>
    <n v="0.23"/>
    <n v="104.5"/>
    <s v="Tamil Nadu"/>
    <x v="1"/>
    <x v="4"/>
    <m/>
  </r>
  <r>
    <s v="OD6726"/>
    <x v="21"/>
    <x v="5"/>
    <x v="17"/>
    <x v="3"/>
    <d v="2015-12-13T00:00:00"/>
    <x v="1"/>
    <n v="1881"/>
    <n v="0.23"/>
    <n v="319.77"/>
    <s v="Tamil Nadu"/>
    <x v="2"/>
    <x v="4"/>
    <m/>
  </r>
  <r>
    <s v="OD6727"/>
    <x v="6"/>
    <x v="1"/>
    <x v="1"/>
    <x v="20"/>
    <d v="2015-11-28T00:00:00"/>
    <x v="1"/>
    <n v="2403"/>
    <n v="0.15"/>
    <n v="480.6"/>
    <s v="Tamil Nadu"/>
    <x v="2"/>
    <x v="0"/>
    <m/>
  </r>
  <r>
    <s v="OD6728"/>
    <x v="21"/>
    <x v="5"/>
    <x v="17"/>
    <x v="0"/>
    <d v="2018-12-23T00:00:00"/>
    <x v="1"/>
    <n v="1357"/>
    <n v="0.16"/>
    <n v="67.849999999999994"/>
    <s v="Tamil Nadu"/>
    <x v="3"/>
    <x v="4"/>
    <m/>
  </r>
  <r>
    <s v="OD6729"/>
    <x v="48"/>
    <x v="0"/>
    <x v="12"/>
    <x v="18"/>
    <d v="2016-05-15T00:00:00"/>
    <x v="1"/>
    <n v="2151"/>
    <n v="0.27"/>
    <n v="881.91"/>
    <s v="Tamil Nadu"/>
    <x v="1"/>
    <x v="5"/>
    <m/>
  </r>
  <r>
    <s v="OD6730"/>
    <x v="25"/>
    <x v="4"/>
    <x v="7"/>
    <x v="17"/>
    <d v="2015-03-11T00:00:00"/>
    <x v="1"/>
    <n v="2381"/>
    <n v="0.27"/>
    <n v="619.05999999999995"/>
    <s v="Tamil Nadu"/>
    <x v="2"/>
    <x v="10"/>
    <m/>
  </r>
  <r>
    <s v="OD6731"/>
    <x v="28"/>
    <x v="5"/>
    <x v="10"/>
    <x v="17"/>
    <d v="2015-10-18T00:00:00"/>
    <x v="1"/>
    <n v="1599"/>
    <n v="0.14000000000000001"/>
    <n v="559.65"/>
    <s v="Tamil Nadu"/>
    <x v="2"/>
    <x v="2"/>
    <m/>
  </r>
  <r>
    <s v="OD6732"/>
    <x v="6"/>
    <x v="0"/>
    <x v="0"/>
    <x v="0"/>
    <d v="2017-11-28T00:00:00"/>
    <x v="1"/>
    <n v="2419"/>
    <n v="0.12"/>
    <n v="120.95"/>
    <s v="Tamil Nadu"/>
    <x v="0"/>
    <x v="0"/>
    <m/>
  </r>
  <r>
    <s v="OD6733"/>
    <x v="46"/>
    <x v="2"/>
    <x v="4"/>
    <x v="6"/>
    <d v="2015-08-24T00:00:00"/>
    <x v="1"/>
    <n v="501"/>
    <n v="0.28000000000000003"/>
    <n v="65.13"/>
    <s v="Tamil Nadu"/>
    <x v="2"/>
    <x v="6"/>
    <m/>
  </r>
  <r>
    <s v="OD6734"/>
    <x v="41"/>
    <x v="6"/>
    <x v="11"/>
    <x v="16"/>
    <d v="2015-11-28T00:00:00"/>
    <x v="1"/>
    <n v="2099"/>
    <n v="0.16"/>
    <n v="923.56"/>
    <s v="Tamil Nadu"/>
    <x v="2"/>
    <x v="0"/>
    <m/>
  </r>
  <r>
    <s v="OD6735"/>
    <x v="15"/>
    <x v="3"/>
    <x v="16"/>
    <x v="11"/>
    <d v="2018-03-31T00:00:00"/>
    <x v="1"/>
    <n v="1274"/>
    <n v="0.14000000000000001"/>
    <n v="433.16"/>
    <s v="Tamil Nadu"/>
    <x v="3"/>
    <x v="10"/>
    <m/>
  </r>
  <r>
    <s v="OD6736"/>
    <x v="10"/>
    <x v="5"/>
    <x v="10"/>
    <x v="17"/>
    <d v="2016-12-31T00:00:00"/>
    <x v="1"/>
    <n v="1418"/>
    <n v="0.11"/>
    <n v="368.68"/>
    <s v="Tamil Nadu"/>
    <x v="1"/>
    <x v="4"/>
    <m/>
  </r>
  <r>
    <s v="OD6737"/>
    <x v="14"/>
    <x v="4"/>
    <x v="22"/>
    <x v="10"/>
    <d v="2017-01-24T00:00:00"/>
    <x v="1"/>
    <n v="591"/>
    <n v="0.34"/>
    <n v="65.010000000000005"/>
    <s v="Tamil Nadu"/>
    <x v="0"/>
    <x v="9"/>
    <m/>
  </r>
  <r>
    <s v="OD6738"/>
    <x v="21"/>
    <x v="3"/>
    <x v="18"/>
    <x v="5"/>
    <d v="2018-12-23T00:00:00"/>
    <x v="1"/>
    <n v="1375"/>
    <n v="0.32"/>
    <n v="233.75"/>
    <s v="Tamil Nadu"/>
    <x v="3"/>
    <x v="4"/>
    <m/>
  </r>
  <r>
    <s v="OD6739"/>
    <x v="0"/>
    <x v="3"/>
    <x v="5"/>
    <x v="9"/>
    <d v="2018-12-23T00:00:00"/>
    <x v="1"/>
    <n v="2342"/>
    <n v="0.32"/>
    <n v="772.86"/>
    <s v="Tamil Nadu"/>
    <x v="3"/>
    <x v="4"/>
    <m/>
  </r>
  <r>
    <s v="OD6740"/>
    <x v="38"/>
    <x v="1"/>
    <x v="14"/>
    <x v="19"/>
    <d v="2018-11-02T00:00:00"/>
    <x v="1"/>
    <n v="2167"/>
    <n v="0.11"/>
    <n v="411.73"/>
    <s v="Tamil Nadu"/>
    <x v="3"/>
    <x v="0"/>
    <m/>
  </r>
  <r>
    <s v="OD6741"/>
    <x v="33"/>
    <x v="1"/>
    <x v="14"/>
    <x v="17"/>
    <d v="2016-12-31T00:00:00"/>
    <x v="1"/>
    <n v="2327"/>
    <n v="0.32"/>
    <n v="511.94"/>
    <s v="Tamil Nadu"/>
    <x v="1"/>
    <x v="4"/>
    <m/>
  </r>
  <r>
    <s v="OD6742"/>
    <x v="23"/>
    <x v="3"/>
    <x v="5"/>
    <x v="8"/>
    <d v="2017-07-16T00:00:00"/>
    <x v="1"/>
    <n v="571"/>
    <n v="0.2"/>
    <n v="222.69"/>
    <s v="Tamil Nadu"/>
    <x v="0"/>
    <x v="7"/>
    <m/>
  </r>
  <r>
    <s v="OD6743"/>
    <x v="12"/>
    <x v="6"/>
    <x v="11"/>
    <x v="4"/>
    <d v="2017-07-16T00:00:00"/>
    <x v="1"/>
    <n v="996"/>
    <n v="0.28000000000000003"/>
    <n v="239.04"/>
    <s v="Tamil Nadu"/>
    <x v="0"/>
    <x v="7"/>
    <m/>
  </r>
  <r>
    <s v="OD6744"/>
    <x v="45"/>
    <x v="0"/>
    <x v="12"/>
    <x v="10"/>
    <d v="2018-11-03T00:00:00"/>
    <x v="1"/>
    <n v="650"/>
    <n v="0.16"/>
    <n v="78"/>
    <s v="Tamil Nadu"/>
    <x v="3"/>
    <x v="0"/>
    <m/>
  </r>
  <r>
    <s v="OD6745"/>
    <x v="1"/>
    <x v="0"/>
    <x v="0"/>
    <x v="20"/>
    <d v="2015-04-05T00:00:00"/>
    <x v="1"/>
    <n v="1472"/>
    <n v="0.13"/>
    <n v="235.52"/>
    <s v="Tamil Nadu"/>
    <x v="2"/>
    <x v="3"/>
    <m/>
  </r>
  <r>
    <s v="OD6746"/>
    <x v="18"/>
    <x v="2"/>
    <x v="15"/>
    <x v="11"/>
    <d v="2017-12-01T00:00:00"/>
    <x v="1"/>
    <n v="1547"/>
    <n v="0.21"/>
    <n v="448.63"/>
    <s v="Tamil Nadu"/>
    <x v="0"/>
    <x v="4"/>
    <m/>
  </r>
  <r>
    <s v="OD6747"/>
    <x v="41"/>
    <x v="1"/>
    <x v="14"/>
    <x v="7"/>
    <d v="2016-07-13T00:00:00"/>
    <x v="1"/>
    <n v="562"/>
    <n v="0.18"/>
    <n v="241.66"/>
    <s v="Tamil Nadu"/>
    <x v="1"/>
    <x v="7"/>
    <m/>
  </r>
  <r>
    <s v="OD6748"/>
    <x v="12"/>
    <x v="0"/>
    <x v="12"/>
    <x v="22"/>
    <d v="2017-11-28T00:00:00"/>
    <x v="1"/>
    <n v="2139"/>
    <n v="0.11"/>
    <n v="470.58"/>
    <s v="Tamil Nadu"/>
    <x v="0"/>
    <x v="0"/>
    <m/>
  </r>
  <r>
    <s v="OD6749"/>
    <x v="47"/>
    <x v="1"/>
    <x v="1"/>
    <x v="17"/>
    <d v="2018-02-19T00:00:00"/>
    <x v="1"/>
    <n v="673"/>
    <n v="0.21"/>
    <n v="174.98"/>
    <s v="Tamil Nadu"/>
    <x v="3"/>
    <x v="11"/>
    <m/>
  </r>
  <r>
    <s v="OD6750"/>
    <x v="10"/>
    <x v="2"/>
    <x v="2"/>
    <x v="23"/>
    <d v="2017-12-01T00:00:00"/>
    <x v="1"/>
    <n v="1824"/>
    <n v="0.25"/>
    <n v="820.8"/>
    <s v="Tamil Nadu"/>
    <x v="0"/>
    <x v="4"/>
    <m/>
  </r>
  <r>
    <s v="OD6751"/>
    <x v="43"/>
    <x v="6"/>
    <x v="13"/>
    <x v="22"/>
    <d v="2018-01-26T00:00:00"/>
    <x v="1"/>
    <n v="2086"/>
    <n v="0.28000000000000003"/>
    <n v="625.79999999999995"/>
    <s v="Tamil Nadu"/>
    <x v="3"/>
    <x v="9"/>
    <m/>
  </r>
  <r>
    <s v="OD6752"/>
    <x v="49"/>
    <x v="6"/>
    <x v="19"/>
    <x v="14"/>
    <d v="2015-04-05T00:00:00"/>
    <x v="1"/>
    <n v="1882"/>
    <n v="0.34"/>
    <n v="639.88"/>
    <s v="Tamil Nadu"/>
    <x v="2"/>
    <x v="3"/>
    <m/>
  </r>
  <r>
    <s v="OD6753"/>
    <x v="37"/>
    <x v="1"/>
    <x v="14"/>
    <x v="14"/>
    <d v="2015-04-05T00:00:00"/>
    <x v="1"/>
    <n v="1471"/>
    <n v="0.27"/>
    <n v="397.17"/>
    <s v="Tamil Nadu"/>
    <x v="2"/>
    <x v="3"/>
    <m/>
  </r>
  <r>
    <s v="OD6754"/>
    <x v="38"/>
    <x v="3"/>
    <x v="18"/>
    <x v="11"/>
    <d v="2015-11-28T00:00:00"/>
    <x v="1"/>
    <n v="980"/>
    <n v="0.28999999999999998"/>
    <n v="49"/>
    <s v="Tamil Nadu"/>
    <x v="2"/>
    <x v="0"/>
    <m/>
  </r>
  <r>
    <s v="OD6755"/>
    <x v="46"/>
    <x v="1"/>
    <x v="14"/>
    <x v="2"/>
    <d v="2018-11-24T00:00:00"/>
    <x v="1"/>
    <n v="1457"/>
    <n v="0.33"/>
    <n v="291.39999999999998"/>
    <s v="Tamil Nadu"/>
    <x v="3"/>
    <x v="0"/>
    <m/>
  </r>
  <r>
    <s v="OD6756"/>
    <x v="10"/>
    <x v="6"/>
    <x v="9"/>
    <x v="9"/>
    <d v="2017-07-16T00:00:00"/>
    <x v="1"/>
    <n v="2421"/>
    <n v="0.23"/>
    <n v="677.88"/>
    <s v="Tamil Nadu"/>
    <x v="0"/>
    <x v="7"/>
    <m/>
  </r>
  <r>
    <s v="OD6757"/>
    <x v="29"/>
    <x v="2"/>
    <x v="2"/>
    <x v="15"/>
    <d v="2016-12-31T00:00:00"/>
    <x v="1"/>
    <n v="2499"/>
    <n v="0.31"/>
    <n v="149.94"/>
    <s v="Tamil Nadu"/>
    <x v="1"/>
    <x v="4"/>
    <m/>
  </r>
  <r>
    <s v="OD6758"/>
    <x v="26"/>
    <x v="5"/>
    <x v="10"/>
    <x v="12"/>
    <d v="2015-12-16T00:00:00"/>
    <x v="1"/>
    <n v="1056"/>
    <n v="0.13"/>
    <n v="337.92"/>
    <s v="Tamil Nadu"/>
    <x v="2"/>
    <x v="4"/>
    <m/>
  </r>
  <r>
    <s v="OD6759"/>
    <x v="46"/>
    <x v="0"/>
    <x v="0"/>
    <x v="2"/>
    <d v="2017-11-04T00:00:00"/>
    <x v="1"/>
    <n v="1787"/>
    <n v="0.22"/>
    <n v="607.58000000000004"/>
    <s v="Tamil Nadu"/>
    <x v="0"/>
    <x v="0"/>
    <m/>
  </r>
  <r>
    <s v="OD6760"/>
    <x v="5"/>
    <x v="3"/>
    <x v="3"/>
    <x v="8"/>
    <d v="2017-11-04T00:00:00"/>
    <x v="1"/>
    <n v="1836"/>
    <n v="0.11"/>
    <n v="257.04000000000002"/>
    <s v="Tamil Nadu"/>
    <x v="0"/>
    <x v="0"/>
    <m/>
  </r>
  <r>
    <s v="OD6761"/>
    <x v="35"/>
    <x v="5"/>
    <x v="17"/>
    <x v="15"/>
    <d v="2018-04-01T00:00:00"/>
    <x v="1"/>
    <n v="1033"/>
    <n v="0.1"/>
    <n v="340.89"/>
    <s v="Tamil Nadu"/>
    <x v="3"/>
    <x v="3"/>
    <m/>
  </r>
  <r>
    <s v="OD6762"/>
    <x v="41"/>
    <x v="4"/>
    <x v="22"/>
    <x v="8"/>
    <d v="2015-11-12T00:00:00"/>
    <x v="1"/>
    <n v="664"/>
    <n v="0.11"/>
    <n v="119.52"/>
    <s v="Tamil Nadu"/>
    <x v="2"/>
    <x v="0"/>
    <m/>
  </r>
  <r>
    <s v="OD6763"/>
    <x v="17"/>
    <x v="4"/>
    <x v="7"/>
    <x v="8"/>
    <d v="2015-11-04T00:00:00"/>
    <x v="1"/>
    <n v="1669"/>
    <n v="0.25"/>
    <n v="634.22"/>
    <s v="Tamil Nadu"/>
    <x v="2"/>
    <x v="0"/>
    <m/>
  </r>
  <r>
    <s v="OD6764"/>
    <x v="28"/>
    <x v="0"/>
    <x v="12"/>
    <x v="15"/>
    <d v="2018-04-01T00:00:00"/>
    <x v="1"/>
    <n v="952"/>
    <n v="0.28000000000000003"/>
    <n v="352.24"/>
    <s v="Tamil Nadu"/>
    <x v="3"/>
    <x v="3"/>
    <m/>
  </r>
  <r>
    <s v="OD6765"/>
    <x v="8"/>
    <x v="2"/>
    <x v="21"/>
    <x v="15"/>
    <d v="2018-11-18T00:00:00"/>
    <x v="1"/>
    <n v="668"/>
    <n v="0.24"/>
    <n v="273.88"/>
    <s v="Tamil Nadu"/>
    <x v="3"/>
    <x v="0"/>
    <m/>
  </r>
  <r>
    <s v="OD6766"/>
    <x v="10"/>
    <x v="1"/>
    <x v="14"/>
    <x v="1"/>
    <d v="2016-09-07T00:00:00"/>
    <x v="1"/>
    <n v="510"/>
    <n v="0.22"/>
    <n v="132.6"/>
    <s v="Tamil Nadu"/>
    <x v="1"/>
    <x v="8"/>
    <m/>
  </r>
  <r>
    <s v="OD6767"/>
    <x v="12"/>
    <x v="5"/>
    <x v="10"/>
    <x v="7"/>
    <d v="2017-03-04T00:00:00"/>
    <x v="1"/>
    <n v="1612"/>
    <n v="0.22"/>
    <n v="403"/>
    <s v="Tamil Nadu"/>
    <x v="0"/>
    <x v="10"/>
    <m/>
  </r>
  <r>
    <s v="OD6768"/>
    <x v="12"/>
    <x v="5"/>
    <x v="8"/>
    <x v="14"/>
    <d v="2018-11-18T00:00:00"/>
    <x v="1"/>
    <n v="638"/>
    <n v="0.21"/>
    <n v="236.06"/>
    <s v="Tamil Nadu"/>
    <x v="3"/>
    <x v="0"/>
    <m/>
  </r>
  <r>
    <s v="OD6769"/>
    <x v="34"/>
    <x v="5"/>
    <x v="8"/>
    <x v="19"/>
    <d v="2018-11-11T00:00:00"/>
    <x v="1"/>
    <n v="1800"/>
    <n v="0.25"/>
    <n v="540"/>
    <s v="Tamil Nadu"/>
    <x v="3"/>
    <x v="0"/>
    <m/>
  </r>
  <r>
    <s v="OD6770"/>
    <x v="44"/>
    <x v="3"/>
    <x v="3"/>
    <x v="9"/>
    <d v="2015-11-04T00:00:00"/>
    <x v="1"/>
    <n v="1273"/>
    <n v="0.1"/>
    <n v="305.52"/>
    <s v="Tamil Nadu"/>
    <x v="2"/>
    <x v="0"/>
    <m/>
  </r>
  <r>
    <s v="OD6771"/>
    <x v="49"/>
    <x v="5"/>
    <x v="17"/>
    <x v="21"/>
    <d v="2018-11-18T00:00:00"/>
    <x v="1"/>
    <n v="988"/>
    <n v="0.33"/>
    <n v="286.52"/>
    <s v="Tamil Nadu"/>
    <x v="3"/>
    <x v="0"/>
    <m/>
  </r>
  <r>
    <s v="OD6772"/>
    <x v="23"/>
    <x v="5"/>
    <x v="10"/>
    <x v="4"/>
    <d v="2017-05-26T00:00:00"/>
    <x v="1"/>
    <n v="1063"/>
    <n v="0.27"/>
    <n v="265.75"/>
    <s v="Tamil Nadu"/>
    <x v="0"/>
    <x v="5"/>
    <m/>
  </r>
  <r>
    <s v="OD6773"/>
    <x v="9"/>
    <x v="2"/>
    <x v="2"/>
    <x v="8"/>
    <d v="2018-05-19T00:00:00"/>
    <x v="1"/>
    <n v="1190"/>
    <n v="0.15"/>
    <n v="226.1"/>
    <s v="Tamil Nadu"/>
    <x v="3"/>
    <x v="5"/>
    <m/>
  </r>
  <r>
    <s v="OD6774"/>
    <x v="36"/>
    <x v="3"/>
    <x v="5"/>
    <x v="23"/>
    <d v="2018-11-18T00:00:00"/>
    <x v="1"/>
    <n v="936"/>
    <n v="0.35"/>
    <n v="327.60000000000002"/>
    <s v="Tamil Nadu"/>
    <x v="3"/>
    <x v="0"/>
    <m/>
  </r>
  <r>
    <s v="OD6775"/>
    <x v="43"/>
    <x v="2"/>
    <x v="4"/>
    <x v="0"/>
    <d v="2017-12-09T00:00:00"/>
    <x v="1"/>
    <n v="1108"/>
    <n v="0.27"/>
    <n v="321.32"/>
    <s v="Tamil Nadu"/>
    <x v="0"/>
    <x v="4"/>
    <m/>
  </r>
  <r>
    <s v="OD6776"/>
    <x v="39"/>
    <x v="3"/>
    <x v="3"/>
    <x v="22"/>
    <d v="2018-04-10T00:00:00"/>
    <x v="1"/>
    <n v="1778"/>
    <n v="0.2"/>
    <n v="604.52"/>
    <s v="Tamil Nadu"/>
    <x v="3"/>
    <x v="3"/>
    <m/>
  </r>
  <r>
    <s v="OD6777"/>
    <x v="33"/>
    <x v="1"/>
    <x v="1"/>
    <x v="22"/>
    <d v="2016-07-05T00:00:00"/>
    <x v="1"/>
    <n v="1768"/>
    <n v="0.34"/>
    <n v="707.2"/>
    <s v="Tamil Nadu"/>
    <x v="1"/>
    <x v="7"/>
    <m/>
  </r>
  <r>
    <s v="OD6778"/>
    <x v="43"/>
    <x v="2"/>
    <x v="2"/>
    <x v="11"/>
    <d v="2018-11-18T00:00:00"/>
    <x v="1"/>
    <n v="2091"/>
    <n v="0.32"/>
    <n v="899.13"/>
    <s v="Tamil Nadu"/>
    <x v="3"/>
    <x v="0"/>
    <m/>
  </r>
  <r>
    <s v="OD6779"/>
    <x v="35"/>
    <x v="0"/>
    <x v="12"/>
    <x v="5"/>
    <d v="2018-11-24T00:00:00"/>
    <x v="1"/>
    <n v="1544"/>
    <n v="0.18"/>
    <n v="92.64"/>
    <s v="Tamil Nadu"/>
    <x v="3"/>
    <x v="0"/>
    <m/>
  </r>
  <r>
    <s v="OD6780"/>
    <x v="47"/>
    <x v="6"/>
    <x v="13"/>
    <x v="11"/>
    <d v="2018-12-08T00:00:00"/>
    <x v="2"/>
    <n v="2191"/>
    <n v="0.25"/>
    <n v="394.38"/>
    <s v="Tamil Nadu"/>
    <x v="3"/>
    <x v="4"/>
    <m/>
  </r>
  <r>
    <s v="OD6781"/>
    <x v="11"/>
    <x v="0"/>
    <x v="0"/>
    <x v="10"/>
    <d v="2017-08-15T00:00:00"/>
    <x v="2"/>
    <n v="647"/>
    <n v="0.3"/>
    <n v="187.63"/>
    <s v="Tamil Nadu"/>
    <x v="0"/>
    <x v="6"/>
    <m/>
  </r>
  <r>
    <s v="OD6782"/>
    <x v="19"/>
    <x v="1"/>
    <x v="14"/>
    <x v="3"/>
    <d v="2018-10-20T00:00:00"/>
    <x v="2"/>
    <n v="2331"/>
    <n v="0.19"/>
    <n v="932.4"/>
    <s v="Tamil Nadu"/>
    <x v="3"/>
    <x v="2"/>
    <m/>
  </r>
  <r>
    <s v="OD6783"/>
    <x v="4"/>
    <x v="1"/>
    <x v="1"/>
    <x v="15"/>
    <d v="2016-12-14T00:00:00"/>
    <x v="2"/>
    <n v="522"/>
    <n v="0.12"/>
    <n v="198.36"/>
    <s v="Tamil Nadu"/>
    <x v="1"/>
    <x v="4"/>
    <m/>
  </r>
  <r>
    <s v="OD6784"/>
    <x v="47"/>
    <x v="0"/>
    <x v="12"/>
    <x v="8"/>
    <d v="2018-12-06T00:00:00"/>
    <x v="2"/>
    <n v="2273"/>
    <n v="0.12"/>
    <n v="704.63"/>
    <s v="Tamil Nadu"/>
    <x v="3"/>
    <x v="4"/>
    <m/>
  </r>
  <r>
    <s v="OD6785"/>
    <x v="6"/>
    <x v="6"/>
    <x v="19"/>
    <x v="4"/>
    <d v="2018-08-03T00:00:00"/>
    <x v="2"/>
    <n v="1998"/>
    <n v="0.21"/>
    <n v="619.38"/>
    <s v="Tamil Nadu"/>
    <x v="3"/>
    <x v="6"/>
    <m/>
  </r>
  <r>
    <s v="OD6786"/>
    <x v="41"/>
    <x v="6"/>
    <x v="19"/>
    <x v="1"/>
    <d v="2018-07-21T00:00:00"/>
    <x v="2"/>
    <n v="1468"/>
    <n v="0.28999999999999998"/>
    <n v="117.44"/>
    <s v="Tamil Nadu"/>
    <x v="3"/>
    <x v="7"/>
    <m/>
  </r>
  <r>
    <s v="OD6787"/>
    <x v="18"/>
    <x v="2"/>
    <x v="21"/>
    <x v="0"/>
    <d v="2017-01-28T00:00:00"/>
    <x v="2"/>
    <n v="756"/>
    <n v="0.3"/>
    <n v="166.32"/>
    <s v="Tamil Nadu"/>
    <x v="0"/>
    <x v="9"/>
    <m/>
  </r>
  <r>
    <s v="OD6788"/>
    <x v="48"/>
    <x v="5"/>
    <x v="8"/>
    <x v="12"/>
    <d v="2017-08-26T00:00:00"/>
    <x v="2"/>
    <n v="2428"/>
    <n v="0.15"/>
    <n v="655.56"/>
    <s v="Tamil Nadu"/>
    <x v="0"/>
    <x v="6"/>
    <m/>
  </r>
  <r>
    <s v="OD6789"/>
    <x v="47"/>
    <x v="1"/>
    <x v="1"/>
    <x v="11"/>
    <d v="2015-03-26T00:00:00"/>
    <x v="2"/>
    <n v="709"/>
    <n v="0.26"/>
    <n v="56.72"/>
    <s v="Tamil Nadu"/>
    <x v="2"/>
    <x v="10"/>
    <m/>
  </r>
  <r>
    <s v="OD6790"/>
    <x v="24"/>
    <x v="6"/>
    <x v="11"/>
    <x v="18"/>
    <d v="2018-10-19T00:00:00"/>
    <x v="2"/>
    <n v="2310"/>
    <n v="0.14000000000000001"/>
    <n v="392.7"/>
    <s v="Tamil Nadu"/>
    <x v="3"/>
    <x v="2"/>
    <m/>
  </r>
  <r>
    <s v="OD6791"/>
    <x v="40"/>
    <x v="6"/>
    <x v="11"/>
    <x v="3"/>
    <d v="2018-02-18T00:00:00"/>
    <x v="2"/>
    <n v="1369"/>
    <n v="0.11"/>
    <n v="561.29"/>
    <s v="Tamil Nadu"/>
    <x v="3"/>
    <x v="11"/>
    <m/>
  </r>
  <r>
    <s v="OD6792"/>
    <x v="43"/>
    <x v="0"/>
    <x v="12"/>
    <x v="16"/>
    <d v="2017-07-22T00:00:00"/>
    <x v="2"/>
    <n v="1240"/>
    <n v="0.33"/>
    <n v="496"/>
    <s v="Tamil Nadu"/>
    <x v="0"/>
    <x v="7"/>
    <m/>
  </r>
  <r>
    <s v="OD6793"/>
    <x v="6"/>
    <x v="6"/>
    <x v="11"/>
    <x v="5"/>
    <d v="2016-09-19T00:00:00"/>
    <x v="2"/>
    <n v="2105"/>
    <n v="0.35"/>
    <n v="484.15"/>
    <s v="Tamil Nadu"/>
    <x v="1"/>
    <x v="8"/>
    <m/>
  </r>
  <r>
    <s v="OD6794"/>
    <x v="28"/>
    <x v="0"/>
    <x v="0"/>
    <x v="21"/>
    <d v="2016-12-06T00:00:00"/>
    <x v="2"/>
    <n v="2443"/>
    <n v="0.26"/>
    <n v="1001.63"/>
    <s v="Tamil Nadu"/>
    <x v="1"/>
    <x v="4"/>
    <m/>
  </r>
  <r>
    <s v="OD6795"/>
    <x v="47"/>
    <x v="5"/>
    <x v="17"/>
    <x v="20"/>
    <d v="2015-09-07T00:00:00"/>
    <x v="2"/>
    <n v="1293"/>
    <n v="0.16"/>
    <n v="478.41"/>
    <s v="Tamil Nadu"/>
    <x v="2"/>
    <x v="8"/>
    <m/>
  </r>
  <r>
    <s v="OD6796"/>
    <x v="34"/>
    <x v="3"/>
    <x v="5"/>
    <x v="7"/>
    <d v="2016-12-12T00:00:00"/>
    <x v="2"/>
    <n v="2476"/>
    <n v="0.32"/>
    <n v="866.6"/>
    <s v="Tamil Nadu"/>
    <x v="1"/>
    <x v="4"/>
    <m/>
  </r>
  <r>
    <s v="OD6797"/>
    <x v="25"/>
    <x v="6"/>
    <x v="19"/>
    <x v="14"/>
    <d v="2018-07-17T00:00:00"/>
    <x v="2"/>
    <n v="2389"/>
    <n v="0.21"/>
    <n v="645.03"/>
    <s v="Tamil Nadu"/>
    <x v="3"/>
    <x v="7"/>
    <m/>
  </r>
  <r>
    <s v="OD6798"/>
    <x v="26"/>
    <x v="6"/>
    <x v="13"/>
    <x v="2"/>
    <d v="2018-05-03T00:00:00"/>
    <x v="2"/>
    <n v="1478"/>
    <n v="0.15"/>
    <n v="561.64"/>
    <s v="Tamil Nadu"/>
    <x v="3"/>
    <x v="5"/>
    <m/>
  </r>
  <r>
    <s v="OD6799"/>
    <x v="18"/>
    <x v="6"/>
    <x v="19"/>
    <x v="10"/>
    <d v="2017-09-24T00:00:00"/>
    <x v="2"/>
    <n v="553"/>
    <n v="0.2"/>
    <n v="33.18"/>
    <s v="Tamil Nadu"/>
    <x v="0"/>
    <x v="8"/>
    <m/>
  </r>
  <r>
    <s v="OD6800"/>
    <x v="40"/>
    <x v="3"/>
    <x v="18"/>
    <x v="20"/>
    <d v="2015-07-27T00:00:00"/>
    <x v="2"/>
    <n v="1131"/>
    <n v="0.31"/>
    <n v="260.13"/>
    <s v="Tamil Nadu"/>
    <x v="2"/>
    <x v="7"/>
    <m/>
  </r>
  <r>
    <s v="OD6801"/>
    <x v="11"/>
    <x v="5"/>
    <x v="10"/>
    <x v="0"/>
    <d v="2018-03-06T00:00:00"/>
    <x v="2"/>
    <n v="706"/>
    <n v="0.31"/>
    <n v="275.33999999999997"/>
    <s v="Tamil Nadu"/>
    <x v="3"/>
    <x v="10"/>
    <m/>
  </r>
  <r>
    <s v="OD6802"/>
    <x v="20"/>
    <x v="6"/>
    <x v="9"/>
    <x v="16"/>
    <d v="2018-09-17T00:00:00"/>
    <x v="2"/>
    <n v="2367"/>
    <n v="0.35"/>
    <n v="852.12"/>
    <s v="Tamil Nadu"/>
    <x v="3"/>
    <x v="8"/>
    <m/>
  </r>
  <r>
    <s v="OD6803"/>
    <x v="7"/>
    <x v="2"/>
    <x v="4"/>
    <x v="5"/>
    <d v="2017-09-23T00:00:00"/>
    <x v="2"/>
    <n v="1009"/>
    <n v="0.22"/>
    <n v="242.16"/>
    <s v="Tamil Nadu"/>
    <x v="0"/>
    <x v="8"/>
    <m/>
  </r>
  <r>
    <s v="OD6804"/>
    <x v="24"/>
    <x v="5"/>
    <x v="8"/>
    <x v="5"/>
    <d v="2016-09-22T00:00:00"/>
    <x v="2"/>
    <n v="1524"/>
    <n v="0.18"/>
    <n v="426.72"/>
    <s v="Tamil Nadu"/>
    <x v="1"/>
    <x v="8"/>
    <m/>
  </r>
  <r>
    <s v="OD6805"/>
    <x v="36"/>
    <x v="6"/>
    <x v="13"/>
    <x v="12"/>
    <d v="2015-04-06T00:00:00"/>
    <x v="2"/>
    <n v="823"/>
    <n v="0.12"/>
    <n v="98.76"/>
    <s v="Tamil Nadu"/>
    <x v="2"/>
    <x v="3"/>
    <m/>
  </r>
  <r>
    <s v="OD6806"/>
    <x v="22"/>
    <x v="1"/>
    <x v="14"/>
    <x v="2"/>
    <d v="2018-12-10T00:00:00"/>
    <x v="2"/>
    <n v="839"/>
    <n v="0.34"/>
    <n v="41.95"/>
    <s v="Tamil Nadu"/>
    <x v="3"/>
    <x v="4"/>
    <m/>
  </r>
  <r>
    <s v="OD6807"/>
    <x v="29"/>
    <x v="4"/>
    <x v="22"/>
    <x v="0"/>
    <d v="2016-12-04T00:00:00"/>
    <x v="2"/>
    <n v="1894"/>
    <n v="0.23"/>
    <n v="795.48"/>
    <s v="Tamil Nadu"/>
    <x v="1"/>
    <x v="4"/>
    <m/>
  </r>
  <r>
    <s v="OD6808"/>
    <x v="43"/>
    <x v="2"/>
    <x v="2"/>
    <x v="3"/>
    <d v="2018-12-16T00:00:00"/>
    <x v="2"/>
    <n v="2457"/>
    <n v="0.31"/>
    <n v="761.67"/>
    <s v="Tamil Nadu"/>
    <x v="3"/>
    <x v="4"/>
    <m/>
  </r>
  <r>
    <s v="OD6809"/>
    <x v="29"/>
    <x v="0"/>
    <x v="0"/>
    <x v="10"/>
    <d v="2018-08-27T00:00:00"/>
    <x v="2"/>
    <n v="570"/>
    <n v="0.17"/>
    <n v="182.4"/>
    <s v="Tamil Nadu"/>
    <x v="3"/>
    <x v="6"/>
    <m/>
  </r>
  <r>
    <s v="OD6810"/>
    <x v="49"/>
    <x v="6"/>
    <x v="19"/>
    <x v="23"/>
    <d v="2018-04-15T00:00:00"/>
    <x v="2"/>
    <n v="2034"/>
    <n v="0.22"/>
    <n v="386.46"/>
    <s v="Tamil Nadu"/>
    <x v="3"/>
    <x v="3"/>
    <m/>
  </r>
  <r>
    <s v="OD6811"/>
    <x v="37"/>
    <x v="6"/>
    <x v="19"/>
    <x v="18"/>
    <d v="2015-10-19T00:00:00"/>
    <x v="2"/>
    <n v="852"/>
    <n v="0.13"/>
    <n v="323.76"/>
    <s v="Tamil Nadu"/>
    <x v="2"/>
    <x v="2"/>
    <m/>
  </r>
  <r>
    <s v="OD6812"/>
    <x v="33"/>
    <x v="4"/>
    <x v="22"/>
    <x v="7"/>
    <d v="2018-09-11T00:00:00"/>
    <x v="2"/>
    <n v="747"/>
    <n v="0.15"/>
    <n v="298.8"/>
    <s v="Tamil Nadu"/>
    <x v="3"/>
    <x v="8"/>
    <m/>
  </r>
  <r>
    <s v="OD6813"/>
    <x v="41"/>
    <x v="3"/>
    <x v="5"/>
    <x v="6"/>
    <d v="2015-06-09T00:00:00"/>
    <x v="2"/>
    <n v="1355"/>
    <n v="0.19"/>
    <n v="243.9"/>
    <s v="Tamil Nadu"/>
    <x v="2"/>
    <x v="1"/>
    <m/>
  </r>
  <r>
    <s v="OD6814"/>
    <x v="30"/>
    <x v="6"/>
    <x v="9"/>
    <x v="23"/>
    <d v="2018-09-17T00:00:00"/>
    <x v="2"/>
    <n v="2297"/>
    <n v="0.17"/>
    <n v="643.16"/>
    <s v="Tamil Nadu"/>
    <x v="3"/>
    <x v="8"/>
    <m/>
  </r>
  <r>
    <s v="OD6815"/>
    <x v="1"/>
    <x v="4"/>
    <x v="7"/>
    <x v="10"/>
    <d v="2018-06-27T00:00:00"/>
    <x v="2"/>
    <n v="1712"/>
    <n v="0.35"/>
    <n v="119.84"/>
    <s v="Tamil Nadu"/>
    <x v="3"/>
    <x v="1"/>
    <m/>
  </r>
  <r>
    <s v="OD6816"/>
    <x v="27"/>
    <x v="3"/>
    <x v="3"/>
    <x v="21"/>
    <d v="2017-03-13T00:00:00"/>
    <x v="2"/>
    <n v="1400"/>
    <n v="0.24"/>
    <n v="196"/>
    <s v="Tamil Nadu"/>
    <x v="0"/>
    <x v="10"/>
    <m/>
  </r>
  <r>
    <s v="OD6817"/>
    <x v="24"/>
    <x v="4"/>
    <x v="22"/>
    <x v="23"/>
    <d v="2015-11-15T00:00:00"/>
    <x v="2"/>
    <n v="846"/>
    <n v="0.26"/>
    <n v="135.36000000000001"/>
    <s v="Tamil Nadu"/>
    <x v="2"/>
    <x v="0"/>
    <m/>
  </r>
  <r>
    <s v="OD6818"/>
    <x v="28"/>
    <x v="2"/>
    <x v="4"/>
    <x v="3"/>
    <d v="2018-08-27T00:00:00"/>
    <x v="2"/>
    <n v="1019"/>
    <n v="0.27"/>
    <n v="315.89"/>
    <s v="Tamil Nadu"/>
    <x v="3"/>
    <x v="6"/>
    <m/>
  </r>
  <r>
    <s v="OD6819"/>
    <x v="16"/>
    <x v="0"/>
    <x v="20"/>
    <x v="5"/>
    <d v="2017-03-12T00:00:00"/>
    <x v="2"/>
    <n v="830"/>
    <n v="0.1"/>
    <n v="348.6"/>
    <s v="Tamil Nadu"/>
    <x v="0"/>
    <x v="10"/>
    <m/>
  </r>
  <r>
    <s v="OD6820"/>
    <x v="13"/>
    <x v="5"/>
    <x v="17"/>
    <x v="13"/>
    <d v="2015-11-25T00:00:00"/>
    <x v="2"/>
    <n v="655"/>
    <n v="0.15"/>
    <n v="124.45"/>
    <s v="Tamil Nadu"/>
    <x v="2"/>
    <x v="0"/>
    <m/>
  </r>
  <r>
    <s v="OD6821"/>
    <x v="47"/>
    <x v="6"/>
    <x v="11"/>
    <x v="16"/>
    <d v="2015-09-07T00:00:00"/>
    <x v="2"/>
    <n v="2316"/>
    <n v="0.19"/>
    <n v="1019.04"/>
    <s v="Tamil Nadu"/>
    <x v="2"/>
    <x v="8"/>
    <m/>
  </r>
  <r>
    <s v="OD6822"/>
    <x v="42"/>
    <x v="5"/>
    <x v="10"/>
    <x v="19"/>
    <d v="2017-03-12T00:00:00"/>
    <x v="2"/>
    <n v="1359"/>
    <n v="0.34"/>
    <n v="366.93"/>
    <s v="Tamil Nadu"/>
    <x v="0"/>
    <x v="10"/>
    <m/>
  </r>
  <r>
    <s v="OD6823"/>
    <x v="11"/>
    <x v="1"/>
    <x v="14"/>
    <x v="19"/>
    <d v="2015-06-30T00:00:00"/>
    <x v="2"/>
    <n v="820"/>
    <n v="0.22"/>
    <n v="311.60000000000002"/>
    <s v="Tamil Nadu"/>
    <x v="2"/>
    <x v="1"/>
    <m/>
  </r>
  <r>
    <s v="OD6824"/>
    <x v="32"/>
    <x v="1"/>
    <x v="1"/>
    <x v="23"/>
    <d v="2018-12-16T00:00:00"/>
    <x v="2"/>
    <n v="2069"/>
    <n v="0.24"/>
    <n v="600.01"/>
    <s v="Tamil Nadu"/>
    <x v="3"/>
    <x v="4"/>
    <m/>
  </r>
  <r>
    <s v="OD6825"/>
    <x v="26"/>
    <x v="1"/>
    <x v="14"/>
    <x v="7"/>
    <d v="2016-09-27T00:00:00"/>
    <x v="2"/>
    <n v="1634"/>
    <n v="0.33"/>
    <n v="81.7"/>
    <s v="Tamil Nadu"/>
    <x v="1"/>
    <x v="8"/>
    <m/>
  </r>
  <r>
    <s v="OD6826"/>
    <x v="19"/>
    <x v="2"/>
    <x v="21"/>
    <x v="19"/>
    <d v="2018-07-17T00:00:00"/>
    <x v="2"/>
    <n v="654"/>
    <n v="0.28999999999999998"/>
    <n v="65.400000000000006"/>
    <s v="Tamil Nadu"/>
    <x v="3"/>
    <x v="7"/>
    <m/>
  </r>
  <r>
    <s v="OD6827"/>
    <x v="20"/>
    <x v="1"/>
    <x v="1"/>
    <x v="19"/>
    <d v="2016-10-31T00:00:00"/>
    <x v="2"/>
    <n v="1785"/>
    <n v="0.35"/>
    <n v="285.60000000000002"/>
    <s v="Tamil Nadu"/>
    <x v="1"/>
    <x v="2"/>
    <m/>
  </r>
  <r>
    <s v="OD6828"/>
    <x v="9"/>
    <x v="5"/>
    <x v="17"/>
    <x v="8"/>
    <d v="2015-10-19T00:00:00"/>
    <x v="2"/>
    <n v="2494"/>
    <n v="0.11"/>
    <n v="498.8"/>
    <s v="Tamil Nadu"/>
    <x v="2"/>
    <x v="2"/>
    <m/>
  </r>
  <r>
    <s v="OD6829"/>
    <x v="13"/>
    <x v="5"/>
    <x v="8"/>
    <x v="18"/>
    <d v="2018-09-17T00:00:00"/>
    <x v="2"/>
    <n v="1323"/>
    <n v="0.15"/>
    <n v="132.30000000000001"/>
    <s v="Tamil Nadu"/>
    <x v="3"/>
    <x v="8"/>
    <m/>
  </r>
  <r>
    <s v="OD6830"/>
    <x v="43"/>
    <x v="1"/>
    <x v="1"/>
    <x v="0"/>
    <d v="2018-07-17T00:00:00"/>
    <x v="2"/>
    <n v="2086"/>
    <n v="0.32"/>
    <n v="730.1"/>
    <s v="Tamil Nadu"/>
    <x v="3"/>
    <x v="7"/>
    <m/>
  </r>
  <r>
    <s v="OD6831"/>
    <x v="24"/>
    <x v="2"/>
    <x v="15"/>
    <x v="10"/>
    <d v="2017-09-24T00:00:00"/>
    <x v="2"/>
    <n v="1460"/>
    <n v="0.22"/>
    <n v="365"/>
    <s v="Tamil Nadu"/>
    <x v="0"/>
    <x v="8"/>
    <m/>
  </r>
  <r>
    <s v="OD6832"/>
    <x v="40"/>
    <x v="3"/>
    <x v="3"/>
    <x v="14"/>
    <d v="2016-12-12T00:00:00"/>
    <x v="2"/>
    <n v="2303"/>
    <n v="0.27"/>
    <n v="529.69000000000005"/>
    <s v="Tamil Nadu"/>
    <x v="1"/>
    <x v="4"/>
    <m/>
  </r>
  <r>
    <s v="OD6833"/>
    <x v="33"/>
    <x v="0"/>
    <x v="0"/>
    <x v="20"/>
    <d v="2018-08-27T00:00:00"/>
    <x v="2"/>
    <n v="2026"/>
    <n v="0.12"/>
    <n v="810.4"/>
    <s v="Tamil Nadu"/>
    <x v="3"/>
    <x v="6"/>
    <m/>
  </r>
  <r>
    <s v="OD6834"/>
    <x v="30"/>
    <x v="6"/>
    <x v="13"/>
    <x v="19"/>
    <d v="2017-02-21T00:00:00"/>
    <x v="2"/>
    <n v="863"/>
    <n v="0.35"/>
    <n v="120.82"/>
    <s v="Tamil Nadu"/>
    <x v="0"/>
    <x v="11"/>
    <m/>
  </r>
  <r>
    <s v="OD6835"/>
    <x v="35"/>
    <x v="6"/>
    <x v="9"/>
    <x v="15"/>
    <d v="2017-03-12T00:00:00"/>
    <x v="2"/>
    <n v="931"/>
    <n v="0.25"/>
    <n v="65.17"/>
    <s v="Tamil Nadu"/>
    <x v="0"/>
    <x v="10"/>
    <m/>
  </r>
  <r>
    <s v="OD6836"/>
    <x v="43"/>
    <x v="3"/>
    <x v="16"/>
    <x v="0"/>
    <d v="2018-12-10T00:00:00"/>
    <x v="2"/>
    <n v="1435"/>
    <n v="0.12"/>
    <n v="373.1"/>
    <s v="Tamil Nadu"/>
    <x v="3"/>
    <x v="4"/>
    <m/>
  </r>
  <r>
    <s v="OD6837"/>
    <x v="5"/>
    <x v="0"/>
    <x v="12"/>
    <x v="12"/>
    <d v="2018-08-27T00:00:00"/>
    <x v="2"/>
    <n v="2147"/>
    <n v="0.18"/>
    <n v="772.92"/>
    <s v="Tamil Nadu"/>
    <x v="3"/>
    <x v="6"/>
    <m/>
  </r>
  <r>
    <s v="OD6838"/>
    <x v="18"/>
    <x v="2"/>
    <x v="4"/>
    <x v="10"/>
    <d v="2015-11-25T00:00:00"/>
    <x v="2"/>
    <n v="2163"/>
    <n v="0.3"/>
    <n v="475.86"/>
    <s v="Tamil Nadu"/>
    <x v="2"/>
    <x v="0"/>
    <m/>
  </r>
  <r>
    <s v="OD6839"/>
    <x v="10"/>
    <x v="0"/>
    <x v="12"/>
    <x v="13"/>
    <d v="2018-11-25T00:00:00"/>
    <x v="2"/>
    <n v="1767"/>
    <n v="0.2"/>
    <n v="318.06"/>
    <s v="Tamil Nadu"/>
    <x v="3"/>
    <x v="0"/>
    <m/>
  </r>
  <r>
    <s v="OD6840"/>
    <x v="0"/>
    <x v="1"/>
    <x v="14"/>
    <x v="18"/>
    <d v="2018-08-21T00:00:00"/>
    <x v="2"/>
    <n v="1325"/>
    <n v="0.3"/>
    <n v="106"/>
    <s v="Tamil Nadu"/>
    <x v="3"/>
    <x v="6"/>
    <m/>
  </r>
  <r>
    <s v="OD6841"/>
    <x v="8"/>
    <x v="5"/>
    <x v="17"/>
    <x v="5"/>
    <d v="2018-03-18T00:00:00"/>
    <x v="2"/>
    <n v="1675"/>
    <n v="0.21"/>
    <n v="569.5"/>
    <s v="Tamil Nadu"/>
    <x v="3"/>
    <x v="10"/>
    <m/>
  </r>
  <r>
    <s v="OD6842"/>
    <x v="13"/>
    <x v="0"/>
    <x v="12"/>
    <x v="15"/>
    <d v="2018-06-10T00:00:00"/>
    <x v="2"/>
    <n v="1335"/>
    <n v="0.19"/>
    <n v="480.6"/>
    <s v="Tamil Nadu"/>
    <x v="3"/>
    <x v="1"/>
    <m/>
  </r>
  <r>
    <s v="OD6843"/>
    <x v="18"/>
    <x v="6"/>
    <x v="13"/>
    <x v="14"/>
    <d v="2015-06-09T00:00:00"/>
    <x v="2"/>
    <n v="1813"/>
    <n v="0.28000000000000003"/>
    <n v="290.08"/>
    <s v="Tamil Nadu"/>
    <x v="2"/>
    <x v="1"/>
    <m/>
  </r>
  <r>
    <s v="OD6844"/>
    <x v="33"/>
    <x v="3"/>
    <x v="5"/>
    <x v="13"/>
    <d v="2015-11-18T00:00:00"/>
    <x v="2"/>
    <n v="1665"/>
    <n v="0.22"/>
    <n v="149.85"/>
    <s v="Tamil Nadu"/>
    <x v="2"/>
    <x v="0"/>
    <m/>
  </r>
  <r>
    <s v="OD6845"/>
    <x v="30"/>
    <x v="2"/>
    <x v="15"/>
    <x v="5"/>
    <d v="2018-08-31T00:00:00"/>
    <x v="2"/>
    <n v="608"/>
    <n v="0.18"/>
    <n v="60.8"/>
    <s v="Tamil Nadu"/>
    <x v="3"/>
    <x v="6"/>
    <m/>
  </r>
  <r>
    <s v="OD6846"/>
    <x v="22"/>
    <x v="2"/>
    <x v="4"/>
    <x v="13"/>
    <d v="2018-05-03T00:00:00"/>
    <x v="2"/>
    <n v="1695"/>
    <n v="0.3"/>
    <n v="355.95"/>
    <s v="Tamil Nadu"/>
    <x v="3"/>
    <x v="5"/>
    <m/>
  </r>
  <r>
    <s v="OD6847"/>
    <x v="21"/>
    <x v="1"/>
    <x v="1"/>
    <x v="18"/>
    <d v="2018-10-19T00:00:00"/>
    <x v="2"/>
    <n v="1187"/>
    <n v="0.23"/>
    <n v="71.22"/>
    <s v="Tamil Nadu"/>
    <x v="3"/>
    <x v="2"/>
    <m/>
  </r>
  <r>
    <s v="OD6848"/>
    <x v="6"/>
    <x v="2"/>
    <x v="15"/>
    <x v="23"/>
    <d v="2016-10-31T00:00:00"/>
    <x v="2"/>
    <n v="769"/>
    <n v="0.16"/>
    <n v="153.80000000000001"/>
    <s v="Tamil Nadu"/>
    <x v="1"/>
    <x v="2"/>
    <m/>
  </r>
  <r>
    <s v="OD6849"/>
    <x v="27"/>
    <x v="0"/>
    <x v="0"/>
    <x v="17"/>
    <d v="2015-06-25T00:00:00"/>
    <x v="2"/>
    <n v="617"/>
    <n v="0.3"/>
    <n v="67.87"/>
    <s v="Tamil Nadu"/>
    <x v="2"/>
    <x v="1"/>
    <m/>
  </r>
  <r>
    <s v="OD6850"/>
    <x v="36"/>
    <x v="5"/>
    <x v="17"/>
    <x v="1"/>
    <d v="2015-10-19T00:00:00"/>
    <x v="2"/>
    <n v="2313"/>
    <n v="0.23"/>
    <n v="763.29"/>
    <s v="Tamil Nadu"/>
    <x v="2"/>
    <x v="2"/>
    <m/>
  </r>
  <r>
    <s v="OD6851"/>
    <x v="35"/>
    <x v="4"/>
    <x v="22"/>
    <x v="7"/>
    <d v="2017-11-04T00:00:00"/>
    <x v="2"/>
    <n v="1449"/>
    <n v="0.16"/>
    <n v="72.45"/>
    <s v="Tamil Nadu"/>
    <x v="0"/>
    <x v="0"/>
    <m/>
  </r>
  <r>
    <s v="OD6852"/>
    <x v="38"/>
    <x v="2"/>
    <x v="21"/>
    <x v="18"/>
    <d v="2017-03-10T00:00:00"/>
    <x v="2"/>
    <n v="1865"/>
    <n v="0.33"/>
    <n v="149.19999999999999"/>
    <s v="Tamil Nadu"/>
    <x v="0"/>
    <x v="10"/>
    <m/>
  </r>
  <r>
    <s v="OD6853"/>
    <x v="36"/>
    <x v="4"/>
    <x v="22"/>
    <x v="19"/>
    <d v="2015-02-04T00:00:00"/>
    <x v="2"/>
    <n v="512"/>
    <n v="0.27"/>
    <n v="220.16"/>
    <s v="Tamil Nadu"/>
    <x v="2"/>
    <x v="11"/>
    <m/>
  </r>
  <r>
    <s v="OD6854"/>
    <x v="13"/>
    <x v="4"/>
    <x v="6"/>
    <x v="12"/>
    <d v="2018-08-27T00:00:00"/>
    <x v="2"/>
    <n v="2389"/>
    <n v="0.35"/>
    <n v="430.02"/>
    <s v="Tamil Nadu"/>
    <x v="3"/>
    <x v="6"/>
    <m/>
  </r>
  <r>
    <s v="OD6855"/>
    <x v="2"/>
    <x v="5"/>
    <x v="10"/>
    <x v="14"/>
    <d v="2015-04-06T00:00:00"/>
    <x v="2"/>
    <n v="1468"/>
    <n v="0.11"/>
    <n v="205.52"/>
    <s v="Tamil Nadu"/>
    <x v="2"/>
    <x v="3"/>
    <m/>
  </r>
  <r>
    <s v="OD6856"/>
    <x v="11"/>
    <x v="6"/>
    <x v="11"/>
    <x v="17"/>
    <d v="2017-08-02T00:00:00"/>
    <x v="2"/>
    <n v="812"/>
    <n v="0.13"/>
    <n v="251.72"/>
    <s v="Tamil Nadu"/>
    <x v="0"/>
    <x v="6"/>
    <m/>
  </r>
  <r>
    <s v="OD6857"/>
    <x v="36"/>
    <x v="5"/>
    <x v="17"/>
    <x v="23"/>
    <d v="2015-08-23T00:00:00"/>
    <x v="2"/>
    <n v="2377"/>
    <n v="0.2"/>
    <n v="237.7"/>
    <s v="Tamil Nadu"/>
    <x v="2"/>
    <x v="6"/>
    <m/>
  </r>
  <r>
    <s v="OD6858"/>
    <x v="23"/>
    <x v="0"/>
    <x v="0"/>
    <x v="15"/>
    <d v="2016-12-14T00:00:00"/>
    <x v="2"/>
    <n v="1392"/>
    <n v="0.25"/>
    <n v="459.36"/>
    <s v="Tamil Nadu"/>
    <x v="1"/>
    <x v="4"/>
    <m/>
  </r>
  <r>
    <s v="OD6859"/>
    <x v="19"/>
    <x v="3"/>
    <x v="5"/>
    <x v="6"/>
    <d v="2015-08-19T00:00:00"/>
    <x v="2"/>
    <n v="561"/>
    <n v="0.34"/>
    <n v="39.270000000000003"/>
    <s v="Tamil Nadu"/>
    <x v="2"/>
    <x v="6"/>
    <m/>
  </r>
  <r>
    <s v="OD6860"/>
    <x v="27"/>
    <x v="1"/>
    <x v="14"/>
    <x v="21"/>
    <d v="2016-10-31T00:00:00"/>
    <x v="2"/>
    <n v="686"/>
    <n v="0.19"/>
    <n v="253.82"/>
    <s v="Tamil Nadu"/>
    <x v="1"/>
    <x v="2"/>
    <m/>
  </r>
  <r>
    <s v="OD6861"/>
    <x v="16"/>
    <x v="5"/>
    <x v="10"/>
    <x v="1"/>
    <d v="2018-08-01T00:00:00"/>
    <x v="2"/>
    <n v="732"/>
    <n v="0.35"/>
    <n v="131.76"/>
    <s v="Tamil Nadu"/>
    <x v="3"/>
    <x v="6"/>
    <m/>
  </r>
  <r>
    <s v="OD6862"/>
    <x v="26"/>
    <x v="5"/>
    <x v="8"/>
    <x v="23"/>
    <d v="2018-12-16T00:00:00"/>
    <x v="2"/>
    <n v="1662"/>
    <n v="0.23"/>
    <n v="199.44"/>
    <s v="Tamil Nadu"/>
    <x v="3"/>
    <x v="4"/>
    <m/>
  </r>
  <r>
    <s v="OD6863"/>
    <x v="29"/>
    <x v="3"/>
    <x v="16"/>
    <x v="9"/>
    <d v="2018-09-17T00:00:00"/>
    <x v="2"/>
    <n v="2375"/>
    <n v="0.31"/>
    <n v="498.75"/>
    <s v="Tamil Nadu"/>
    <x v="3"/>
    <x v="8"/>
    <m/>
  </r>
  <r>
    <s v="OD6864"/>
    <x v="10"/>
    <x v="3"/>
    <x v="5"/>
    <x v="5"/>
    <d v="2016-12-14T00:00:00"/>
    <x v="2"/>
    <n v="1899"/>
    <n v="0.27"/>
    <n v="322.83"/>
    <s v="Tamil Nadu"/>
    <x v="1"/>
    <x v="4"/>
    <m/>
  </r>
  <r>
    <s v="OD6865"/>
    <x v="40"/>
    <x v="4"/>
    <x v="22"/>
    <x v="10"/>
    <d v="2017-08-04T00:00:00"/>
    <x v="2"/>
    <n v="1644"/>
    <n v="0.12"/>
    <n v="131.52000000000001"/>
    <s v="Tamil Nadu"/>
    <x v="0"/>
    <x v="6"/>
    <m/>
  </r>
  <r>
    <s v="OD6866"/>
    <x v="11"/>
    <x v="1"/>
    <x v="1"/>
    <x v="19"/>
    <d v="2017-08-04T00:00:00"/>
    <x v="2"/>
    <n v="1419"/>
    <n v="0.21"/>
    <n v="340.56"/>
    <s v="Tamil Nadu"/>
    <x v="0"/>
    <x v="6"/>
    <m/>
  </r>
  <r>
    <s v="OD6867"/>
    <x v="28"/>
    <x v="4"/>
    <x v="22"/>
    <x v="13"/>
    <d v="2016-02-03T00:00:00"/>
    <x v="2"/>
    <n v="1922"/>
    <n v="0.18"/>
    <n v="845.68"/>
    <s v="Tamil Nadu"/>
    <x v="1"/>
    <x v="11"/>
    <m/>
  </r>
  <r>
    <s v="OD6868"/>
    <x v="46"/>
    <x v="2"/>
    <x v="4"/>
    <x v="18"/>
    <d v="2018-09-17T00:00:00"/>
    <x v="2"/>
    <n v="1296"/>
    <n v="0.3"/>
    <n v="77.760000000000005"/>
    <s v="Tamil Nadu"/>
    <x v="3"/>
    <x v="8"/>
    <m/>
  </r>
  <r>
    <s v="OD6869"/>
    <x v="6"/>
    <x v="4"/>
    <x v="22"/>
    <x v="6"/>
    <d v="2018-09-17T00:00:00"/>
    <x v="2"/>
    <n v="571"/>
    <n v="0.26"/>
    <n v="216.98"/>
    <s v="Tamil Nadu"/>
    <x v="3"/>
    <x v="8"/>
    <m/>
  </r>
  <r>
    <s v="OD6870"/>
    <x v="5"/>
    <x v="4"/>
    <x v="22"/>
    <x v="13"/>
    <d v="2018-11-10T00:00:00"/>
    <x v="2"/>
    <n v="2196"/>
    <n v="0.21"/>
    <n v="263.52"/>
    <s v="Tamil Nadu"/>
    <x v="3"/>
    <x v="0"/>
    <m/>
  </r>
  <r>
    <s v="OD6871"/>
    <x v="19"/>
    <x v="2"/>
    <x v="4"/>
    <x v="10"/>
    <d v="2018-02-20T00:00:00"/>
    <x v="2"/>
    <n v="748"/>
    <n v="0.18"/>
    <n v="89.76"/>
    <s v="Tamil Nadu"/>
    <x v="3"/>
    <x v="11"/>
    <m/>
  </r>
  <r>
    <s v="OD6872"/>
    <x v="37"/>
    <x v="5"/>
    <x v="17"/>
    <x v="12"/>
    <d v="2017-11-04T00:00:00"/>
    <x v="2"/>
    <n v="1137"/>
    <n v="0.12"/>
    <n v="147.81"/>
    <s v="Tamil Nadu"/>
    <x v="0"/>
    <x v="0"/>
    <m/>
  </r>
  <r>
    <s v="OD6873"/>
    <x v="8"/>
    <x v="2"/>
    <x v="4"/>
    <x v="8"/>
    <d v="2015-01-18T00:00:00"/>
    <x v="2"/>
    <n v="1353"/>
    <n v="0.28000000000000003"/>
    <n v="514.14"/>
    <s v="Tamil Nadu"/>
    <x v="2"/>
    <x v="9"/>
    <m/>
  </r>
  <r>
    <s v="OD6874"/>
    <x v="41"/>
    <x v="5"/>
    <x v="8"/>
    <x v="8"/>
    <d v="2017-09-29T00:00:00"/>
    <x v="2"/>
    <n v="522"/>
    <n v="0.19"/>
    <n v="31.32"/>
    <s v="Tamil Nadu"/>
    <x v="0"/>
    <x v="8"/>
    <m/>
  </r>
  <r>
    <s v="OD6875"/>
    <x v="39"/>
    <x v="2"/>
    <x v="21"/>
    <x v="5"/>
    <d v="2017-02-21T00:00:00"/>
    <x v="2"/>
    <n v="2488"/>
    <n v="0.15"/>
    <n v="622"/>
    <s v="Tamil Nadu"/>
    <x v="0"/>
    <x v="11"/>
    <m/>
  </r>
  <r>
    <s v="OD6876"/>
    <x v="29"/>
    <x v="2"/>
    <x v="21"/>
    <x v="3"/>
    <d v="2015-03-26T00:00:00"/>
    <x v="2"/>
    <n v="2396"/>
    <n v="0.3"/>
    <n v="335.44"/>
    <s v="Tamil Nadu"/>
    <x v="2"/>
    <x v="10"/>
    <m/>
  </r>
  <r>
    <s v="OD6877"/>
    <x v="29"/>
    <x v="5"/>
    <x v="10"/>
    <x v="15"/>
    <d v="2018-10-20T00:00:00"/>
    <x v="2"/>
    <n v="1090"/>
    <n v="0.13"/>
    <n v="305.2"/>
    <s v="Tamil Nadu"/>
    <x v="3"/>
    <x v="2"/>
    <m/>
  </r>
  <r>
    <s v="OD6878"/>
    <x v="18"/>
    <x v="1"/>
    <x v="14"/>
    <x v="18"/>
    <d v="2016-06-07T00:00:00"/>
    <x v="2"/>
    <n v="2202"/>
    <n v="0.2"/>
    <n v="220.2"/>
    <s v="Tamil Nadu"/>
    <x v="1"/>
    <x v="1"/>
    <m/>
  </r>
  <r>
    <s v="OD6879"/>
    <x v="7"/>
    <x v="3"/>
    <x v="5"/>
    <x v="20"/>
    <d v="2018-12-16T00:00:00"/>
    <x v="2"/>
    <n v="2066"/>
    <n v="0.25"/>
    <n v="681.78"/>
    <s v="Tamil Nadu"/>
    <x v="3"/>
    <x v="4"/>
    <m/>
  </r>
  <r>
    <s v="OD6880"/>
    <x v="4"/>
    <x v="5"/>
    <x v="10"/>
    <x v="15"/>
    <d v="2016-10-31T00:00:00"/>
    <x v="2"/>
    <n v="514"/>
    <n v="0.11"/>
    <n v="133.63999999999999"/>
    <s v="Tamil Nadu"/>
    <x v="1"/>
    <x v="2"/>
    <m/>
  </r>
  <r>
    <s v="OD6881"/>
    <x v="29"/>
    <x v="1"/>
    <x v="14"/>
    <x v="15"/>
    <d v="2015-09-07T00:00:00"/>
    <x v="2"/>
    <n v="1885"/>
    <n v="0.1"/>
    <n v="245.05"/>
    <s v="Tamil Nadu"/>
    <x v="2"/>
    <x v="8"/>
    <m/>
  </r>
  <r>
    <s v="OD6882"/>
    <x v="13"/>
    <x v="1"/>
    <x v="14"/>
    <x v="9"/>
    <d v="2016-11-21T00:00:00"/>
    <x v="2"/>
    <n v="1793"/>
    <n v="0.27"/>
    <n v="89.65"/>
    <s v="Tamil Nadu"/>
    <x v="1"/>
    <x v="0"/>
    <m/>
  </r>
  <r>
    <s v="OD6883"/>
    <x v="37"/>
    <x v="6"/>
    <x v="9"/>
    <x v="10"/>
    <d v="2016-11-21T00:00:00"/>
    <x v="2"/>
    <n v="1417"/>
    <n v="0.23"/>
    <n v="368.42"/>
    <s v="Tamil Nadu"/>
    <x v="1"/>
    <x v="0"/>
    <m/>
  </r>
  <r>
    <s v="OD6884"/>
    <x v="36"/>
    <x v="0"/>
    <x v="12"/>
    <x v="7"/>
    <d v="2015-10-19T00:00:00"/>
    <x v="2"/>
    <n v="587"/>
    <n v="0.15"/>
    <n v="46.96"/>
    <s v="Tamil Nadu"/>
    <x v="2"/>
    <x v="2"/>
    <m/>
  </r>
  <r>
    <s v="OD6885"/>
    <x v="19"/>
    <x v="3"/>
    <x v="18"/>
    <x v="12"/>
    <d v="2017-02-21T00:00:00"/>
    <x v="2"/>
    <n v="1920"/>
    <n v="0.14000000000000001"/>
    <n v="556.79999999999995"/>
    <s v="Tamil Nadu"/>
    <x v="0"/>
    <x v="11"/>
    <m/>
  </r>
  <r>
    <s v="OD6886"/>
    <x v="5"/>
    <x v="5"/>
    <x v="17"/>
    <x v="9"/>
    <d v="2018-02-11T00:00:00"/>
    <x v="2"/>
    <n v="2058"/>
    <n v="0.11"/>
    <n v="720.3"/>
    <s v="Tamil Nadu"/>
    <x v="3"/>
    <x v="11"/>
    <m/>
  </r>
  <r>
    <s v="OD6887"/>
    <x v="2"/>
    <x v="0"/>
    <x v="20"/>
    <x v="1"/>
    <d v="2017-11-04T00:00:00"/>
    <x v="2"/>
    <n v="1100"/>
    <n v="0.27"/>
    <n v="440"/>
    <s v="Tamil Nadu"/>
    <x v="0"/>
    <x v="0"/>
    <m/>
  </r>
  <r>
    <s v="OD6888"/>
    <x v="28"/>
    <x v="4"/>
    <x v="22"/>
    <x v="8"/>
    <d v="2017-11-04T00:00:00"/>
    <x v="2"/>
    <n v="2357"/>
    <n v="0.23"/>
    <n v="164.99"/>
    <s v="Tamil Nadu"/>
    <x v="0"/>
    <x v="0"/>
    <m/>
  </r>
  <r>
    <s v="OD6889"/>
    <x v="11"/>
    <x v="3"/>
    <x v="16"/>
    <x v="20"/>
    <d v="2017-08-21T00:00:00"/>
    <x v="2"/>
    <n v="2440"/>
    <n v="0.11"/>
    <n v="878.4"/>
    <s v="Tamil Nadu"/>
    <x v="0"/>
    <x v="6"/>
    <m/>
  </r>
  <r>
    <s v="OD6890"/>
    <x v="7"/>
    <x v="4"/>
    <x v="6"/>
    <x v="10"/>
    <d v="2015-06-25T00:00:00"/>
    <x v="2"/>
    <n v="2321"/>
    <n v="0.11"/>
    <n v="742.72"/>
    <s v="Tamil Nadu"/>
    <x v="2"/>
    <x v="1"/>
    <m/>
  </r>
  <r>
    <s v="OD6891"/>
    <x v="4"/>
    <x v="4"/>
    <x v="6"/>
    <x v="2"/>
    <d v="2018-12-28T00:00:00"/>
    <x v="2"/>
    <n v="932"/>
    <n v="0.27"/>
    <n v="326.2"/>
    <s v="Tamil Nadu"/>
    <x v="3"/>
    <x v="4"/>
    <m/>
  </r>
  <r>
    <s v="OD6892"/>
    <x v="23"/>
    <x v="3"/>
    <x v="3"/>
    <x v="12"/>
    <d v="2016-12-25T00:00:00"/>
    <x v="3"/>
    <n v="1451"/>
    <n v="0.25"/>
    <n v="435.3"/>
    <s v="Tamil Nadu"/>
    <x v="1"/>
    <x v="4"/>
    <m/>
  </r>
  <r>
    <s v="OD6893"/>
    <x v="49"/>
    <x v="5"/>
    <x v="17"/>
    <x v="13"/>
    <d v="2016-09-21T00:00:00"/>
    <x v="3"/>
    <n v="523"/>
    <n v="0.34"/>
    <n v="109.83"/>
    <s v="Tamil Nadu"/>
    <x v="1"/>
    <x v="8"/>
    <m/>
  </r>
  <r>
    <s v="OD6894"/>
    <x v="33"/>
    <x v="6"/>
    <x v="9"/>
    <x v="22"/>
    <d v="2017-09-25T00:00:00"/>
    <x v="3"/>
    <n v="2446"/>
    <n v="0.24"/>
    <n v="1051.78"/>
    <s v="Tamil Nadu"/>
    <x v="0"/>
    <x v="8"/>
    <m/>
  </r>
  <r>
    <s v="OD6895"/>
    <x v="19"/>
    <x v="1"/>
    <x v="14"/>
    <x v="12"/>
    <d v="2017-11-20T00:00:00"/>
    <x v="3"/>
    <n v="1623"/>
    <n v="0.12"/>
    <n v="632.97"/>
    <s v="Tamil Nadu"/>
    <x v="0"/>
    <x v="0"/>
    <m/>
  </r>
  <r>
    <s v="OD6896"/>
    <x v="30"/>
    <x v="2"/>
    <x v="21"/>
    <x v="2"/>
    <d v="2017-11-25T00:00:00"/>
    <x v="3"/>
    <n v="2056"/>
    <n v="0.16"/>
    <n v="514"/>
    <s v="Tamil Nadu"/>
    <x v="0"/>
    <x v="0"/>
    <m/>
  </r>
  <r>
    <s v="OD6897"/>
    <x v="6"/>
    <x v="3"/>
    <x v="5"/>
    <x v="23"/>
    <d v="2015-06-28T00:00:00"/>
    <x v="3"/>
    <n v="1278"/>
    <n v="0.11"/>
    <n v="383.4"/>
    <s v="Tamil Nadu"/>
    <x v="2"/>
    <x v="1"/>
    <m/>
  </r>
  <r>
    <s v="OD6898"/>
    <x v="29"/>
    <x v="3"/>
    <x v="3"/>
    <x v="8"/>
    <d v="2016-12-10T00:00:00"/>
    <x v="3"/>
    <n v="2451"/>
    <n v="0.16"/>
    <n v="147.06"/>
    <s v="Tamil Nadu"/>
    <x v="1"/>
    <x v="4"/>
    <m/>
  </r>
  <r>
    <s v="OD6899"/>
    <x v="30"/>
    <x v="4"/>
    <x v="6"/>
    <x v="13"/>
    <d v="2018-07-20T00:00:00"/>
    <x v="3"/>
    <n v="531"/>
    <n v="0.25"/>
    <n v="169.92"/>
    <s v="Tamil Nadu"/>
    <x v="3"/>
    <x v="7"/>
    <m/>
  </r>
  <r>
    <s v="OD6900"/>
    <x v="11"/>
    <x v="0"/>
    <x v="20"/>
    <x v="20"/>
    <d v="2017-10-02T00:00:00"/>
    <x v="3"/>
    <n v="2378"/>
    <n v="0.12"/>
    <n v="856.08"/>
    <s v="Tamil Nadu"/>
    <x v="0"/>
    <x v="2"/>
    <m/>
  </r>
  <r>
    <s v="OD6901"/>
    <x v="11"/>
    <x v="2"/>
    <x v="4"/>
    <x v="3"/>
    <d v="2016-12-10T00:00:00"/>
    <x v="3"/>
    <n v="1300"/>
    <n v="0.28000000000000003"/>
    <n v="585"/>
    <s v="Tamil Nadu"/>
    <x v="1"/>
    <x v="4"/>
    <m/>
  </r>
  <r>
    <s v="OD6902"/>
    <x v="1"/>
    <x v="0"/>
    <x v="12"/>
    <x v="18"/>
    <d v="2017-10-02T00:00:00"/>
    <x v="3"/>
    <n v="2023"/>
    <n v="0.21"/>
    <n v="586.66999999999996"/>
    <s v="Tamil Nadu"/>
    <x v="0"/>
    <x v="2"/>
    <m/>
  </r>
  <r>
    <s v="OD6903"/>
    <x v="13"/>
    <x v="1"/>
    <x v="14"/>
    <x v="8"/>
    <d v="2018-12-09T00:00:00"/>
    <x v="3"/>
    <n v="1986"/>
    <n v="0.27"/>
    <n v="536.22"/>
    <s v="Tamil Nadu"/>
    <x v="3"/>
    <x v="4"/>
    <m/>
  </r>
  <r>
    <s v="OD6904"/>
    <x v="23"/>
    <x v="4"/>
    <x v="22"/>
    <x v="21"/>
    <d v="2018-07-20T00:00:00"/>
    <x v="3"/>
    <n v="1714"/>
    <n v="0.2"/>
    <n v="737.02"/>
    <s v="Tamil Nadu"/>
    <x v="3"/>
    <x v="7"/>
    <m/>
  </r>
  <r>
    <s v="OD6905"/>
    <x v="21"/>
    <x v="6"/>
    <x v="13"/>
    <x v="20"/>
    <d v="2017-11-10T00:00:00"/>
    <x v="3"/>
    <n v="2171"/>
    <n v="0.33"/>
    <n v="260.52"/>
    <s v="Tamil Nadu"/>
    <x v="0"/>
    <x v="0"/>
    <m/>
  </r>
  <r>
    <s v="OD6906"/>
    <x v="42"/>
    <x v="4"/>
    <x v="7"/>
    <x v="0"/>
    <d v="2017-01-03T00:00:00"/>
    <x v="3"/>
    <n v="1934"/>
    <n v="0.34"/>
    <n v="96.7"/>
    <s v="Tamil Nadu"/>
    <x v="0"/>
    <x v="9"/>
    <m/>
  </r>
  <r>
    <s v="OD6907"/>
    <x v="17"/>
    <x v="6"/>
    <x v="11"/>
    <x v="1"/>
    <d v="2018-05-13T00:00:00"/>
    <x v="3"/>
    <n v="1230"/>
    <n v="0.25"/>
    <n v="184.5"/>
    <s v="Tamil Nadu"/>
    <x v="3"/>
    <x v="5"/>
    <m/>
  </r>
  <r>
    <s v="OD6908"/>
    <x v="23"/>
    <x v="5"/>
    <x v="17"/>
    <x v="23"/>
    <d v="2015-11-24T00:00:00"/>
    <x v="3"/>
    <n v="1472"/>
    <n v="0.34"/>
    <n v="588.79999999999995"/>
    <s v="Tamil Nadu"/>
    <x v="2"/>
    <x v="0"/>
    <m/>
  </r>
  <r>
    <s v="OD6909"/>
    <x v="25"/>
    <x v="1"/>
    <x v="14"/>
    <x v="11"/>
    <d v="2018-07-20T00:00:00"/>
    <x v="3"/>
    <n v="1453"/>
    <n v="0.3"/>
    <n v="334.19"/>
    <s v="Tamil Nadu"/>
    <x v="3"/>
    <x v="7"/>
    <m/>
  </r>
  <r>
    <s v="OD6910"/>
    <x v="0"/>
    <x v="5"/>
    <x v="8"/>
    <x v="21"/>
    <d v="2017-11-20T00:00:00"/>
    <x v="3"/>
    <n v="1180"/>
    <n v="0.11"/>
    <n v="531"/>
    <s v="Tamil Nadu"/>
    <x v="0"/>
    <x v="0"/>
    <m/>
  </r>
  <r>
    <s v="OD6911"/>
    <x v="1"/>
    <x v="6"/>
    <x v="19"/>
    <x v="16"/>
    <d v="2015-10-29T00:00:00"/>
    <x v="3"/>
    <n v="825"/>
    <n v="0.34"/>
    <n v="140.25"/>
    <s v="Tamil Nadu"/>
    <x v="2"/>
    <x v="2"/>
    <m/>
  </r>
  <r>
    <s v="OD6912"/>
    <x v="45"/>
    <x v="4"/>
    <x v="22"/>
    <x v="17"/>
    <d v="2018-07-13T00:00:00"/>
    <x v="3"/>
    <n v="1992"/>
    <n v="0.21"/>
    <n v="836.64"/>
    <s v="Tamil Nadu"/>
    <x v="3"/>
    <x v="7"/>
    <m/>
  </r>
  <r>
    <s v="OD6913"/>
    <x v="24"/>
    <x v="4"/>
    <x v="22"/>
    <x v="22"/>
    <d v="2018-12-09T00:00:00"/>
    <x v="3"/>
    <n v="1258"/>
    <n v="0.34"/>
    <n v="150.96"/>
    <s v="Tamil Nadu"/>
    <x v="3"/>
    <x v="4"/>
    <m/>
  </r>
  <r>
    <s v="OD6914"/>
    <x v="41"/>
    <x v="1"/>
    <x v="1"/>
    <x v="4"/>
    <d v="2018-12-29T00:00:00"/>
    <x v="3"/>
    <n v="1882"/>
    <n v="0.15"/>
    <n v="583.41999999999996"/>
    <s v="Tamil Nadu"/>
    <x v="3"/>
    <x v="4"/>
    <m/>
  </r>
  <r>
    <s v="OD6915"/>
    <x v="0"/>
    <x v="1"/>
    <x v="14"/>
    <x v="2"/>
    <d v="2015-11-24T00:00:00"/>
    <x v="3"/>
    <n v="645"/>
    <n v="0.1"/>
    <n v="45.15"/>
    <s v="Tamil Nadu"/>
    <x v="2"/>
    <x v="0"/>
    <m/>
  </r>
  <r>
    <s v="OD6916"/>
    <x v="15"/>
    <x v="0"/>
    <x v="0"/>
    <x v="21"/>
    <d v="2016-06-05T00:00:00"/>
    <x v="3"/>
    <n v="2308"/>
    <n v="0.28999999999999998"/>
    <n v="1038.5999999999999"/>
    <s v="Tamil Nadu"/>
    <x v="1"/>
    <x v="1"/>
    <m/>
  </r>
  <r>
    <s v="OD6917"/>
    <x v="48"/>
    <x v="1"/>
    <x v="1"/>
    <x v="21"/>
    <d v="2018-05-13T00:00:00"/>
    <x v="3"/>
    <n v="609"/>
    <n v="0.16"/>
    <n v="170.52"/>
    <s v="Tamil Nadu"/>
    <x v="3"/>
    <x v="5"/>
    <m/>
  </r>
  <r>
    <s v="OD6918"/>
    <x v="34"/>
    <x v="2"/>
    <x v="2"/>
    <x v="19"/>
    <d v="2017-10-02T00:00:00"/>
    <x v="3"/>
    <n v="651"/>
    <n v="0.12"/>
    <n v="188.79"/>
    <s v="Tamil Nadu"/>
    <x v="0"/>
    <x v="2"/>
    <m/>
  </r>
  <r>
    <s v="OD6919"/>
    <x v="42"/>
    <x v="4"/>
    <x v="7"/>
    <x v="13"/>
    <d v="2018-07-13T00:00:00"/>
    <x v="3"/>
    <n v="1609"/>
    <n v="0.31"/>
    <n v="96.54"/>
    <s v="Tamil Nadu"/>
    <x v="3"/>
    <x v="7"/>
    <m/>
  </r>
  <r>
    <s v="OD6920"/>
    <x v="26"/>
    <x v="1"/>
    <x v="1"/>
    <x v="6"/>
    <d v="2018-12-17T00:00:00"/>
    <x v="3"/>
    <n v="1828"/>
    <n v="0.25"/>
    <n v="383.88"/>
    <s v="Tamil Nadu"/>
    <x v="3"/>
    <x v="4"/>
    <m/>
  </r>
  <r>
    <s v="OD6921"/>
    <x v="37"/>
    <x v="1"/>
    <x v="14"/>
    <x v="4"/>
    <d v="2017-10-31T00:00:00"/>
    <x v="3"/>
    <n v="1739"/>
    <n v="0.15"/>
    <n v="347.8"/>
    <s v="Tamil Nadu"/>
    <x v="0"/>
    <x v="2"/>
    <m/>
  </r>
  <r>
    <s v="OD6922"/>
    <x v="8"/>
    <x v="2"/>
    <x v="15"/>
    <x v="20"/>
    <d v="2017-10-31T00:00:00"/>
    <x v="3"/>
    <n v="1132"/>
    <n v="0.33"/>
    <n v="283"/>
    <s v="Tamil Nadu"/>
    <x v="0"/>
    <x v="2"/>
    <m/>
  </r>
  <r>
    <s v="OD6923"/>
    <x v="42"/>
    <x v="1"/>
    <x v="14"/>
    <x v="16"/>
    <d v="2018-05-13T00:00:00"/>
    <x v="3"/>
    <n v="2459"/>
    <n v="0.32"/>
    <n v="467.21"/>
    <s v="Tamil Nadu"/>
    <x v="3"/>
    <x v="5"/>
    <m/>
  </r>
  <r>
    <s v="OD6924"/>
    <x v="2"/>
    <x v="1"/>
    <x v="1"/>
    <x v="1"/>
    <d v="2018-11-27T00:00:00"/>
    <x v="3"/>
    <n v="1247"/>
    <n v="0.31"/>
    <n v="137.16999999999999"/>
    <s v="Tamil Nadu"/>
    <x v="3"/>
    <x v="0"/>
    <m/>
  </r>
  <r>
    <s v="OD6925"/>
    <x v="2"/>
    <x v="1"/>
    <x v="14"/>
    <x v="4"/>
    <d v="2016-01-04T00:00:00"/>
    <x v="3"/>
    <n v="1449"/>
    <n v="0.28000000000000003"/>
    <n v="333.27"/>
    <s v="Tamil Nadu"/>
    <x v="1"/>
    <x v="9"/>
    <m/>
  </r>
  <r>
    <s v="OD6926"/>
    <x v="24"/>
    <x v="2"/>
    <x v="2"/>
    <x v="19"/>
    <d v="2018-11-02T00:00:00"/>
    <x v="3"/>
    <n v="1247"/>
    <n v="0.32"/>
    <n v="211.99"/>
    <s v="Tamil Nadu"/>
    <x v="3"/>
    <x v="0"/>
    <m/>
  </r>
  <r>
    <s v="OD6927"/>
    <x v="41"/>
    <x v="3"/>
    <x v="3"/>
    <x v="20"/>
    <d v="2015-07-15T00:00:00"/>
    <x v="3"/>
    <n v="1911"/>
    <n v="0.35"/>
    <n v="286.64999999999998"/>
    <s v="Tamil Nadu"/>
    <x v="2"/>
    <x v="7"/>
    <m/>
  </r>
  <r>
    <s v="OD6928"/>
    <x v="16"/>
    <x v="3"/>
    <x v="18"/>
    <x v="2"/>
    <d v="2017-11-20T00:00:00"/>
    <x v="3"/>
    <n v="2305"/>
    <n v="0.34"/>
    <n v="345.75"/>
    <s v="Tamil Nadu"/>
    <x v="0"/>
    <x v="0"/>
    <m/>
  </r>
  <r>
    <s v="OD6929"/>
    <x v="1"/>
    <x v="2"/>
    <x v="15"/>
    <x v="10"/>
    <d v="2018-05-13T00:00:00"/>
    <x v="3"/>
    <n v="2494"/>
    <n v="0.2"/>
    <n v="523.74"/>
    <s v="Tamil Nadu"/>
    <x v="3"/>
    <x v="5"/>
    <m/>
  </r>
  <r>
    <s v="OD6930"/>
    <x v="19"/>
    <x v="4"/>
    <x v="6"/>
    <x v="12"/>
    <d v="2016-12-25T00:00:00"/>
    <x v="3"/>
    <n v="2467"/>
    <n v="0.17"/>
    <n v="296.04000000000002"/>
    <s v="Tamil Nadu"/>
    <x v="1"/>
    <x v="4"/>
    <m/>
  </r>
  <r>
    <s v="OD6931"/>
    <x v="4"/>
    <x v="2"/>
    <x v="21"/>
    <x v="2"/>
    <d v="2015-11-24T00:00:00"/>
    <x v="3"/>
    <n v="2473"/>
    <n v="0.15"/>
    <n v="321.49"/>
    <s v="Tamil Nadu"/>
    <x v="2"/>
    <x v="0"/>
    <m/>
  </r>
  <r>
    <s v="OD6932"/>
    <x v="49"/>
    <x v="4"/>
    <x v="6"/>
    <x v="2"/>
    <d v="2017-09-12T00:00:00"/>
    <x v="3"/>
    <n v="907"/>
    <n v="0.17"/>
    <n v="362.8"/>
    <s v="Tamil Nadu"/>
    <x v="0"/>
    <x v="8"/>
    <m/>
  </r>
  <r>
    <s v="OD6933"/>
    <x v="28"/>
    <x v="2"/>
    <x v="4"/>
    <x v="23"/>
    <d v="2016-09-05T00:00:00"/>
    <x v="3"/>
    <n v="1566"/>
    <n v="0.11"/>
    <n v="485.46"/>
    <s v="Tamil Nadu"/>
    <x v="1"/>
    <x v="8"/>
    <m/>
  </r>
  <r>
    <s v="OD6934"/>
    <x v="36"/>
    <x v="4"/>
    <x v="7"/>
    <x v="23"/>
    <d v="2017-09-04T00:00:00"/>
    <x v="3"/>
    <n v="583"/>
    <n v="0.28000000000000003"/>
    <n v="151.58000000000001"/>
    <s v="Tamil Nadu"/>
    <x v="0"/>
    <x v="8"/>
    <m/>
  </r>
  <r>
    <s v="OD6935"/>
    <x v="48"/>
    <x v="6"/>
    <x v="13"/>
    <x v="5"/>
    <d v="2017-10-31T00:00:00"/>
    <x v="3"/>
    <n v="1813"/>
    <n v="0.25"/>
    <n v="145.04"/>
    <s v="Tamil Nadu"/>
    <x v="0"/>
    <x v="2"/>
    <m/>
  </r>
  <r>
    <s v="OD6936"/>
    <x v="26"/>
    <x v="1"/>
    <x v="14"/>
    <x v="9"/>
    <d v="2016-07-31T00:00:00"/>
    <x v="3"/>
    <n v="1729"/>
    <n v="0.15"/>
    <n v="708.89"/>
    <s v="Tamil Nadu"/>
    <x v="1"/>
    <x v="7"/>
    <m/>
  </r>
  <r>
    <s v="OD6937"/>
    <x v="26"/>
    <x v="3"/>
    <x v="16"/>
    <x v="7"/>
    <d v="2015-11-24T00:00:00"/>
    <x v="3"/>
    <n v="2462"/>
    <n v="0.23"/>
    <n v="837.08"/>
    <s v="Tamil Nadu"/>
    <x v="2"/>
    <x v="0"/>
    <m/>
  </r>
  <r>
    <s v="OD6938"/>
    <x v="6"/>
    <x v="4"/>
    <x v="22"/>
    <x v="21"/>
    <d v="2015-06-01T00:00:00"/>
    <x v="3"/>
    <n v="1666"/>
    <n v="0.34"/>
    <n v="283.22000000000003"/>
    <s v="Tamil Nadu"/>
    <x v="2"/>
    <x v="1"/>
    <m/>
  </r>
  <r>
    <s v="OD6939"/>
    <x v="48"/>
    <x v="1"/>
    <x v="1"/>
    <x v="7"/>
    <d v="2018-07-31T00:00:00"/>
    <x v="3"/>
    <n v="541"/>
    <n v="0.13"/>
    <n v="129.84"/>
    <s v="Tamil Nadu"/>
    <x v="3"/>
    <x v="7"/>
    <m/>
  </r>
  <r>
    <s v="OD6940"/>
    <x v="6"/>
    <x v="5"/>
    <x v="17"/>
    <x v="2"/>
    <d v="2016-11-29T00:00:00"/>
    <x v="3"/>
    <n v="1811"/>
    <n v="0.18"/>
    <n v="706.29"/>
    <s v="Tamil Nadu"/>
    <x v="1"/>
    <x v="0"/>
    <m/>
  </r>
  <r>
    <s v="OD6941"/>
    <x v="8"/>
    <x v="0"/>
    <x v="0"/>
    <x v="8"/>
    <d v="2018-09-22T00:00:00"/>
    <x v="3"/>
    <n v="2382"/>
    <n v="0.16"/>
    <n v="262.02"/>
    <s v="Tamil Nadu"/>
    <x v="3"/>
    <x v="8"/>
    <m/>
  </r>
  <r>
    <s v="OD6942"/>
    <x v="35"/>
    <x v="5"/>
    <x v="17"/>
    <x v="10"/>
    <d v="2017-09-17T00:00:00"/>
    <x v="3"/>
    <n v="1746"/>
    <n v="0.23"/>
    <n v="122.22"/>
    <s v="Tamil Nadu"/>
    <x v="0"/>
    <x v="8"/>
    <m/>
  </r>
  <r>
    <s v="OD6943"/>
    <x v="35"/>
    <x v="4"/>
    <x v="22"/>
    <x v="10"/>
    <d v="2017-05-19T00:00:00"/>
    <x v="3"/>
    <n v="1343"/>
    <n v="0.12"/>
    <n v="282.02999999999997"/>
    <s v="Tamil Nadu"/>
    <x v="0"/>
    <x v="5"/>
    <m/>
  </r>
  <r>
    <s v="OD6944"/>
    <x v="42"/>
    <x v="0"/>
    <x v="12"/>
    <x v="8"/>
    <d v="2017-03-08T00:00:00"/>
    <x v="3"/>
    <n v="1467"/>
    <n v="0.12"/>
    <n v="410.76"/>
    <s v="Tamil Nadu"/>
    <x v="0"/>
    <x v="10"/>
    <m/>
  </r>
  <r>
    <s v="OD6945"/>
    <x v="1"/>
    <x v="1"/>
    <x v="1"/>
    <x v="4"/>
    <d v="2018-06-01T00:00:00"/>
    <x v="3"/>
    <n v="907"/>
    <n v="0.33"/>
    <n v="63.49"/>
    <s v="Tamil Nadu"/>
    <x v="3"/>
    <x v="1"/>
    <m/>
  </r>
  <r>
    <s v="OD6946"/>
    <x v="4"/>
    <x v="5"/>
    <x v="8"/>
    <x v="15"/>
    <d v="2018-07-20T00:00:00"/>
    <x v="3"/>
    <n v="595"/>
    <n v="0.23"/>
    <n v="178.5"/>
    <s v="Tamil Nadu"/>
    <x v="3"/>
    <x v="7"/>
    <m/>
  </r>
  <r>
    <s v="OD6947"/>
    <x v="20"/>
    <x v="4"/>
    <x v="6"/>
    <x v="8"/>
    <d v="2018-10-21T00:00:00"/>
    <x v="3"/>
    <n v="691"/>
    <n v="0.15"/>
    <n v="297.13"/>
    <s v="Tamil Nadu"/>
    <x v="3"/>
    <x v="2"/>
    <m/>
  </r>
  <r>
    <s v="OD6948"/>
    <x v="14"/>
    <x v="2"/>
    <x v="21"/>
    <x v="11"/>
    <d v="2015-12-16T00:00:00"/>
    <x v="3"/>
    <n v="2222"/>
    <n v="0.3"/>
    <n v="266.64"/>
    <s v="Tamil Nadu"/>
    <x v="2"/>
    <x v="4"/>
    <m/>
  </r>
  <r>
    <s v="OD6949"/>
    <x v="12"/>
    <x v="4"/>
    <x v="7"/>
    <x v="0"/>
    <d v="2016-01-04T00:00:00"/>
    <x v="3"/>
    <n v="1733"/>
    <n v="0.31"/>
    <n v="225.29"/>
    <s v="Tamil Nadu"/>
    <x v="1"/>
    <x v="9"/>
    <m/>
  </r>
  <r>
    <s v="OD6950"/>
    <x v="42"/>
    <x v="1"/>
    <x v="1"/>
    <x v="0"/>
    <d v="2018-07-31T00:00:00"/>
    <x v="3"/>
    <n v="1060"/>
    <n v="0.28000000000000003"/>
    <n v="455.8"/>
    <s v="Tamil Nadu"/>
    <x v="3"/>
    <x v="7"/>
    <m/>
  </r>
  <r>
    <s v="OD6951"/>
    <x v="13"/>
    <x v="0"/>
    <x v="0"/>
    <x v="0"/>
    <d v="2018-11-02T00:00:00"/>
    <x v="3"/>
    <n v="926"/>
    <n v="0.14000000000000001"/>
    <n v="157.41999999999999"/>
    <s v="Tamil Nadu"/>
    <x v="3"/>
    <x v="0"/>
    <m/>
  </r>
  <r>
    <s v="OD6952"/>
    <x v="19"/>
    <x v="4"/>
    <x v="22"/>
    <x v="6"/>
    <d v="2016-10-19T00:00:00"/>
    <x v="3"/>
    <n v="824"/>
    <n v="0.15"/>
    <n v="164.8"/>
    <s v="Tamil Nadu"/>
    <x v="1"/>
    <x v="2"/>
    <m/>
  </r>
  <r>
    <s v="OD6953"/>
    <x v="14"/>
    <x v="3"/>
    <x v="16"/>
    <x v="22"/>
    <d v="2018-10-21T00:00:00"/>
    <x v="3"/>
    <n v="1112"/>
    <n v="0.13"/>
    <n v="200.16"/>
    <s v="Tamil Nadu"/>
    <x v="3"/>
    <x v="2"/>
    <m/>
  </r>
  <r>
    <s v="OD6954"/>
    <x v="9"/>
    <x v="4"/>
    <x v="6"/>
    <x v="7"/>
    <d v="2015-11-28T00:00:00"/>
    <x v="3"/>
    <n v="898"/>
    <n v="0.24"/>
    <n v="224.5"/>
    <s v="Tamil Nadu"/>
    <x v="2"/>
    <x v="0"/>
    <m/>
  </r>
  <r>
    <s v="OD6955"/>
    <x v="39"/>
    <x v="6"/>
    <x v="9"/>
    <x v="4"/>
    <d v="2018-11-27T00:00:00"/>
    <x v="3"/>
    <n v="1293"/>
    <n v="0.2"/>
    <n v="297.39"/>
    <s v="Tamil Nadu"/>
    <x v="3"/>
    <x v="0"/>
    <m/>
  </r>
  <r>
    <s v="OD6956"/>
    <x v="34"/>
    <x v="0"/>
    <x v="20"/>
    <x v="3"/>
    <d v="2016-05-04T00:00:00"/>
    <x v="3"/>
    <n v="619"/>
    <n v="0.21"/>
    <n v="55.71"/>
    <s v="Tamil Nadu"/>
    <x v="1"/>
    <x v="5"/>
    <m/>
  </r>
  <r>
    <s v="OD6957"/>
    <x v="13"/>
    <x v="3"/>
    <x v="18"/>
    <x v="14"/>
    <d v="2015-12-31T00:00:00"/>
    <x v="3"/>
    <n v="2480"/>
    <n v="0.35"/>
    <n v="520.79999999999995"/>
    <s v="Tamil Nadu"/>
    <x v="2"/>
    <x v="4"/>
    <m/>
  </r>
  <r>
    <s v="OD6958"/>
    <x v="35"/>
    <x v="6"/>
    <x v="11"/>
    <x v="7"/>
    <d v="2017-10-02T00:00:00"/>
    <x v="3"/>
    <n v="1931"/>
    <n v="0.2"/>
    <n v="675.85"/>
    <s v="Tamil Nadu"/>
    <x v="0"/>
    <x v="2"/>
    <m/>
  </r>
  <r>
    <s v="OD6959"/>
    <x v="34"/>
    <x v="0"/>
    <x v="20"/>
    <x v="0"/>
    <d v="2018-07-20T00:00:00"/>
    <x v="3"/>
    <n v="1923"/>
    <n v="0.12"/>
    <n v="134.61000000000001"/>
    <s v="Tamil Nadu"/>
    <x v="3"/>
    <x v="7"/>
    <m/>
  </r>
  <r>
    <s v="OD6960"/>
    <x v="49"/>
    <x v="5"/>
    <x v="10"/>
    <x v="2"/>
    <d v="2017-01-08T00:00:00"/>
    <x v="3"/>
    <n v="1798"/>
    <n v="0.21"/>
    <n v="215.76"/>
    <s v="Tamil Nadu"/>
    <x v="0"/>
    <x v="9"/>
    <m/>
  </r>
  <r>
    <s v="OD6961"/>
    <x v="32"/>
    <x v="5"/>
    <x v="8"/>
    <x v="14"/>
    <d v="2017-12-23T00:00:00"/>
    <x v="3"/>
    <n v="1866"/>
    <n v="0.25"/>
    <n v="130.62"/>
    <s v="Tamil Nadu"/>
    <x v="0"/>
    <x v="4"/>
    <m/>
  </r>
  <r>
    <s v="OD6962"/>
    <x v="20"/>
    <x v="0"/>
    <x v="0"/>
    <x v="7"/>
    <d v="2016-12-04T00:00:00"/>
    <x v="3"/>
    <n v="877"/>
    <n v="0.14000000000000001"/>
    <n v="368.34"/>
    <s v="Tamil Nadu"/>
    <x v="1"/>
    <x v="4"/>
    <m/>
  </r>
  <r>
    <s v="OD6963"/>
    <x v="6"/>
    <x v="3"/>
    <x v="16"/>
    <x v="17"/>
    <d v="2017-12-02T00:00:00"/>
    <x v="3"/>
    <n v="1175"/>
    <n v="0.23"/>
    <n v="517"/>
    <s v="Tamil Nadu"/>
    <x v="0"/>
    <x v="4"/>
    <m/>
  </r>
  <r>
    <s v="OD6964"/>
    <x v="24"/>
    <x v="1"/>
    <x v="14"/>
    <x v="14"/>
    <d v="2018-09-22T00:00:00"/>
    <x v="3"/>
    <n v="1669"/>
    <n v="0.25"/>
    <n v="650.91"/>
    <s v="Tamil Nadu"/>
    <x v="3"/>
    <x v="8"/>
    <m/>
  </r>
  <r>
    <s v="OD6965"/>
    <x v="35"/>
    <x v="6"/>
    <x v="19"/>
    <x v="18"/>
    <d v="2018-08-15T00:00:00"/>
    <x v="3"/>
    <n v="1219"/>
    <n v="0.18"/>
    <n v="414.46"/>
    <s v="Tamil Nadu"/>
    <x v="3"/>
    <x v="6"/>
    <m/>
  </r>
  <r>
    <s v="OD6966"/>
    <x v="46"/>
    <x v="1"/>
    <x v="1"/>
    <x v="3"/>
    <d v="2018-05-07T00:00:00"/>
    <x v="3"/>
    <n v="1356"/>
    <n v="0.21"/>
    <n v="379.68"/>
    <s v="Tamil Nadu"/>
    <x v="3"/>
    <x v="5"/>
    <m/>
  </r>
  <r>
    <s v="OD6967"/>
    <x v="8"/>
    <x v="4"/>
    <x v="7"/>
    <x v="16"/>
    <d v="2017-03-08T00:00:00"/>
    <x v="3"/>
    <n v="1006"/>
    <n v="0.24"/>
    <n v="352.1"/>
    <s v="Tamil Nadu"/>
    <x v="0"/>
    <x v="10"/>
    <m/>
  </r>
  <r>
    <s v="OD6968"/>
    <x v="27"/>
    <x v="4"/>
    <x v="22"/>
    <x v="22"/>
    <d v="2015-06-01T00:00:00"/>
    <x v="3"/>
    <n v="894"/>
    <n v="0.28000000000000003"/>
    <n v="357.6"/>
    <s v="Tamil Nadu"/>
    <x v="2"/>
    <x v="1"/>
    <m/>
  </r>
  <r>
    <s v="OD6969"/>
    <x v="33"/>
    <x v="4"/>
    <x v="6"/>
    <x v="6"/>
    <d v="2017-12-09T00:00:00"/>
    <x v="3"/>
    <n v="1353"/>
    <n v="0.28999999999999998"/>
    <n v="405.9"/>
    <s v="Tamil Nadu"/>
    <x v="0"/>
    <x v="4"/>
    <m/>
  </r>
  <r>
    <s v="OD6970"/>
    <x v="19"/>
    <x v="0"/>
    <x v="20"/>
    <x v="6"/>
    <d v="2015-11-12T00:00:00"/>
    <x v="3"/>
    <n v="2083"/>
    <n v="0.28999999999999998"/>
    <n v="791.54"/>
    <s v="Tamil Nadu"/>
    <x v="2"/>
    <x v="0"/>
    <m/>
  </r>
  <r>
    <s v="OD6971"/>
    <x v="26"/>
    <x v="4"/>
    <x v="22"/>
    <x v="14"/>
    <d v="2017-03-21T00:00:00"/>
    <x v="3"/>
    <n v="2160"/>
    <n v="0.15"/>
    <n v="172.8"/>
    <s v="Tamil Nadu"/>
    <x v="0"/>
    <x v="10"/>
    <m/>
  </r>
  <r>
    <s v="OD6972"/>
    <x v="23"/>
    <x v="3"/>
    <x v="16"/>
    <x v="5"/>
    <d v="2015-11-21T00:00:00"/>
    <x v="3"/>
    <n v="1923"/>
    <n v="0.19"/>
    <n v="384.6"/>
    <s v="Tamil Nadu"/>
    <x v="2"/>
    <x v="0"/>
    <m/>
  </r>
  <r>
    <s v="OD6973"/>
    <x v="16"/>
    <x v="2"/>
    <x v="4"/>
    <x v="18"/>
    <d v="2015-11-25T00:00:00"/>
    <x v="3"/>
    <n v="907"/>
    <n v="0.15"/>
    <n v="263.02999999999997"/>
    <s v="Tamil Nadu"/>
    <x v="2"/>
    <x v="0"/>
    <m/>
  </r>
  <r>
    <s v="OD6974"/>
    <x v="30"/>
    <x v="5"/>
    <x v="17"/>
    <x v="14"/>
    <d v="2017-02-16T00:00:00"/>
    <x v="3"/>
    <n v="1687"/>
    <n v="0.2"/>
    <n v="438.62"/>
    <s v="Tamil Nadu"/>
    <x v="0"/>
    <x v="11"/>
    <m/>
  </r>
  <r>
    <s v="OD6975"/>
    <x v="31"/>
    <x v="3"/>
    <x v="18"/>
    <x v="3"/>
    <d v="2018-06-29T00:00:00"/>
    <x v="3"/>
    <n v="1033"/>
    <n v="0.16"/>
    <n v="433.86"/>
    <s v="Tamil Nadu"/>
    <x v="3"/>
    <x v="1"/>
    <m/>
  </r>
  <r>
    <s v="OD6976"/>
    <x v="14"/>
    <x v="6"/>
    <x v="13"/>
    <x v="23"/>
    <d v="2015-12-23T00:00:00"/>
    <x v="3"/>
    <n v="1959"/>
    <n v="0.11"/>
    <n v="666.06"/>
    <s v="Tamil Nadu"/>
    <x v="2"/>
    <x v="4"/>
    <m/>
  </r>
  <r>
    <s v="OD6977"/>
    <x v="37"/>
    <x v="3"/>
    <x v="16"/>
    <x v="11"/>
    <d v="2016-11-12T00:00:00"/>
    <x v="3"/>
    <n v="1693"/>
    <n v="0.11"/>
    <n v="592.54999999999995"/>
    <s v="Tamil Nadu"/>
    <x v="1"/>
    <x v="0"/>
    <m/>
  </r>
  <r>
    <s v="OD6978"/>
    <x v="17"/>
    <x v="3"/>
    <x v="16"/>
    <x v="16"/>
    <d v="2017-09-08T00:00:00"/>
    <x v="3"/>
    <n v="1174"/>
    <n v="0.13"/>
    <n v="363.94"/>
    <s v="Tamil Nadu"/>
    <x v="0"/>
    <x v="8"/>
    <m/>
  </r>
  <r>
    <s v="OD6979"/>
    <x v="35"/>
    <x v="4"/>
    <x v="7"/>
    <x v="15"/>
    <d v="2016-11-21T00:00:00"/>
    <x v="3"/>
    <n v="2337"/>
    <n v="0.17"/>
    <n v="841.32"/>
    <s v="Tamil Nadu"/>
    <x v="1"/>
    <x v="0"/>
    <m/>
  </r>
  <r>
    <s v="OD6980"/>
    <x v="32"/>
    <x v="2"/>
    <x v="21"/>
    <x v="21"/>
    <d v="2018-10-27T00:00:00"/>
    <x v="3"/>
    <n v="2323"/>
    <n v="0.26"/>
    <n v="278.76"/>
    <s v="Tamil Nadu"/>
    <x v="3"/>
    <x v="2"/>
    <m/>
  </r>
  <r>
    <s v="OD6981"/>
    <x v="21"/>
    <x v="0"/>
    <x v="20"/>
    <x v="7"/>
    <d v="2015-12-31T00:00:00"/>
    <x v="3"/>
    <n v="2075"/>
    <n v="0.23"/>
    <n v="166"/>
    <s v="Tamil Nadu"/>
    <x v="2"/>
    <x v="4"/>
    <m/>
  </r>
  <r>
    <s v="OD6982"/>
    <x v="49"/>
    <x v="5"/>
    <x v="8"/>
    <x v="8"/>
    <d v="2016-11-03T00:00:00"/>
    <x v="3"/>
    <n v="1989"/>
    <n v="0.23"/>
    <n v="159.12"/>
    <s v="Tamil Nadu"/>
    <x v="1"/>
    <x v="0"/>
    <m/>
  </r>
  <r>
    <s v="OD6983"/>
    <x v="22"/>
    <x v="0"/>
    <x v="12"/>
    <x v="2"/>
    <d v="2015-11-29T00:00:00"/>
    <x v="3"/>
    <n v="2033"/>
    <n v="0.15"/>
    <n v="894.52"/>
    <s v="Tamil Nadu"/>
    <x v="2"/>
    <x v="0"/>
    <m/>
  </r>
  <r>
    <s v="OD6984"/>
    <x v="10"/>
    <x v="3"/>
    <x v="18"/>
    <x v="22"/>
    <d v="2018-07-29T00:00:00"/>
    <x v="3"/>
    <n v="1560"/>
    <n v="0.14000000000000001"/>
    <n v="655.20000000000005"/>
    <s v="Tamil Nadu"/>
    <x v="3"/>
    <x v="7"/>
    <m/>
  </r>
  <r>
    <s v="OD6985"/>
    <x v="35"/>
    <x v="0"/>
    <x v="0"/>
    <x v="14"/>
    <d v="2015-11-25T00:00:00"/>
    <x v="3"/>
    <n v="1549"/>
    <n v="0.23"/>
    <n v="278.82"/>
    <s v="Tamil Nadu"/>
    <x v="2"/>
    <x v="0"/>
    <m/>
  </r>
  <r>
    <s v="OD6986"/>
    <x v="5"/>
    <x v="5"/>
    <x v="8"/>
    <x v="9"/>
    <d v="2018-11-23T00:00:00"/>
    <x v="3"/>
    <n v="720"/>
    <n v="0.19"/>
    <n v="86.4"/>
    <s v="Tamil Nadu"/>
    <x v="3"/>
    <x v="0"/>
    <m/>
  </r>
  <r>
    <s v="OD6987"/>
    <x v="19"/>
    <x v="3"/>
    <x v="3"/>
    <x v="14"/>
    <d v="2015-12-09T00:00:00"/>
    <x v="3"/>
    <n v="2195"/>
    <n v="0.27"/>
    <n v="109.75"/>
    <s v="Tamil Nadu"/>
    <x v="2"/>
    <x v="4"/>
    <m/>
  </r>
  <r>
    <s v="OD6988"/>
    <x v="2"/>
    <x v="5"/>
    <x v="17"/>
    <x v="19"/>
    <d v="2017-05-09T00:00:00"/>
    <x v="3"/>
    <n v="622"/>
    <n v="0.21"/>
    <n v="49.76"/>
    <s v="Tamil Nadu"/>
    <x v="0"/>
    <x v="5"/>
    <m/>
  </r>
  <r>
    <s v="OD6989"/>
    <x v="21"/>
    <x v="4"/>
    <x v="6"/>
    <x v="9"/>
    <d v="2016-01-03T00:00:00"/>
    <x v="3"/>
    <n v="1376"/>
    <n v="0.31"/>
    <n v="522.88"/>
    <s v="Tamil Nadu"/>
    <x v="1"/>
    <x v="9"/>
    <m/>
  </r>
  <r>
    <s v="OD6990"/>
    <x v="36"/>
    <x v="2"/>
    <x v="4"/>
    <x v="4"/>
    <d v="2017-06-20T00:00:00"/>
    <x v="3"/>
    <n v="1046"/>
    <n v="0.19"/>
    <n v="376.56"/>
    <s v="Tamil Nadu"/>
    <x v="0"/>
    <x v="1"/>
    <m/>
  </r>
  <r>
    <s v="OD6991"/>
    <x v="49"/>
    <x v="3"/>
    <x v="5"/>
    <x v="18"/>
    <d v="2018-10-27T00:00:00"/>
    <x v="3"/>
    <n v="2098"/>
    <n v="0.3"/>
    <n v="818.22"/>
    <s v="Tamil Nadu"/>
    <x v="3"/>
    <x v="2"/>
    <m/>
  </r>
  <r>
    <s v="OD6992"/>
    <x v="17"/>
    <x v="5"/>
    <x v="8"/>
    <x v="17"/>
    <d v="2015-07-09T00:00:00"/>
    <x v="3"/>
    <n v="1061"/>
    <n v="0.28999999999999998"/>
    <n v="392.57"/>
    <s v="Tamil Nadu"/>
    <x v="2"/>
    <x v="7"/>
    <m/>
  </r>
  <r>
    <s v="OD6993"/>
    <x v="45"/>
    <x v="0"/>
    <x v="12"/>
    <x v="21"/>
    <d v="2017-11-03T00:00:00"/>
    <x v="3"/>
    <n v="799"/>
    <n v="0.35"/>
    <n v="151.81"/>
    <s v="Tamil Nadu"/>
    <x v="0"/>
    <x v="0"/>
    <m/>
  </r>
  <r>
    <s v="OD6994"/>
    <x v="15"/>
    <x v="4"/>
    <x v="22"/>
    <x v="17"/>
    <d v="2017-12-09T00:00:00"/>
    <x v="3"/>
    <n v="1443"/>
    <n v="0.15"/>
    <n v="591.63"/>
    <s v="Tamil Nadu"/>
    <x v="0"/>
    <x v="4"/>
    <m/>
  </r>
  <r>
    <s v="OD6995"/>
    <x v="45"/>
    <x v="1"/>
    <x v="1"/>
    <x v="13"/>
    <d v="2016-10-24T00:00:00"/>
    <x v="3"/>
    <n v="676"/>
    <n v="0.22"/>
    <n v="162.24"/>
    <s v="Tamil Nadu"/>
    <x v="1"/>
    <x v="2"/>
    <m/>
  </r>
  <r>
    <s v="OD6996"/>
    <x v="2"/>
    <x v="4"/>
    <x v="7"/>
    <x v="21"/>
    <d v="2016-08-06T00:00:00"/>
    <x v="3"/>
    <n v="1346"/>
    <n v="0.3"/>
    <n v="457.64"/>
    <s v="Tamil Nadu"/>
    <x v="1"/>
    <x v="6"/>
    <m/>
  </r>
  <r>
    <s v="OD6997"/>
    <x v="16"/>
    <x v="4"/>
    <x v="22"/>
    <x v="1"/>
    <d v="2018-12-01T00:00:00"/>
    <x v="3"/>
    <n v="2106"/>
    <n v="0.32"/>
    <n v="231.66"/>
    <s v="Tamil Nadu"/>
    <x v="3"/>
    <x v="4"/>
    <m/>
  </r>
  <r>
    <s v="OD6998"/>
    <x v="13"/>
    <x v="3"/>
    <x v="16"/>
    <x v="1"/>
    <d v="2016-11-16T00:00:00"/>
    <x v="3"/>
    <n v="1951"/>
    <n v="0.1"/>
    <n v="624.32000000000005"/>
    <s v="Tamil Nadu"/>
    <x v="1"/>
    <x v="0"/>
    <m/>
  </r>
  <r>
    <s v="OD6999"/>
    <x v="1"/>
    <x v="0"/>
    <x v="0"/>
    <x v="6"/>
    <d v="2015-05-05T00:00:00"/>
    <x v="3"/>
    <n v="1245"/>
    <n v="0.24"/>
    <n v="448.2"/>
    <s v="Tamil Nadu"/>
    <x v="2"/>
    <x v="5"/>
    <m/>
  </r>
  <r>
    <s v="OD7000"/>
    <x v="27"/>
    <x v="2"/>
    <x v="15"/>
    <x v="14"/>
    <d v="2015-12-08T00:00:00"/>
    <x v="3"/>
    <n v="1825"/>
    <n v="0.24"/>
    <n v="292"/>
    <s v="Tamil Nadu"/>
    <x v="2"/>
    <x v="4"/>
    <m/>
  </r>
  <r>
    <s v="OD7001"/>
    <x v="14"/>
    <x v="4"/>
    <x v="22"/>
    <x v="9"/>
    <d v="2018-05-18T00:00:00"/>
    <x v="3"/>
    <n v="1094"/>
    <n v="0.24"/>
    <n v="415.72"/>
    <s v="Tamil Nadu"/>
    <x v="3"/>
    <x v="5"/>
    <m/>
  </r>
  <r>
    <s v="OD7002"/>
    <x v="26"/>
    <x v="0"/>
    <x v="12"/>
    <x v="20"/>
    <d v="2016-11-23T00:00:00"/>
    <x v="3"/>
    <n v="1417"/>
    <n v="0.33"/>
    <n v="410.93"/>
    <s v="Tamil Nadu"/>
    <x v="1"/>
    <x v="0"/>
    <m/>
  </r>
  <r>
    <s v="OD7003"/>
    <x v="32"/>
    <x v="2"/>
    <x v="2"/>
    <x v="8"/>
    <d v="2015-10-12T00:00:00"/>
    <x v="3"/>
    <n v="1170"/>
    <n v="0.33"/>
    <n v="105.3"/>
    <s v="Tamil Nadu"/>
    <x v="2"/>
    <x v="2"/>
    <m/>
  </r>
  <r>
    <s v="OD7004"/>
    <x v="37"/>
    <x v="0"/>
    <x v="20"/>
    <x v="18"/>
    <d v="2017-06-26T00:00:00"/>
    <x v="3"/>
    <n v="926"/>
    <n v="0.15"/>
    <n v="268.54000000000002"/>
    <s v="Tamil Nadu"/>
    <x v="0"/>
    <x v="1"/>
    <m/>
  </r>
  <r>
    <s v="OD7005"/>
    <x v="36"/>
    <x v="6"/>
    <x v="11"/>
    <x v="1"/>
    <d v="2018-10-31T00:00:00"/>
    <x v="3"/>
    <n v="646"/>
    <n v="0.16"/>
    <n v="51.68"/>
    <s v="Tamil Nadu"/>
    <x v="3"/>
    <x v="2"/>
    <m/>
  </r>
  <r>
    <s v="OD7006"/>
    <x v="4"/>
    <x v="6"/>
    <x v="11"/>
    <x v="14"/>
    <d v="2018-09-22T00:00:00"/>
    <x v="3"/>
    <n v="757"/>
    <n v="0.12"/>
    <n v="113.55"/>
    <s v="Tamil Nadu"/>
    <x v="3"/>
    <x v="8"/>
    <m/>
  </r>
  <r>
    <s v="OD7007"/>
    <x v="33"/>
    <x v="0"/>
    <x v="20"/>
    <x v="11"/>
    <d v="2018-12-07T00:00:00"/>
    <x v="3"/>
    <n v="1598"/>
    <n v="0.11"/>
    <n v="703.12"/>
    <s v="Tamil Nadu"/>
    <x v="3"/>
    <x v="4"/>
    <m/>
  </r>
  <r>
    <s v="OD7008"/>
    <x v="35"/>
    <x v="3"/>
    <x v="18"/>
    <x v="21"/>
    <d v="2016-07-17T00:00:00"/>
    <x v="3"/>
    <n v="1735"/>
    <n v="0.27"/>
    <n v="433.75"/>
    <s v="Tamil Nadu"/>
    <x v="1"/>
    <x v="7"/>
    <m/>
  </r>
  <r>
    <s v="OD7009"/>
    <x v="1"/>
    <x v="4"/>
    <x v="7"/>
    <x v="3"/>
    <d v="2016-05-02T00:00:00"/>
    <x v="3"/>
    <n v="995"/>
    <n v="0.26"/>
    <n v="218.9"/>
    <s v="Tamil Nadu"/>
    <x v="1"/>
    <x v="5"/>
    <m/>
  </r>
  <r>
    <s v="OD7010"/>
    <x v="28"/>
    <x v="2"/>
    <x v="15"/>
    <x v="3"/>
    <d v="2016-08-06T00:00:00"/>
    <x v="3"/>
    <n v="1035"/>
    <n v="0.34"/>
    <n v="217.35"/>
    <s v="Tamil Nadu"/>
    <x v="1"/>
    <x v="6"/>
    <m/>
  </r>
  <r>
    <s v="OD7011"/>
    <x v="33"/>
    <x v="0"/>
    <x v="12"/>
    <x v="18"/>
    <d v="2017-10-23T00:00:00"/>
    <x v="3"/>
    <n v="940"/>
    <n v="0.32"/>
    <n v="84.6"/>
    <s v="Tamil Nadu"/>
    <x v="0"/>
    <x v="2"/>
    <m/>
  </r>
  <r>
    <s v="OD7012"/>
    <x v="25"/>
    <x v="4"/>
    <x v="22"/>
    <x v="7"/>
    <d v="2015-11-01T00:00:00"/>
    <x v="3"/>
    <n v="2422"/>
    <n v="0.28000000000000003"/>
    <n v="411.74"/>
    <s v="Tamil Nadu"/>
    <x v="2"/>
    <x v="0"/>
    <m/>
  </r>
  <r>
    <s v="OD7013"/>
    <x v="49"/>
    <x v="0"/>
    <x v="20"/>
    <x v="15"/>
    <d v="2018-07-23T00:00:00"/>
    <x v="3"/>
    <n v="605"/>
    <n v="0.28000000000000003"/>
    <n v="248.05"/>
    <s v="Tamil Nadu"/>
    <x v="3"/>
    <x v="7"/>
    <m/>
  </r>
  <r>
    <s v="OD7014"/>
    <x v="18"/>
    <x v="3"/>
    <x v="5"/>
    <x v="12"/>
    <d v="2018-09-03T00:00:00"/>
    <x v="3"/>
    <n v="580"/>
    <n v="0.1"/>
    <n v="237.8"/>
    <s v="Tamil Nadu"/>
    <x v="3"/>
    <x v="8"/>
    <m/>
  </r>
  <r>
    <s v="OD7015"/>
    <x v="8"/>
    <x v="5"/>
    <x v="8"/>
    <x v="11"/>
    <d v="2018-06-24T00:00:00"/>
    <x v="3"/>
    <n v="592"/>
    <n v="0.14000000000000001"/>
    <n v="230.88"/>
    <s v="Tamil Nadu"/>
    <x v="3"/>
    <x v="1"/>
    <m/>
  </r>
  <r>
    <s v="OD7016"/>
    <x v="30"/>
    <x v="1"/>
    <x v="14"/>
    <x v="9"/>
    <d v="2015-11-25T00:00:00"/>
    <x v="3"/>
    <n v="1110"/>
    <n v="0.35"/>
    <n v="177.6"/>
    <s v="Tamil Nadu"/>
    <x v="2"/>
    <x v="0"/>
    <m/>
  </r>
  <r>
    <s v="OD7017"/>
    <x v="44"/>
    <x v="1"/>
    <x v="14"/>
    <x v="16"/>
    <d v="2018-08-06T00:00:00"/>
    <x v="3"/>
    <n v="2027"/>
    <n v="0.25"/>
    <n v="243.24"/>
    <s v="Tamil Nadu"/>
    <x v="3"/>
    <x v="6"/>
    <m/>
  </r>
  <r>
    <s v="OD7018"/>
    <x v="0"/>
    <x v="6"/>
    <x v="9"/>
    <x v="7"/>
    <d v="2015-07-09T00:00:00"/>
    <x v="3"/>
    <n v="1853"/>
    <n v="0.28000000000000003"/>
    <n v="685.61"/>
    <s v="Tamil Nadu"/>
    <x v="2"/>
    <x v="7"/>
    <m/>
  </r>
  <r>
    <s v="OD7019"/>
    <x v="45"/>
    <x v="5"/>
    <x v="8"/>
    <x v="0"/>
    <d v="2018-07-05T00:00:00"/>
    <x v="3"/>
    <n v="1773"/>
    <n v="0.22"/>
    <n v="709.2"/>
    <s v="Tamil Nadu"/>
    <x v="3"/>
    <x v="7"/>
    <m/>
  </r>
  <r>
    <s v="OD7020"/>
    <x v="17"/>
    <x v="0"/>
    <x v="0"/>
    <x v="15"/>
    <d v="2016-10-24T00:00:00"/>
    <x v="3"/>
    <n v="1322"/>
    <n v="0.22"/>
    <n v="92.54"/>
    <s v="Tamil Nadu"/>
    <x v="1"/>
    <x v="2"/>
    <m/>
  </r>
  <r>
    <s v="OD7021"/>
    <x v="5"/>
    <x v="1"/>
    <x v="1"/>
    <x v="22"/>
    <d v="2017-10-24T00:00:00"/>
    <x v="3"/>
    <n v="2283"/>
    <n v="0.18"/>
    <n v="228.3"/>
    <s v="Tamil Nadu"/>
    <x v="0"/>
    <x v="2"/>
    <m/>
  </r>
  <r>
    <s v="OD7022"/>
    <x v="43"/>
    <x v="4"/>
    <x v="22"/>
    <x v="13"/>
    <d v="2018-03-26T00:00:00"/>
    <x v="3"/>
    <n v="1607"/>
    <n v="0.21"/>
    <n v="321.39999999999998"/>
    <s v="Tamil Nadu"/>
    <x v="3"/>
    <x v="10"/>
    <m/>
  </r>
  <r>
    <s v="OD7023"/>
    <x v="19"/>
    <x v="1"/>
    <x v="14"/>
    <x v="8"/>
    <d v="2016-03-31T00:00:00"/>
    <x v="3"/>
    <n v="733"/>
    <n v="0.25"/>
    <n v="124.61"/>
    <s v="Tamil Nadu"/>
    <x v="1"/>
    <x v="10"/>
    <m/>
  </r>
  <r>
    <s v="OD7024"/>
    <x v="18"/>
    <x v="0"/>
    <x v="0"/>
    <x v="12"/>
    <d v="2015-08-17T00:00:00"/>
    <x v="3"/>
    <n v="1397"/>
    <n v="0.15"/>
    <n v="349.25"/>
    <s v="Tamil Nadu"/>
    <x v="2"/>
    <x v="6"/>
    <m/>
  </r>
  <r>
    <s v="OD7025"/>
    <x v="36"/>
    <x v="1"/>
    <x v="14"/>
    <x v="16"/>
    <d v="2016-11-12T00:00:00"/>
    <x v="3"/>
    <n v="1719"/>
    <n v="0.18"/>
    <n v="120.33"/>
    <s v="Tamil Nadu"/>
    <x v="1"/>
    <x v="0"/>
    <m/>
  </r>
  <r>
    <s v="OD7026"/>
    <x v="33"/>
    <x v="4"/>
    <x v="7"/>
    <x v="1"/>
    <d v="2016-05-17T00:00:00"/>
    <x v="3"/>
    <n v="505"/>
    <n v="0.25"/>
    <n v="101"/>
    <s v="Tamil Nadu"/>
    <x v="1"/>
    <x v="5"/>
    <m/>
  </r>
  <r>
    <s v="OD7027"/>
    <x v="39"/>
    <x v="5"/>
    <x v="17"/>
    <x v="10"/>
    <d v="2018-12-26T00:00:00"/>
    <x v="3"/>
    <n v="1325"/>
    <n v="0.28000000000000003"/>
    <n v="92.75"/>
    <s v="Tamil Nadu"/>
    <x v="3"/>
    <x v="4"/>
    <m/>
  </r>
  <r>
    <s v="OD7028"/>
    <x v="0"/>
    <x v="6"/>
    <x v="19"/>
    <x v="3"/>
    <d v="2018-12-07T00:00:00"/>
    <x v="3"/>
    <n v="1920"/>
    <n v="0.28000000000000003"/>
    <n v="518.4"/>
    <s v="Tamil Nadu"/>
    <x v="3"/>
    <x v="4"/>
    <m/>
  </r>
  <r>
    <s v="OD7029"/>
    <x v="27"/>
    <x v="6"/>
    <x v="9"/>
    <x v="12"/>
    <d v="2015-09-22T00:00:00"/>
    <x v="3"/>
    <n v="1134"/>
    <n v="0.23"/>
    <n v="90.72"/>
    <s v="Tamil Nadu"/>
    <x v="2"/>
    <x v="8"/>
    <m/>
  </r>
  <r>
    <s v="OD7030"/>
    <x v="1"/>
    <x v="6"/>
    <x v="13"/>
    <x v="12"/>
    <d v="2018-03-26T00:00:00"/>
    <x v="3"/>
    <n v="1418"/>
    <n v="0.35"/>
    <n v="85.08"/>
    <s v="Tamil Nadu"/>
    <x v="3"/>
    <x v="10"/>
    <m/>
  </r>
  <r>
    <s v="OD7031"/>
    <x v="16"/>
    <x v="1"/>
    <x v="14"/>
    <x v="15"/>
    <d v="2017-04-18T00:00:00"/>
    <x v="3"/>
    <n v="1682"/>
    <n v="0.24"/>
    <n v="84.1"/>
    <s v="Tamil Nadu"/>
    <x v="0"/>
    <x v="3"/>
    <m/>
  </r>
  <r>
    <s v="OD7032"/>
    <x v="7"/>
    <x v="4"/>
    <x v="7"/>
    <x v="6"/>
    <d v="2016-08-05T00:00:00"/>
    <x v="3"/>
    <n v="715"/>
    <n v="0.23"/>
    <n v="164.45"/>
    <s v="Tamil Nadu"/>
    <x v="1"/>
    <x v="6"/>
    <m/>
  </r>
  <r>
    <s v="OD7033"/>
    <x v="44"/>
    <x v="6"/>
    <x v="19"/>
    <x v="16"/>
    <d v="2017-04-10T00:00:00"/>
    <x v="3"/>
    <n v="1352"/>
    <n v="0.11"/>
    <n v="554.32000000000005"/>
    <s v="Tamil Nadu"/>
    <x v="0"/>
    <x v="3"/>
    <m/>
  </r>
  <r>
    <s v="OD7034"/>
    <x v="36"/>
    <x v="1"/>
    <x v="14"/>
    <x v="2"/>
    <d v="2017-02-16T00:00:00"/>
    <x v="3"/>
    <n v="1632"/>
    <n v="0.34"/>
    <n v="734.4"/>
    <s v="Tamil Nadu"/>
    <x v="0"/>
    <x v="11"/>
    <m/>
  </r>
  <r>
    <s v="OD7035"/>
    <x v="21"/>
    <x v="5"/>
    <x v="17"/>
    <x v="23"/>
    <d v="2018-09-02T00:00:00"/>
    <x v="3"/>
    <n v="2357"/>
    <n v="0.18"/>
    <n v="353.55"/>
    <s v="Tamil Nadu"/>
    <x v="3"/>
    <x v="8"/>
    <m/>
  </r>
  <r>
    <s v="OD7036"/>
    <x v="16"/>
    <x v="6"/>
    <x v="11"/>
    <x v="10"/>
    <d v="2016-07-17T00:00:00"/>
    <x v="3"/>
    <n v="2252"/>
    <n v="0.18"/>
    <n v="472.92"/>
    <s v="Tamil Nadu"/>
    <x v="1"/>
    <x v="7"/>
    <m/>
  </r>
  <r>
    <s v="OD7037"/>
    <x v="49"/>
    <x v="6"/>
    <x v="13"/>
    <x v="1"/>
    <d v="2018-04-27T00:00:00"/>
    <x v="3"/>
    <n v="908"/>
    <n v="0.28999999999999998"/>
    <n v="217.92"/>
    <s v="Tamil Nadu"/>
    <x v="3"/>
    <x v="3"/>
    <m/>
  </r>
  <r>
    <s v="OD7038"/>
    <x v="39"/>
    <x v="0"/>
    <x v="12"/>
    <x v="2"/>
    <d v="2017-07-25T00:00:00"/>
    <x v="3"/>
    <n v="2368"/>
    <n v="0.17"/>
    <n v="923.52"/>
    <s v="Tamil Nadu"/>
    <x v="0"/>
    <x v="7"/>
    <m/>
  </r>
  <r>
    <s v="OD7039"/>
    <x v="18"/>
    <x v="2"/>
    <x v="15"/>
    <x v="7"/>
    <d v="2017-09-25T00:00:00"/>
    <x v="3"/>
    <n v="1782"/>
    <n v="0.11"/>
    <n v="302.94"/>
    <s v="Tamil Nadu"/>
    <x v="0"/>
    <x v="8"/>
    <m/>
  </r>
  <r>
    <s v="OD7040"/>
    <x v="42"/>
    <x v="1"/>
    <x v="14"/>
    <x v="16"/>
    <d v="2018-09-09T00:00:00"/>
    <x v="3"/>
    <n v="1225"/>
    <n v="0.17"/>
    <n v="379.75"/>
    <s v="Tamil Nadu"/>
    <x v="3"/>
    <x v="8"/>
    <m/>
  </r>
  <r>
    <s v="OD7041"/>
    <x v="44"/>
    <x v="1"/>
    <x v="1"/>
    <x v="5"/>
    <d v="2017-01-30T00:00:00"/>
    <x v="3"/>
    <n v="1745"/>
    <n v="0.19"/>
    <n v="663.1"/>
    <s v="Tamil Nadu"/>
    <x v="0"/>
    <x v="9"/>
    <m/>
  </r>
  <r>
    <s v="OD7042"/>
    <x v="3"/>
    <x v="1"/>
    <x v="1"/>
    <x v="9"/>
    <d v="2017-09-06T00:00:00"/>
    <x v="3"/>
    <n v="2032"/>
    <n v="0.18"/>
    <n v="467.36"/>
    <s v="Tamil Nadu"/>
    <x v="0"/>
    <x v="8"/>
    <m/>
  </r>
  <r>
    <s v="OD7043"/>
    <x v="17"/>
    <x v="3"/>
    <x v="16"/>
    <x v="11"/>
    <d v="2016-11-23T00:00:00"/>
    <x v="3"/>
    <n v="1111"/>
    <n v="0.11"/>
    <n v="77.77"/>
    <s v="Tamil Nadu"/>
    <x v="1"/>
    <x v="0"/>
    <m/>
  </r>
  <r>
    <s v="OD7044"/>
    <x v="39"/>
    <x v="4"/>
    <x v="7"/>
    <x v="22"/>
    <d v="2017-04-21T00:00:00"/>
    <x v="3"/>
    <n v="1031"/>
    <n v="0.28999999999999998"/>
    <n v="206.2"/>
    <s v="Tamil Nadu"/>
    <x v="0"/>
    <x v="3"/>
    <m/>
  </r>
  <r>
    <s v="OD7045"/>
    <x v="20"/>
    <x v="3"/>
    <x v="16"/>
    <x v="10"/>
    <d v="2018-04-17T00:00:00"/>
    <x v="3"/>
    <n v="679"/>
    <n v="0.14000000000000001"/>
    <n v="169.75"/>
    <s v="Tamil Nadu"/>
    <x v="3"/>
    <x v="3"/>
    <m/>
  </r>
  <r>
    <s v="OD7046"/>
    <x v="42"/>
    <x v="5"/>
    <x v="17"/>
    <x v="8"/>
    <d v="2018-11-13T00:00:00"/>
    <x v="3"/>
    <n v="1285"/>
    <n v="0.27"/>
    <n v="514"/>
    <s v="Tamil Nadu"/>
    <x v="3"/>
    <x v="0"/>
    <m/>
  </r>
  <r>
    <s v="OD7047"/>
    <x v="45"/>
    <x v="3"/>
    <x v="18"/>
    <x v="17"/>
    <d v="2018-03-02T00:00:00"/>
    <x v="3"/>
    <n v="2017"/>
    <n v="0.3"/>
    <n v="121.02"/>
    <s v="Tamil Nadu"/>
    <x v="3"/>
    <x v="10"/>
    <m/>
  </r>
  <r>
    <s v="OD7048"/>
    <x v="29"/>
    <x v="3"/>
    <x v="16"/>
    <x v="20"/>
    <d v="2018-12-02T00:00:00"/>
    <x v="3"/>
    <n v="1337"/>
    <n v="0.32"/>
    <n v="93.59"/>
    <s v="Tamil Nadu"/>
    <x v="3"/>
    <x v="4"/>
    <m/>
  </r>
  <r>
    <s v="OD7049"/>
    <x v="4"/>
    <x v="1"/>
    <x v="14"/>
    <x v="18"/>
    <d v="2015-07-21T00:00:00"/>
    <x v="3"/>
    <n v="1892"/>
    <n v="0.25"/>
    <n v="832.48"/>
    <s v="Tamil Nadu"/>
    <x v="2"/>
    <x v="7"/>
    <m/>
  </r>
  <r>
    <s v="OD7050"/>
    <x v="7"/>
    <x v="0"/>
    <x v="12"/>
    <x v="3"/>
    <d v="2017-04-15T00:00:00"/>
    <x v="3"/>
    <n v="1089"/>
    <n v="0.23"/>
    <n v="250.47"/>
    <s v="Tamil Nadu"/>
    <x v="0"/>
    <x v="3"/>
    <m/>
  </r>
  <r>
    <s v="OD7051"/>
    <x v="26"/>
    <x v="4"/>
    <x v="22"/>
    <x v="2"/>
    <d v="2016-03-30T00:00:00"/>
    <x v="3"/>
    <n v="2218"/>
    <n v="0.17"/>
    <n v="865.02"/>
    <s v="Tamil Nadu"/>
    <x v="1"/>
    <x v="10"/>
    <m/>
  </r>
  <r>
    <s v="OD7052"/>
    <x v="32"/>
    <x v="2"/>
    <x v="4"/>
    <x v="12"/>
    <d v="2015-06-30T00:00:00"/>
    <x v="3"/>
    <n v="925"/>
    <n v="0.13"/>
    <n v="101.75"/>
    <s v="Tamil Nadu"/>
    <x v="2"/>
    <x v="1"/>
    <m/>
  </r>
  <r>
    <s v="OD7053"/>
    <x v="14"/>
    <x v="2"/>
    <x v="15"/>
    <x v="19"/>
    <d v="2018-09-02T00:00:00"/>
    <x v="3"/>
    <n v="2086"/>
    <n v="0.14000000000000001"/>
    <n v="625.79999999999995"/>
    <s v="Tamil Nadu"/>
    <x v="3"/>
    <x v="8"/>
    <m/>
  </r>
  <r>
    <s v="OD7054"/>
    <x v="44"/>
    <x v="3"/>
    <x v="5"/>
    <x v="10"/>
    <d v="2018-05-06T00:00:00"/>
    <x v="3"/>
    <n v="1314"/>
    <n v="0.26"/>
    <n v="289.08"/>
    <s v="Tamil Nadu"/>
    <x v="3"/>
    <x v="5"/>
    <m/>
  </r>
  <r>
    <s v="OD7055"/>
    <x v="14"/>
    <x v="1"/>
    <x v="1"/>
    <x v="18"/>
    <d v="2015-06-30T00:00:00"/>
    <x v="3"/>
    <n v="2121"/>
    <n v="0.15"/>
    <n v="530.25"/>
    <s v="Tamil Nadu"/>
    <x v="2"/>
    <x v="1"/>
    <m/>
  </r>
  <r>
    <s v="OD7056"/>
    <x v="39"/>
    <x v="1"/>
    <x v="1"/>
    <x v="15"/>
    <d v="2018-05-19T00:00:00"/>
    <x v="3"/>
    <n v="2053"/>
    <n v="0.35"/>
    <n v="513.25"/>
    <s v="Tamil Nadu"/>
    <x v="3"/>
    <x v="5"/>
    <m/>
  </r>
  <r>
    <s v="OD7057"/>
    <x v="35"/>
    <x v="5"/>
    <x v="10"/>
    <x v="1"/>
    <d v="2018-07-05T00:00:00"/>
    <x v="3"/>
    <n v="748"/>
    <n v="0.19"/>
    <n v="89.76"/>
    <s v="Tamil Nadu"/>
    <x v="3"/>
    <x v="7"/>
    <m/>
  </r>
  <r>
    <s v="OD7058"/>
    <x v="23"/>
    <x v="6"/>
    <x v="11"/>
    <x v="6"/>
    <d v="2017-05-09T00:00:00"/>
    <x v="3"/>
    <n v="2049"/>
    <n v="0.3"/>
    <n v="163.92"/>
    <s v="Tamil Nadu"/>
    <x v="0"/>
    <x v="5"/>
    <m/>
  </r>
  <r>
    <s v="OD7059"/>
    <x v="9"/>
    <x v="5"/>
    <x v="17"/>
    <x v="19"/>
    <d v="2015-11-12T00:00:00"/>
    <x v="3"/>
    <n v="1416"/>
    <n v="0.32"/>
    <n v="382.32"/>
    <s v="Tamil Nadu"/>
    <x v="2"/>
    <x v="0"/>
    <m/>
  </r>
  <r>
    <s v="OD7060"/>
    <x v="47"/>
    <x v="3"/>
    <x v="18"/>
    <x v="9"/>
    <d v="2018-12-15T00:00:00"/>
    <x v="3"/>
    <n v="641"/>
    <n v="0.34"/>
    <n v="275.63"/>
    <s v="Tamil Nadu"/>
    <x v="3"/>
    <x v="4"/>
    <m/>
  </r>
  <r>
    <s v="OD7061"/>
    <x v="20"/>
    <x v="5"/>
    <x v="10"/>
    <x v="14"/>
    <d v="2015-12-02T00:00:00"/>
    <x v="3"/>
    <n v="2057"/>
    <n v="0.2"/>
    <n v="658.24"/>
    <s v="Tamil Nadu"/>
    <x v="2"/>
    <x v="4"/>
    <m/>
  </r>
  <r>
    <s v="OD7062"/>
    <x v="42"/>
    <x v="0"/>
    <x v="20"/>
    <x v="19"/>
    <d v="2017-04-15T00:00:00"/>
    <x v="3"/>
    <n v="708"/>
    <n v="0.35"/>
    <n v="184.08"/>
    <s v="Tamil Nadu"/>
    <x v="0"/>
    <x v="3"/>
    <m/>
  </r>
  <r>
    <s v="OD7063"/>
    <x v="28"/>
    <x v="3"/>
    <x v="5"/>
    <x v="22"/>
    <d v="2016-11-12T00:00:00"/>
    <x v="3"/>
    <n v="1368"/>
    <n v="0.22"/>
    <n v="410.4"/>
    <s v="Tamil Nadu"/>
    <x v="1"/>
    <x v="0"/>
    <m/>
  </r>
  <r>
    <s v="OD7064"/>
    <x v="39"/>
    <x v="5"/>
    <x v="8"/>
    <x v="5"/>
    <d v="2017-06-27T00:00:00"/>
    <x v="3"/>
    <n v="2216"/>
    <n v="0.16"/>
    <n v="487.52"/>
    <s v="Tamil Nadu"/>
    <x v="0"/>
    <x v="1"/>
    <m/>
  </r>
  <r>
    <s v="OD7065"/>
    <x v="21"/>
    <x v="5"/>
    <x v="17"/>
    <x v="16"/>
    <d v="2018-08-01T00:00:00"/>
    <x v="3"/>
    <n v="2253"/>
    <n v="0.18"/>
    <n v="315.42"/>
    <s v="Tamil Nadu"/>
    <x v="3"/>
    <x v="6"/>
    <m/>
  </r>
  <r>
    <s v="OD7066"/>
    <x v="7"/>
    <x v="3"/>
    <x v="16"/>
    <x v="4"/>
    <d v="2015-11-12T00:00:00"/>
    <x v="3"/>
    <n v="2392"/>
    <n v="0.35"/>
    <n v="526.24"/>
    <s v="Tamil Nadu"/>
    <x v="2"/>
    <x v="0"/>
    <m/>
  </r>
  <r>
    <s v="OD7067"/>
    <x v="1"/>
    <x v="2"/>
    <x v="4"/>
    <x v="12"/>
    <d v="2016-08-05T00:00:00"/>
    <x v="3"/>
    <n v="2230"/>
    <n v="0.27"/>
    <n v="312.2"/>
    <s v="Tamil Nadu"/>
    <x v="1"/>
    <x v="6"/>
    <m/>
  </r>
  <r>
    <s v="OD7068"/>
    <x v="31"/>
    <x v="1"/>
    <x v="14"/>
    <x v="1"/>
    <d v="2017-05-21T00:00:00"/>
    <x v="3"/>
    <n v="931"/>
    <n v="0.24"/>
    <n v="353.78"/>
    <s v="Tamil Nadu"/>
    <x v="0"/>
    <x v="5"/>
    <m/>
  </r>
  <r>
    <s v="OD7069"/>
    <x v="10"/>
    <x v="2"/>
    <x v="2"/>
    <x v="3"/>
    <d v="2017-12-17T00:00:00"/>
    <x v="3"/>
    <n v="1059"/>
    <n v="0.33"/>
    <n v="52.95"/>
    <s v="Tamil Nadu"/>
    <x v="0"/>
    <x v="4"/>
    <m/>
  </r>
  <r>
    <s v="OD7070"/>
    <x v="42"/>
    <x v="5"/>
    <x v="17"/>
    <x v="9"/>
    <d v="2016-06-01T00:00:00"/>
    <x v="3"/>
    <n v="2225"/>
    <n v="0.32"/>
    <n v="979"/>
    <s v="Tamil Nadu"/>
    <x v="1"/>
    <x v="1"/>
    <m/>
  </r>
  <r>
    <s v="OD7071"/>
    <x v="43"/>
    <x v="4"/>
    <x v="7"/>
    <x v="22"/>
    <d v="2015-10-07T00:00:00"/>
    <x v="3"/>
    <n v="639"/>
    <n v="0.28999999999999998"/>
    <n v="83.07"/>
    <s v="Tamil Nadu"/>
    <x v="2"/>
    <x v="2"/>
    <m/>
  </r>
  <r>
    <s v="OD7072"/>
    <x v="31"/>
    <x v="4"/>
    <x v="7"/>
    <x v="0"/>
    <d v="2018-11-24T00:00:00"/>
    <x v="3"/>
    <n v="1259"/>
    <n v="0.15"/>
    <n v="352.52"/>
    <s v="Tamil Nadu"/>
    <x v="3"/>
    <x v="0"/>
    <m/>
  </r>
  <r>
    <s v="OD7073"/>
    <x v="10"/>
    <x v="3"/>
    <x v="16"/>
    <x v="16"/>
    <d v="2017-06-21T00:00:00"/>
    <x v="3"/>
    <n v="1604"/>
    <n v="0.33"/>
    <n v="561.4"/>
    <s v="Tamil Nadu"/>
    <x v="0"/>
    <x v="1"/>
    <m/>
  </r>
  <r>
    <s v="OD7074"/>
    <x v="46"/>
    <x v="4"/>
    <x v="6"/>
    <x v="20"/>
    <d v="2015-07-21T00:00:00"/>
    <x v="3"/>
    <n v="886"/>
    <n v="0.21"/>
    <n v="283.52"/>
    <s v="Tamil Nadu"/>
    <x v="2"/>
    <x v="7"/>
    <m/>
  </r>
  <r>
    <s v="OD7075"/>
    <x v="40"/>
    <x v="6"/>
    <x v="11"/>
    <x v="8"/>
    <d v="2016-08-05T00:00:00"/>
    <x v="3"/>
    <n v="1456"/>
    <n v="0.31"/>
    <n v="436.8"/>
    <s v="Tamil Nadu"/>
    <x v="1"/>
    <x v="6"/>
    <m/>
  </r>
  <r>
    <s v="OD7076"/>
    <x v="5"/>
    <x v="5"/>
    <x v="17"/>
    <x v="7"/>
    <d v="2018-07-05T00:00:00"/>
    <x v="3"/>
    <n v="1983"/>
    <n v="0.28999999999999998"/>
    <n v="118.98"/>
    <s v="Tamil Nadu"/>
    <x v="3"/>
    <x v="7"/>
    <m/>
  </r>
  <r>
    <s v="OD7077"/>
    <x v="48"/>
    <x v="3"/>
    <x v="16"/>
    <x v="14"/>
    <d v="2015-10-10T00:00:00"/>
    <x v="3"/>
    <n v="801"/>
    <n v="0.35"/>
    <n v="304.38"/>
    <s v="Tamil Nadu"/>
    <x v="2"/>
    <x v="2"/>
    <m/>
  </r>
  <r>
    <s v="OD7078"/>
    <x v="27"/>
    <x v="5"/>
    <x v="17"/>
    <x v="21"/>
    <d v="2018-05-18T00:00:00"/>
    <x v="3"/>
    <n v="2246"/>
    <n v="0.13"/>
    <n v="606.41999999999996"/>
    <s v="Tamil Nadu"/>
    <x v="3"/>
    <x v="5"/>
    <m/>
  </r>
  <r>
    <s v="OD7079"/>
    <x v="17"/>
    <x v="6"/>
    <x v="9"/>
    <x v="0"/>
    <d v="2018-09-02T00:00:00"/>
    <x v="3"/>
    <n v="1590"/>
    <n v="0.2"/>
    <n v="111.3"/>
    <s v="Tamil Nadu"/>
    <x v="3"/>
    <x v="8"/>
    <m/>
  </r>
  <r>
    <s v="OD7080"/>
    <x v="20"/>
    <x v="3"/>
    <x v="5"/>
    <x v="6"/>
    <d v="2015-12-09T00:00:00"/>
    <x v="3"/>
    <n v="573"/>
    <n v="0.24"/>
    <n v="212.01"/>
    <s v="Tamil Nadu"/>
    <x v="2"/>
    <x v="4"/>
    <m/>
  </r>
  <r>
    <s v="OD7081"/>
    <x v="23"/>
    <x v="5"/>
    <x v="17"/>
    <x v="12"/>
    <d v="2016-07-09T00:00:00"/>
    <x v="3"/>
    <n v="909"/>
    <n v="0.15"/>
    <n v="45.45"/>
    <s v="Tamil Nadu"/>
    <x v="1"/>
    <x v="7"/>
    <m/>
  </r>
  <r>
    <s v="OD7082"/>
    <x v="21"/>
    <x v="1"/>
    <x v="1"/>
    <x v="3"/>
    <d v="2017-09-26T00:00:00"/>
    <x v="3"/>
    <n v="1159"/>
    <n v="0.26"/>
    <n v="69.540000000000006"/>
    <s v="Tamil Nadu"/>
    <x v="0"/>
    <x v="8"/>
    <m/>
  </r>
  <r>
    <s v="OD7083"/>
    <x v="31"/>
    <x v="5"/>
    <x v="8"/>
    <x v="16"/>
    <d v="2017-06-24T00:00:00"/>
    <x v="3"/>
    <n v="1268"/>
    <n v="0.2"/>
    <n v="253.6"/>
    <s v="Tamil Nadu"/>
    <x v="0"/>
    <x v="1"/>
    <m/>
  </r>
  <r>
    <s v="OD7084"/>
    <x v="30"/>
    <x v="1"/>
    <x v="14"/>
    <x v="15"/>
    <d v="2017-05-21T00:00:00"/>
    <x v="3"/>
    <n v="1691"/>
    <n v="0.25"/>
    <n v="710.22"/>
    <s v="Tamil Nadu"/>
    <x v="0"/>
    <x v="5"/>
    <m/>
  </r>
  <r>
    <s v="OD7085"/>
    <x v="46"/>
    <x v="2"/>
    <x v="4"/>
    <x v="16"/>
    <d v="2016-11-21T00:00:00"/>
    <x v="3"/>
    <n v="777"/>
    <n v="0.18"/>
    <n v="217.56"/>
    <s v="Tamil Nadu"/>
    <x v="1"/>
    <x v="0"/>
    <m/>
  </r>
  <r>
    <s v="OD7086"/>
    <x v="34"/>
    <x v="3"/>
    <x v="3"/>
    <x v="7"/>
    <d v="2016-11-23T00:00:00"/>
    <x v="3"/>
    <n v="2422"/>
    <n v="0.25"/>
    <n v="314.86"/>
    <s v="Tamil Nadu"/>
    <x v="1"/>
    <x v="0"/>
    <m/>
  </r>
  <r>
    <s v="OD7087"/>
    <x v="28"/>
    <x v="0"/>
    <x v="12"/>
    <x v="16"/>
    <d v="2017-04-21T00:00:00"/>
    <x v="3"/>
    <n v="1993"/>
    <n v="0.25"/>
    <n v="817.13"/>
    <s v="Tamil Nadu"/>
    <x v="0"/>
    <x v="3"/>
    <m/>
  </r>
  <r>
    <s v="OD7088"/>
    <x v="40"/>
    <x v="4"/>
    <x v="22"/>
    <x v="1"/>
    <d v="2015-07-21T00:00:00"/>
    <x v="3"/>
    <n v="1279"/>
    <n v="0.3"/>
    <n v="306.95999999999998"/>
    <s v="Tamil Nadu"/>
    <x v="2"/>
    <x v="7"/>
    <m/>
  </r>
  <r>
    <s v="OD7089"/>
    <x v="39"/>
    <x v="6"/>
    <x v="11"/>
    <x v="13"/>
    <d v="2016-11-21T00:00:00"/>
    <x v="3"/>
    <n v="1399"/>
    <n v="0.23"/>
    <n v="489.65"/>
    <s v="Tamil Nadu"/>
    <x v="1"/>
    <x v="0"/>
    <m/>
  </r>
  <r>
    <s v="OD7090"/>
    <x v="13"/>
    <x v="2"/>
    <x v="15"/>
    <x v="0"/>
    <d v="2015-11-23T00:00:00"/>
    <x v="3"/>
    <n v="1871"/>
    <n v="0.28000000000000003"/>
    <n v="112.26"/>
    <s v="Tamil Nadu"/>
    <x v="2"/>
    <x v="0"/>
    <m/>
  </r>
  <r>
    <s v="OD7091"/>
    <x v="25"/>
    <x v="1"/>
    <x v="1"/>
    <x v="4"/>
    <d v="2017-05-21T00:00:00"/>
    <x v="3"/>
    <n v="1548"/>
    <n v="0.25"/>
    <n v="634.67999999999995"/>
    <s v="Tamil Nadu"/>
    <x v="0"/>
    <x v="5"/>
    <m/>
  </r>
  <r>
    <s v="OD7092"/>
    <x v="16"/>
    <x v="4"/>
    <x v="22"/>
    <x v="23"/>
    <d v="2018-06-24T00:00:00"/>
    <x v="3"/>
    <n v="1586"/>
    <n v="0.24"/>
    <n v="586.82000000000005"/>
    <s v="Tamil Nadu"/>
    <x v="3"/>
    <x v="1"/>
    <m/>
  </r>
  <r>
    <s v="OD7093"/>
    <x v="29"/>
    <x v="5"/>
    <x v="17"/>
    <x v="15"/>
    <d v="2018-08-04T00:00:00"/>
    <x v="3"/>
    <n v="2294"/>
    <n v="0.31"/>
    <n v="206.46"/>
    <s v="Tamil Nadu"/>
    <x v="3"/>
    <x v="6"/>
    <m/>
  </r>
  <r>
    <s v="OD7094"/>
    <x v="19"/>
    <x v="2"/>
    <x v="4"/>
    <x v="0"/>
    <d v="2016-09-17T00:00:00"/>
    <x v="3"/>
    <n v="942"/>
    <n v="0.12"/>
    <n v="197.82"/>
    <s v="Tamil Nadu"/>
    <x v="1"/>
    <x v="8"/>
    <m/>
  </r>
  <r>
    <s v="OD7095"/>
    <x v="40"/>
    <x v="1"/>
    <x v="1"/>
    <x v="10"/>
    <d v="2016-04-02T00:00:00"/>
    <x v="3"/>
    <n v="2404"/>
    <n v="0.13"/>
    <n v="504.84"/>
    <s v="Tamil Nadu"/>
    <x v="1"/>
    <x v="3"/>
    <m/>
  </r>
  <r>
    <s v="OD7096"/>
    <x v="26"/>
    <x v="4"/>
    <x v="22"/>
    <x v="2"/>
    <d v="2017-05-09T00:00:00"/>
    <x v="3"/>
    <n v="643"/>
    <n v="0.28999999999999998"/>
    <n v="154.32"/>
    <s v="Tamil Nadu"/>
    <x v="0"/>
    <x v="5"/>
    <m/>
  </r>
  <r>
    <s v="OD7097"/>
    <x v="0"/>
    <x v="3"/>
    <x v="3"/>
    <x v="1"/>
    <d v="2017-06-11T00:00:00"/>
    <x v="3"/>
    <n v="544"/>
    <n v="0.34"/>
    <n v="108.8"/>
    <s v="Tamil Nadu"/>
    <x v="0"/>
    <x v="1"/>
    <m/>
  </r>
  <r>
    <s v="OD7098"/>
    <x v="42"/>
    <x v="0"/>
    <x v="12"/>
    <x v="21"/>
    <d v="2017-06-11T00:00:00"/>
    <x v="3"/>
    <n v="1506"/>
    <n v="0.18"/>
    <n v="120.48"/>
    <s v="Tamil Nadu"/>
    <x v="0"/>
    <x v="1"/>
    <m/>
  </r>
  <r>
    <s v="OD7099"/>
    <x v="38"/>
    <x v="6"/>
    <x v="19"/>
    <x v="11"/>
    <d v="2017-05-09T00:00:00"/>
    <x v="3"/>
    <n v="1508"/>
    <n v="0.28999999999999998"/>
    <n v="422.24"/>
    <s v="Tamil Nadu"/>
    <x v="0"/>
    <x v="5"/>
    <m/>
  </r>
  <r>
    <s v="OD7100"/>
    <x v="40"/>
    <x v="1"/>
    <x v="14"/>
    <x v="4"/>
    <d v="2015-11-18T00:00:00"/>
    <x v="3"/>
    <n v="1263"/>
    <n v="0.3"/>
    <n v="189.45"/>
    <s v="Tamil Nadu"/>
    <x v="2"/>
    <x v="0"/>
    <m/>
  </r>
  <r>
    <s v="OD7101"/>
    <x v="38"/>
    <x v="4"/>
    <x v="6"/>
    <x v="23"/>
    <d v="2017-12-19T00:00:00"/>
    <x v="3"/>
    <n v="2209"/>
    <n v="0.25"/>
    <n v="331.35"/>
    <s v="Tamil Nadu"/>
    <x v="0"/>
    <x v="4"/>
    <m/>
  </r>
  <r>
    <s v="OD7102"/>
    <x v="8"/>
    <x v="6"/>
    <x v="9"/>
    <x v="3"/>
    <d v="2018-12-07T00:00:00"/>
    <x v="3"/>
    <n v="2499"/>
    <n v="0.35"/>
    <n v="524.79"/>
    <s v="Tamil Nadu"/>
    <x v="3"/>
    <x v="4"/>
    <m/>
  </r>
  <r>
    <s v="OD7103"/>
    <x v="43"/>
    <x v="6"/>
    <x v="9"/>
    <x v="1"/>
    <d v="2018-12-28T00:00:00"/>
    <x v="3"/>
    <n v="635"/>
    <n v="0.28999999999999998"/>
    <n v="63.5"/>
    <s v="Tamil Nadu"/>
    <x v="3"/>
    <x v="4"/>
    <m/>
  </r>
  <r>
    <s v="OD7104"/>
    <x v="0"/>
    <x v="5"/>
    <x v="10"/>
    <x v="14"/>
    <d v="2018-01-12T00:00:00"/>
    <x v="3"/>
    <n v="2268"/>
    <n v="0.22"/>
    <n v="635.04"/>
    <s v="Tamil Nadu"/>
    <x v="3"/>
    <x v="9"/>
    <m/>
  </r>
  <r>
    <s v="OD7105"/>
    <x v="10"/>
    <x v="0"/>
    <x v="0"/>
    <x v="12"/>
    <d v="2016-11-21T00:00:00"/>
    <x v="3"/>
    <n v="1937"/>
    <n v="0.35"/>
    <n v="329.29"/>
    <s v="Tamil Nadu"/>
    <x v="1"/>
    <x v="0"/>
    <m/>
  </r>
  <r>
    <s v="OD7106"/>
    <x v="26"/>
    <x v="1"/>
    <x v="1"/>
    <x v="15"/>
    <d v="2016-05-17T00:00:00"/>
    <x v="3"/>
    <n v="1260"/>
    <n v="0.26"/>
    <n v="378"/>
    <s v="Tamil Nadu"/>
    <x v="1"/>
    <x v="5"/>
    <m/>
  </r>
  <r>
    <s v="OD7107"/>
    <x v="41"/>
    <x v="5"/>
    <x v="10"/>
    <x v="11"/>
    <d v="2016-08-06T00:00:00"/>
    <x v="3"/>
    <n v="1228"/>
    <n v="0.26"/>
    <n v="478.92"/>
    <s v="Tamil Nadu"/>
    <x v="1"/>
    <x v="6"/>
    <m/>
  </r>
  <r>
    <s v="OD7108"/>
    <x v="0"/>
    <x v="6"/>
    <x v="13"/>
    <x v="8"/>
    <d v="2015-10-10T00:00:00"/>
    <x v="3"/>
    <n v="2021"/>
    <n v="0.32"/>
    <n v="545.66999999999996"/>
    <s v="Tamil Nadu"/>
    <x v="2"/>
    <x v="2"/>
    <m/>
  </r>
  <r>
    <s v="OD7109"/>
    <x v="33"/>
    <x v="5"/>
    <x v="8"/>
    <x v="6"/>
    <d v="2017-02-16T00:00:00"/>
    <x v="3"/>
    <n v="1380"/>
    <n v="0.15"/>
    <n v="510.6"/>
    <s v="Tamil Nadu"/>
    <x v="0"/>
    <x v="11"/>
    <m/>
  </r>
  <r>
    <s v="OD7110"/>
    <x v="48"/>
    <x v="6"/>
    <x v="9"/>
    <x v="16"/>
    <d v="2017-05-09T00:00:00"/>
    <x v="3"/>
    <n v="2159"/>
    <n v="0.15"/>
    <n v="410.21"/>
    <s v="Tamil Nadu"/>
    <x v="0"/>
    <x v="5"/>
    <m/>
  </r>
  <r>
    <s v="OD7111"/>
    <x v="27"/>
    <x v="2"/>
    <x v="4"/>
    <x v="4"/>
    <d v="2018-06-16T00:00:00"/>
    <x v="3"/>
    <n v="1420"/>
    <n v="0.34"/>
    <n v="184.6"/>
    <s v="Tamil Nadu"/>
    <x v="3"/>
    <x v="1"/>
    <m/>
  </r>
  <r>
    <s v="OD7112"/>
    <x v="19"/>
    <x v="5"/>
    <x v="17"/>
    <x v="17"/>
    <d v="2017-03-15T00:00:00"/>
    <x v="3"/>
    <n v="1912"/>
    <n v="0.31"/>
    <n v="133.84"/>
    <s v="Tamil Nadu"/>
    <x v="0"/>
    <x v="10"/>
    <m/>
  </r>
  <r>
    <s v="OD7113"/>
    <x v="44"/>
    <x v="1"/>
    <x v="1"/>
    <x v="6"/>
    <d v="2018-03-02T00:00:00"/>
    <x v="3"/>
    <n v="1500"/>
    <n v="0.22"/>
    <n v="525"/>
    <s v="Tamil Nadu"/>
    <x v="3"/>
    <x v="10"/>
    <m/>
  </r>
  <r>
    <s v="OD7114"/>
    <x v="2"/>
    <x v="4"/>
    <x v="22"/>
    <x v="1"/>
    <d v="2018-05-18T00:00:00"/>
    <x v="3"/>
    <n v="1358"/>
    <n v="0.28000000000000003"/>
    <n v="95.06"/>
    <s v="Tamil Nadu"/>
    <x v="3"/>
    <x v="5"/>
    <m/>
  </r>
  <r>
    <s v="OD7115"/>
    <x v="29"/>
    <x v="3"/>
    <x v="3"/>
    <x v="10"/>
    <d v="2018-06-04T00:00:00"/>
    <x v="3"/>
    <n v="1324"/>
    <n v="0.35"/>
    <n v="251.56"/>
    <s v="Tamil Nadu"/>
    <x v="3"/>
    <x v="1"/>
    <m/>
  </r>
  <r>
    <s v="OD7116"/>
    <x v="11"/>
    <x v="4"/>
    <x v="6"/>
    <x v="20"/>
    <d v="2018-09-22T00:00:00"/>
    <x v="3"/>
    <n v="2150"/>
    <n v="0.3"/>
    <n v="881.5"/>
    <s v="Tamil Nadu"/>
    <x v="3"/>
    <x v="8"/>
    <m/>
  </r>
  <r>
    <s v="OD7117"/>
    <x v="37"/>
    <x v="5"/>
    <x v="8"/>
    <x v="7"/>
    <d v="2016-11-02T00:00:00"/>
    <x v="3"/>
    <n v="2449"/>
    <n v="0.13"/>
    <n v="636.74"/>
    <s v="Tamil Nadu"/>
    <x v="1"/>
    <x v="0"/>
    <m/>
  </r>
  <r>
    <s v="OD7118"/>
    <x v="47"/>
    <x v="1"/>
    <x v="1"/>
    <x v="3"/>
    <d v="2018-03-26T00:00:00"/>
    <x v="3"/>
    <n v="783"/>
    <n v="0.28000000000000003"/>
    <n v="39.15"/>
    <s v="Tamil Nadu"/>
    <x v="3"/>
    <x v="10"/>
    <m/>
  </r>
  <r>
    <s v="OD7119"/>
    <x v="43"/>
    <x v="3"/>
    <x v="5"/>
    <x v="3"/>
    <d v="2017-04-21T00:00:00"/>
    <x v="3"/>
    <n v="2264"/>
    <n v="0.18"/>
    <n v="271.68"/>
    <s v="Tamil Nadu"/>
    <x v="0"/>
    <x v="3"/>
    <m/>
  </r>
  <r>
    <s v="OD7120"/>
    <x v="19"/>
    <x v="3"/>
    <x v="5"/>
    <x v="0"/>
    <d v="2016-06-01T00:00:00"/>
    <x v="3"/>
    <n v="1909"/>
    <n v="0.31"/>
    <n v="725.42"/>
    <s v="Tamil Nadu"/>
    <x v="1"/>
    <x v="1"/>
    <m/>
  </r>
  <r>
    <s v="OD7121"/>
    <x v="14"/>
    <x v="3"/>
    <x v="5"/>
    <x v="5"/>
    <d v="2018-07-05T00:00:00"/>
    <x v="3"/>
    <n v="1688"/>
    <n v="0.1"/>
    <n v="472.64"/>
    <s v="Tamil Nadu"/>
    <x v="3"/>
    <x v="7"/>
    <m/>
  </r>
  <r>
    <s v="OD7122"/>
    <x v="23"/>
    <x v="5"/>
    <x v="17"/>
    <x v="16"/>
    <d v="2018-05-06T00:00:00"/>
    <x v="3"/>
    <n v="1208"/>
    <n v="0.15"/>
    <n v="374.48"/>
    <s v="Tamil Nadu"/>
    <x v="3"/>
    <x v="5"/>
    <m/>
  </r>
  <r>
    <s v="OD7123"/>
    <x v="47"/>
    <x v="5"/>
    <x v="10"/>
    <x v="14"/>
    <d v="2017-12-26T00:00:00"/>
    <x v="4"/>
    <n v="1884"/>
    <n v="0.12"/>
    <n v="678.24"/>
    <s v="Tamil Nadu"/>
    <x v="0"/>
    <x v="4"/>
    <m/>
  </r>
  <r>
    <s v="OD7124"/>
    <x v="34"/>
    <x v="3"/>
    <x v="3"/>
    <x v="18"/>
    <d v="2018-09-02T00:00:00"/>
    <x v="4"/>
    <n v="1832"/>
    <n v="0.15"/>
    <n v="201.52"/>
    <s v="Tamil Nadu"/>
    <x v="3"/>
    <x v="8"/>
    <m/>
  </r>
  <r>
    <s v="OD7125"/>
    <x v="5"/>
    <x v="0"/>
    <x v="20"/>
    <x v="17"/>
    <d v="2016-09-06T00:00:00"/>
    <x v="4"/>
    <n v="2420"/>
    <n v="0.19"/>
    <n v="677.6"/>
    <s v="Tamil Nadu"/>
    <x v="1"/>
    <x v="8"/>
    <m/>
  </r>
  <r>
    <s v="OD7126"/>
    <x v="16"/>
    <x v="6"/>
    <x v="9"/>
    <x v="23"/>
    <d v="2015-07-19T00:00:00"/>
    <x v="4"/>
    <n v="552"/>
    <n v="0.18"/>
    <n v="71.760000000000005"/>
    <s v="Tamil Nadu"/>
    <x v="2"/>
    <x v="7"/>
    <m/>
  </r>
  <r>
    <s v="OD7127"/>
    <x v="18"/>
    <x v="5"/>
    <x v="8"/>
    <x v="7"/>
    <d v="2018-08-19T00:00:00"/>
    <x v="4"/>
    <n v="2424"/>
    <n v="0.35"/>
    <n v="436.32"/>
    <s v="Tamil Nadu"/>
    <x v="3"/>
    <x v="6"/>
    <m/>
  </r>
  <r>
    <s v="OD7128"/>
    <x v="27"/>
    <x v="1"/>
    <x v="1"/>
    <x v="18"/>
    <d v="2015-04-28T00:00:00"/>
    <x v="4"/>
    <n v="876"/>
    <n v="0.33"/>
    <n v="166.44"/>
    <s v="Tamil Nadu"/>
    <x v="2"/>
    <x v="3"/>
    <m/>
  </r>
  <r>
    <s v="OD7129"/>
    <x v="15"/>
    <x v="1"/>
    <x v="14"/>
    <x v="9"/>
    <d v="2016-04-30T00:00:00"/>
    <x v="4"/>
    <n v="825"/>
    <n v="0.14000000000000001"/>
    <n v="305.25"/>
    <s v="Tamil Nadu"/>
    <x v="1"/>
    <x v="3"/>
    <m/>
  </r>
  <r>
    <s v="OD7130"/>
    <x v="18"/>
    <x v="2"/>
    <x v="2"/>
    <x v="7"/>
    <d v="2017-07-17T00:00:00"/>
    <x v="4"/>
    <n v="1916"/>
    <n v="0.27"/>
    <n v="268.24"/>
    <s v="Tamil Nadu"/>
    <x v="0"/>
    <x v="7"/>
    <m/>
  </r>
  <r>
    <s v="OD7131"/>
    <x v="31"/>
    <x v="5"/>
    <x v="8"/>
    <x v="19"/>
    <d v="2018-10-06T00:00:00"/>
    <x v="4"/>
    <n v="510"/>
    <n v="0.3"/>
    <n v="193.8"/>
    <s v="Tamil Nadu"/>
    <x v="3"/>
    <x v="2"/>
    <m/>
  </r>
  <r>
    <s v="OD7132"/>
    <x v="29"/>
    <x v="3"/>
    <x v="5"/>
    <x v="9"/>
    <d v="2018-11-24T00:00:00"/>
    <x v="4"/>
    <n v="1517"/>
    <n v="0.28000000000000003"/>
    <n v="394.42"/>
    <s v="Tamil Nadu"/>
    <x v="3"/>
    <x v="0"/>
    <m/>
  </r>
  <r>
    <s v="OD7133"/>
    <x v="34"/>
    <x v="2"/>
    <x v="4"/>
    <x v="22"/>
    <d v="2018-12-20T00:00:00"/>
    <x v="4"/>
    <n v="1253"/>
    <n v="0.11"/>
    <n v="313.25"/>
    <s v="Tamil Nadu"/>
    <x v="3"/>
    <x v="4"/>
    <m/>
  </r>
  <r>
    <s v="OD7134"/>
    <x v="3"/>
    <x v="2"/>
    <x v="2"/>
    <x v="0"/>
    <d v="2017-04-18T00:00:00"/>
    <x v="4"/>
    <n v="1574"/>
    <n v="0.17"/>
    <n v="550.9"/>
    <s v="Tamil Nadu"/>
    <x v="0"/>
    <x v="3"/>
    <m/>
  </r>
  <r>
    <s v="OD7135"/>
    <x v="28"/>
    <x v="0"/>
    <x v="20"/>
    <x v="7"/>
    <d v="2015-08-04T00:00:00"/>
    <x v="4"/>
    <n v="1620"/>
    <n v="0.14000000000000001"/>
    <n v="615.6"/>
    <s v="Tamil Nadu"/>
    <x v="2"/>
    <x v="6"/>
    <m/>
  </r>
  <r>
    <s v="OD7136"/>
    <x v="39"/>
    <x v="0"/>
    <x v="0"/>
    <x v="23"/>
    <d v="2017-07-22T00:00:00"/>
    <x v="4"/>
    <n v="2461"/>
    <n v="0.25"/>
    <n v="516.80999999999995"/>
    <s v="Tamil Nadu"/>
    <x v="0"/>
    <x v="7"/>
    <m/>
  </r>
  <r>
    <s v="OD7137"/>
    <x v="23"/>
    <x v="2"/>
    <x v="2"/>
    <x v="18"/>
    <d v="2016-09-10T00:00:00"/>
    <x v="4"/>
    <n v="1910"/>
    <n v="0.21"/>
    <n v="362.9"/>
    <s v="Tamil Nadu"/>
    <x v="1"/>
    <x v="8"/>
    <m/>
  </r>
  <r>
    <s v="OD7138"/>
    <x v="15"/>
    <x v="5"/>
    <x v="10"/>
    <x v="0"/>
    <d v="2015-11-01T00:00:00"/>
    <x v="4"/>
    <n v="1805"/>
    <n v="0.34"/>
    <n v="613.70000000000005"/>
    <s v="Tamil Nadu"/>
    <x v="2"/>
    <x v="0"/>
    <m/>
  </r>
  <r>
    <s v="OD7139"/>
    <x v="3"/>
    <x v="6"/>
    <x v="11"/>
    <x v="22"/>
    <d v="2017-07-17T00:00:00"/>
    <x v="4"/>
    <n v="869"/>
    <n v="0.34"/>
    <n v="130.35"/>
    <s v="Tamil Nadu"/>
    <x v="0"/>
    <x v="7"/>
    <m/>
  </r>
  <r>
    <s v="OD7140"/>
    <x v="23"/>
    <x v="3"/>
    <x v="5"/>
    <x v="23"/>
    <d v="2015-09-08T00:00:00"/>
    <x v="4"/>
    <n v="1241"/>
    <n v="0.24"/>
    <n v="86.87"/>
    <s v="Tamil Nadu"/>
    <x v="2"/>
    <x v="8"/>
    <m/>
  </r>
  <r>
    <s v="OD7141"/>
    <x v="39"/>
    <x v="0"/>
    <x v="20"/>
    <x v="12"/>
    <d v="2015-04-28T00:00:00"/>
    <x v="4"/>
    <n v="725"/>
    <n v="0.27"/>
    <n v="43.5"/>
    <s v="Tamil Nadu"/>
    <x v="2"/>
    <x v="3"/>
    <m/>
  </r>
  <r>
    <s v="OD7142"/>
    <x v="19"/>
    <x v="0"/>
    <x v="0"/>
    <x v="16"/>
    <d v="2016-01-17T00:00:00"/>
    <x v="4"/>
    <n v="1666"/>
    <n v="0.1"/>
    <n v="266.56"/>
    <s v="Tamil Nadu"/>
    <x v="1"/>
    <x v="9"/>
    <m/>
  </r>
  <r>
    <s v="OD7143"/>
    <x v="1"/>
    <x v="4"/>
    <x v="22"/>
    <x v="21"/>
    <d v="2018-09-02T00:00:00"/>
    <x v="4"/>
    <n v="2222"/>
    <n v="0.22"/>
    <n v="555.5"/>
    <s v="Tamil Nadu"/>
    <x v="3"/>
    <x v="8"/>
    <m/>
  </r>
  <r>
    <s v="OD7144"/>
    <x v="6"/>
    <x v="1"/>
    <x v="14"/>
    <x v="8"/>
    <d v="2015-07-19T00:00:00"/>
    <x v="4"/>
    <n v="1753"/>
    <n v="0.16"/>
    <n v="596.02"/>
    <s v="Tamil Nadu"/>
    <x v="2"/>
    <x v="7"/>
    <m/>
  </r>
  <r>
    <s v="OD7145"/>
    <x v="1"/>
    <x v="6"/>
    <x v="9"/>
    <x v="15"/>
    <d v="2017-06-17T00:00:00"/>
    <x v="4"/>
    <n v="2214"/>
    <n v="0.12"/>
    <n v="708.48"/>
    <s v="Tamil Nadu"/>
    <x v="0"/>
    <x v="1"/>
    <m/>
  </r>
  <r>
    <s v="OD7146"/>
    <x v="6"/>
    <x v="1"/>
    <x v="14"/>
    <x v="14"/>
    <d v="2015-04-28T00:00:00"/>
    <x v="4"/>
    <n v="1797"/>
    <n v="0.34"/>
    <n v="718.8"/>
    <s v="Tamil Nadu"/>
    <x v="2"/>
    <x v="3"/>
    <m/>
  </r>
  <r>
    <s v="OD7147"/>
    <x v="5"/>
    <x v="0"/>
    <x v="0"/>
    <x v="2"/>
    <d v="2015-04-01T00:00:00"/>
    <x v="4"/>
    <n v="2372"/>
    <n v="0.11"/>
    <n v="1043.68"/>
    <s v="Tamil Nadu"/>
    <x v="2"/>
    <x v="3"/>
    <m/>
  </r>
  <r>
    <s v="OD7148"/>
    <x v="39"/>
    <x v="3"/>
    <x v="18"/>
    <x v="23"/>
    <d v="2017-12-18T00:00:00"/>
    <x v="4"/>
    <n v="1724"/>
    <n v="0.17"/>
    <n v="120.68"/>
    <s v="Tamil Nadu"/>
    <x v="0"/>
    <x v="4"/>
    <m/>
  </r>
  <r>
    <s v="OD7149"/>
    <x v="48"/>
    <x v="2"/>
    <x v="15"/>
    <x v="1"/>
    <d v="2016-01-05T00:00:00"/>
    <x v="4"/>
    <n v="929"/>
    <n v="0.14000000000000001"/>
    <n v="83.61"/>
    <s v="Tamil Nadu"/>
    <x v="1"/>
    <x v="9"/>
    <m/>
  </r>
  <r>
    <s v="OD7150"/>
    <x v="49"/>
    <x v="1"/>
    <x v="1"/>
    <x v="5"/>
    <d v="2018-11-28T00:00:00"/>
    <x v="4"/>
    <n v="839"/>
    <n v="0.33"/>
    <n v="117.46"/>
    <s v="Tamil Nadu"/>
    <x v="3"/>
    <x v="0"/>
    <m/>
  </r>
  <r>
    <s v="OD7151"/>
    <x v="48"/>
    <x v="5"/>
    <x v="10"/>
    <x v="17"/>
    <d v="2015-11-19T00:00:00"/>
    <x v="4"/>
    <n v="1562"/>
    <n v="0.32"/>
    <n v="249.92"/>
    <s v="Tamil Nadu"/>
    <x v="2"/>
    <x v="0"/>
    <m/>
  </r>
  <r>
    <s v="OD7152"/>
    <x v="18"/>
    <x v="2"/>
    <x v="15"/>
    <x v="15"/>
    <d v="2018-02-11T00:00:00"/>
    <x v="4"/>
    <n v="2440"/>
    <n v="0.16"/>
    <n v="463.6"/>
    <s v="Tamil Nadu"/>
    <x v="3"/>
    <x v="11"/>
    <m/>
  </r>
  <r>
    <s v="OD7153"/>
    <x v="10"/>
    <x v="0"/>
    <x v="0"/>
    <x v="14"/>
    <d v="2017-04-01T00:00:00"/>
    <x v="4"/>
    <n v="1076"/>
    <n v="0.1"/>
    <n v="344.32"/>
    <s v="Tamil Nadu"/>
    <x v="0"/>
    <x v="3"/>
    <m/>
  </r>
  <r>
    <s v="OD7154"/>
    <x v="29"/>
    <x v="0"/>
    <x v="0"/>
    <x v="7"/>
    <d v="2016-07-09T00:00:00"/>
    <x v="4"/>
    <n v="632"/>
    <n v="0.2"/>
    <n v="195.92"/>
    <s v="Tamil Nadu"/>
    <x v="1"/>
    <x v="7"/>
    <m/>
  </r>
  <r>
    <s v="OD7155"/>
    <x v="18"/>
    <x v="5"/>
    <x v="10"/>
    <x v="21"/>
    <d v="2018-07-20T00:00:00"/>
    <x v="4"/>
    <n v="2193"/>
    <n v="0.28000000000000003"/>
    <n v="964.92"/>
    <s v="Tamil Nadu"/>
    <x v="3"/>
    <x v="7"/>
    <m/>
  </r>
  <r>
    <s v="OD7156"/>
    <x v="38"/>
    <x v="0"/>
    <x v="12"/>
    <x v="23"/>
    <d v="2017-05-02T00:00:00"/>
    <x v="4"/>
    <n v="1260"/>
    <n v="0.25"/>
    <n v="63"/>
    <s v="Tamil Nadu"/>
    <x v="0"/>
    <x v="5"/>
    <m/>
  </r>
  <r>
    <s v="OD7157"/>
    <x v="16"/>
    <x v="6"/>
    <x v="11"/>
    <x v="5"/>
    <d v="2017-10-14T00:00:00"/>
    <x v="4"/>
    <n v="626"/>
    <n v="0.28000000000000003"/>
    <n v="269.18"/>
    <s v="Tamil Nadu"/>
    <x v="0"/>
    <x v="2"/>
    <m/>
  </r>
  <r>
    <s v="OD7158"/>
    <x v="26"/>
    <x v="2"/>
    <x v="2"/>
    <x v="12"/>
    <d v="2017-10-13T00:00:00"/>
    <x v="4"/>
    <n v="2471"/>
    <n v="0.22"/>
    <n v="716.59"/>
    <s v="Tamil Nadu"/>
    <x v="0"/>
    <x v="2"/>
    <m/>
  </r>
  <r>
    <s v="OD7159"/>
    <x v="11"/>
    <x v="2"/>
    <x v="2"/>
    <x v="15"/>
    <d v="2018-10-23T00:00:00"/>
    <x v="4"/>
    <n v="1415"/>
    <n v="0.26"/>
    <n v="537.70000000000005"/>
    <s v="Tamil Nadu"/>
    <x v="3"/>
    <x v="2"/>
    <m/>
  </r>
  <r>
    <s v="OD7160"/>
    <x v="8"/>
    <x v="2"/>
    <x v="21"/>
    <x v="10"/>
    <d v="2017-07-08T00:00:00"/>
    <x v="4"/>
    <n v="1962"/>
    <n v="0.34"/>
    <n v="843.66"/>
    <s v="Tamil Nadu"/>
    <x v="0"/>
    <x v="7"/>
    <m/>
  </r>
  <r>
    <s v="OD7161"/>
    <x v="44"/>
    <x v="3"/>
    <x v="18"/>
    <x v="8"/>
    <d v="2016-09-18T00:00:00"/>
    <x v="4"/>
    <n v="2389"/>
    <n v="0.13"/>
    <n v="238.9"/>
    <s v="Tamil Nadu"/>
    <x v="1"/>
    <x v="8"/>
    <m/>
  </r>
  <r>
    <s v="OD7162"/>
    <x v="18"/>
    <x v="6"/>
    <x v="13"/>
    <x v="6"/>
    <d v="2018-09-15T00:00:00"/>
    <x v="4"/>
    <n v="2365"/>
    <n v="0.33"/>
    <n v="331.1"/>
    <s v="Tamil Nadu"/>
    <x v="3"/>
    <x v="8"/>
    <m/>
  </r>
  <r>
    <s v="OD7163"/>
    <x v="21"/>
    <x v="6"/>
    <x v="9"/>
    <x v="4"/>
    <d v="2017-11-13T00:00:00"/>
    <x v="4"/>
    <n v="978"/>
    <n v="0.18"/>
    <n v="176.04"/>
    <s v="Tamil Nadu"/>
    <x v="0"/>
    <x v="0"/>
    <m/>
  </r>
  <r>
    <s v="OD7164"/>
    <x v="46"/>
    <x v="2"/>
    <x v="21"/>
    <x v="6"/>
    <d v="2018-06-19T00:00:00"/>
    <x v="4"/>
    <n v="753"/>
    <n v="0.17"/>
    <n v="135.54"/>
    <s v="Tamil Nadu"/>
    <x v="3"/>
    <x v="1"/>
    <m/>
  </r>
  <r>
    <s v="OD7165"/>
    <x v="12"/>
    <x v="4"/>
    <x v="22"/>
    <x v="17"/>
    <d v="2015-06-06T00:00:00"/>
    <x v="4"/>
    <n v="2493"/>
    <n v="0.16"/>
    <n v="722.97"/>
    <s v="Tamil Nadu"/>
    <x v="2"/>
    <x v="1"/>
    <m/>
  </r>
  <r>
    <s v="OD7166"/>
    <x v="2"/>
    <x v="4"/>
    <x v="22"/>
    <x v="8"/>
    <d v="2018-05-28T00:00:00"/>
    <x v="4"/>
    <n v="2069"/>
    <n v="0.32"/>
    <n v="372.42"/>
    <s v="Tamil Nadu"/>
    <x v="3"/>
    <x v="5"/>
    <m/>
  </r>
  <r>
    <s v="OD7167"/>
    <x v="17"/>
    <x v="3"/>
    <x v="3"/>
    <x v="0"/>
    <d v="2017-10-29T00:00:00"/>
    <x v="4"/>
    <n v="1382"/>
    <n v="0.25"/>
    <n v="414.6"/>
    <s v="Tamil Nadu"/>
    <x v="0"/>
    <x v="2"/>
    <m/>
  </r>
  <r>
    <s v="OD7168"/>
    <x v="14"/>
    <x v="0"/>
    <x v="12"/>
    <x v="0"/>
    <d v="2015-12-23T00:00:00"/>
    <x v="4"/>
    <n v="2457"/>
    <n v="0.23"/>
    <n v="319.41000000000003"/>
    <s v="Tamil Nadu"/>
    <x v="2"/>
    <x v="4"/>
    <m/>
  </r>
  <r>
    <s v="OD7169"/>
    <x v="13"/>
    <x v="4"/>
    <x v="6"/>
    <x v="10"/>
    <d v="2017-10-02T00:00:00"/>
    <x v="4"/>
    <n v="742"/>
    <n v="0.28000000000000003"/>
    <n v="118.72"/>
    <s v="Tamil Nadu"/>
    <x v="0"/>
    <x v="2"/>
    <m/>
  </r>
  <r>
    <s v="OD7170"/>
    <x v="16"/>
    <x v="6"/>
    <x v="13"/>
    <x v="12"/>
    <d v="2015-05-11T00:00:00"/>
    <x v="4"/>
    <n v="627"/>
    <n v="0.35"/>
    <n v="87.78"/>
    <s v="Tamil Nadu"/>
    <x v="2"/>
    <x v="5"/>
    <m/>
  </r>
  <r>
    <s v="OD7171"/>
    <x v="22"/>
    <x v="4"/>
    <x v="6"/>
    <x v="2"/>
    <d v="2017-06-17T00:00:00"/>
    <x v="4"/>
    <n v="696"/>
    <n v="0.25"/>
    <n v="292.32"/>
    <s v="Tamil Nadu"/>
    <x v="0"/>
    <x v="1"/>
    <m/>
  </r>
  <r>
    <s v="OD7172"/>
    <x v="19"/>
    <x v="0"/>
    <x v="12"/>
    <x v="0"/>
    <d v="2018-03-02T00:00:00"/>
    <x v="4"/>
    <n v="2058"/>
    <n v="0.17"/>
    <n v="123.48"/>
    <s v="Tamil Nadu"/>
    <x v="3"/>
    <x v="10"/>
    <m/>
  </r>
  <r>
    <s v="OD7173"/>
    <x v="24"/>
    <x v="5"/>
    <x v="10"/>
    <x v="11"/>
    <d v="2018-09-02T00:00:00"/>
    <x v="4"/>
    <n v="826"/>
    <n v="0.19"/>
    <n v="132.16"/>
    <s v="Tamil Nadu"/>
    <x v="3"/>
    <x v="8"/>
    <m/>
  </r>
  <r>
    <s v="OD7174"/>
    <x v="18"/>
    <x v="0"/>
    <x v="20"/>
    <x v="0"/>
    <d v="2016-01-05T00:00:00"/>
    <x v="4"/>
    <n v="917"/>
    <n v="0.27"/>
    <n v="339.29"/>
    <s v="Tamil Nadu"/>
    <x v="1"/>
    <x v="9"/>
    <m/>
  </r>
  <r>
    <s v="OD7175"/>
    <x v="0"/>
    <x v="4"/>
    <x v="6"/>
    <x v="10"/>
    <d v="2017-04-18T00:00:00"/>
    <x v="4"/>
    <n v="1681"/>
    <n v="0.17"/>
    <n v="369.82"/>
    <s v="Tamil Nadu"/>
    <x v="0"/>
    <x v="3"/>
    <m/>
  </r>
  <r>
    <s v="OD7176"/>
    <x v="46"/>
    <x v="1"/>
    <x v="14"/>
    <x v="10"/>
    <d v="2017-11-22T00:00:00"/>
    <x v="4"/>
    <n v="1419"/>
    <n v="0.28000000000000003"/>
    <n v="184.47"/>
    <s v="Tamil Nadu"/>
    <x v="0"/>
    <x v="0"/>
    <m/>
  </r>
  <r>
    <s v="OD7177"/>
    <x v="21"/>
    <x v="4"/>
    <x v="6"/>
    <x v="1"/>
    <d v="2017-11-11T00:00:00"/>
    <x v="4"/>
    <n v="2421"/>
    <n v="0.16"/>
    <n v="217.89"/>
    <s v="Tamil Nadu"/>
    <x v="0"/>
    <x v="0"/>
    <m/>
  </r>
  <r>
    <s v="OD7178"/>
    <x v="11"/>
    <x v="3"/>
    <x v="16"/>
    <x v="7"/>
    <d v="2017-07-22T00:00:00"/>
    <x v="4"/>
    <n v="2240"/>
    <n v="0.2"/>
    <n v="649.6"/>
    <s v="Tamil Nadu"/>
    <x v="0"/>
    <x v="7"/>
    <m/>
  </r>
  <r>
    <s v="OD7179"/>
    <x v="0"/>
    <x v="2"/>
    <x v="15"/>
    <x v="18"/>
    <d v="2016-07-09T00:00:00"/>
    <x v="4"/>
    <n v="840"/>
    <n v="0.24"/>
    <n v="235.2"/>
    <s v="Tamil Nadu"/>
    <x v="1"/>
    <x v="7"/>
    <m/>
  </r>
  <r>
    <s v="OD7180"/>
    <x v="25"/>
    <x v="6"/>
    <x v="19"/>
    <x v="5"/>
    <d v="2016-11-26T00:00:00"/>
    <x v="4"/>
    <n v="1093"/>
    <n v="0.17"/>
    <n v="491.85"/>
    <s v="Tamil Nadu"/>
    <x v="1"/>
    <x v="0"/>
    <m/>
  </r>
  <r>
    <s v="OD7181"/>
    <x v="33"/>
    <x v="5"/>
    <x v="17"/>
    <x v="19"/>
    <d v="2018-11-19T00:00:00"/>
    <x v="4"/>
    <n v="531"/>
    <n v="0.1"/>
    <n v="63.72"/>
    <s v="Tamil Nadu"/>
    <x v="3"/>
    <x v="0"/>
    <m/>
  </r>
  <r>
    <s v="OD7182"/>
    <x v="33"/>
    <x v="2"/>
    <x v="4"/>
    <x v="13"/>
    <d v="2015-11-20T00:00:00"/>
    <x v="4"/>
    <n v="1630"/>
    <n v="0.3"/>
    <n v="407.5"/>
    <s v="Tamil Nadu"/>
    <x v="2"/>
    <x v="0"/>
    <m/>
  </r>
  <r>
    <s v="OD7183"/>
    <x v="29"/>
    <x v="0"/>
    <x v="20"/>
    <x v="9"/>
    <d v="2015-12-02T00:00:00"/>
    <x v="4"/>
    <n v="1082"/>
    <n v="0.12"/>
    <n v="259.68"/>
    <s v="Tamil Nadu"/>
    <x v="2"/>
    <x v="4"/>
    <m/>
  </r>
  <r>
    <s v="OD7184"/>
    <x v="15"/>
    <x v="0"/>
    <x v="20"/>
    <x v="2"/>
    <d v="2016-11-26T00:00:00"/>
    <x v="4"/>
    <n v="1396"/>
    <n v="0.12"/>
    <n v="139.6"/>
    <s v="Tamil Nadu"/>
    <x v="1"/>
    <x v="0"/>
    <m/>
  </r>
  <r>
    <s v="OD7185"/>
    <x v="38"/>
    <x v="0"/>
    <x v="12"/>
    <x v="0"/>
    <d v="2018-12-24T00:00:00"/>
    <x v="4"/>
    <n v="758"/>
    <n v="0.27"/>
    <n v="166.76"/>
    <s v="Tamil Nadu"/>
    <x v="3"/>
    <x v="4"/>
    <m/>
  </r>
  <r>
    <s v="OD7186"/>
    <x v="24"/>
    <x v="6"/>
    <x v="13"/>
    <x v="23"/>
    <d v="2016-03-08T00:00:00"/>
    <x v="4"/>
    <n v="951"/>
    <n v="0.17"/>
    <n v="133.13999999999999"/>
    <s v="Tamil Nadu"/>
    <x v="1"/>
    <x v="10"/>
    <m/>
  </r>
  <r>
    <s v="OD7187"/>
    <x v="37"/>
    <x v="4"/>
    <x v="22"/>
    <x v="18"/>
    <d v="2018-12-20T00:00:00"/>
    <x v="4"/>
    <n v="894"/>
    <n v="0.35"/>
    <n v="107.28"/>
    <s v="Tamil Nadu"/>
    <x v="3"/>
    <x v="4"/>
    <m/>
  </r>
  <r>
    <s v="OD7188"/>
    <x v="10"/>
    <x v="2"/>
    <x v="15"/>
    <x v="3"/>
    <d v="2018-02-13T00:00:00"/>
    <x v="4"/>
    <n v="1743"/>
    <n v="0.21"/>
    <n v="540.33000000000004"/>
    <s v="Tamil Nadu"/>
    <x v="3"/>
    <x v="11"/>
    <m/>
  </r>
  <r>
    <s v="OD7189"/>
    <x v="19"/>
    <x v="5"/>
    <x v="17"/>
    <x v="3"/>
    <d v="2018-06-26T00:00:00"/>
    <x v="4"/>
    <n v="878"/>
    <n v="0.23"/>
    <n v="201.94"/>
    <s v="Tamil Nadu"/>
    <x v="3"/>
    <x v="1"/>
    <m/>
  </r>
  <r>
    <s v="OD7190"/>
    <x v="16"/>
    <x v="4"/>
    <x v="22"/>
    <x v="19"/>
    <d v="2016-08-09T00:00:00"/>
    <x v="4"/>
    <n v="2109"/>
    <n v="0.22"/>
    <n v="274.17"/>
    <s v="Tamil Nadu"/>
    <x v="1"/>
    <x v="6"/>
    <m/>
  </r>
  <r>
    <s v="OD7191"/>
    <x v="6"/>
    <x v="6"/>
    <x v="19"/>
    <x v="20"/>
    <d v="2018-09-18T00:00:00"/>
    <x v="4"/>
    <n v="1132"/>
    <n v="0.17"/>
    <n v="464.12"/>
    <s v="Tamil Nadu"/>
    <x v="3"/>
    <x v="8"/>
    <m/>
  </r>
  <r>
    <s v="OD7192"/>
    <x v="3"/>
    <x v="2"/>
    <x v="15"/>
    <x v="10"/>
    <d v="2018-02-16T00:00:00"/>
    <x v="4"/>
    <n v="1319"/>
    <n v="0.13"/>
    <n v="276.99"/>
    <s v="Tamil Nadu"/>
    <x v="3"/>
    <x v="11"/>
    <m/>
  </r>
  <r>
    <s v="OD7193"/>
    <x v="15"/>
    <x v="6"/>
    <x v="13"/>
    <x v="12"/>
    <d v="2016-01-12T00:00:00"/>
    <x v="4"/>
    <n v="840"/>
    <n v="0.16"/>
    <n v="75.599999999999994"/>
    <s v="Tamil Nadu"/>
    <x v="1"/>
    <x v="9"/>
    <m/>
  </r>
  <r>
    <s v="OD7194"/>
    <x v="28"/>
    <x v="0"/>
    <x v="12"/>
    <x v="14"/>
    <d v="2015-09-28T00:00:00"/>
    <x v="4"/>
    <n v="1400"/>
    <n v="0.28999999999999998"/>
    <n v="294"/>
    <s v="Tamil Nadu"/>
    <x v="2"/>
    <x v="8"/>
    <m/>
  </r>
  <r>
    <s v="OD7195"/>
    <x v="21"/>
    <x v="5"/>
    <x v="10"/>
    <x v="7"/>
    <d v="2017-10-29T00:00:00"/>
    <x v="4"/>
    <n v="1586"/>
    <n v="0.23"/>
    <n v="428.22"/>
    <s v="Tamil Nadu"/>
    <x v="0"/>
    <x v="2"/>
    <m/>
  </r>
  <r>
    <s v="OD7196"/>
    <x v="11"/>
    <x v="3"/>
    <x v="18"/>
    <x v="1"/>
    <d v="2016-09-07T00:00:00"/>
    <x v="4"/>
    <n v="595"/>
    <n v="0.2"/>
    <n v="226.1"/>
    <s v="Tamil Nadu"/>
    <x v="1"/>
    <x v="8"/>
    <m/>
  </r>
  <r>
    <s v="OD7197"/>
    <x v="28"/>
    <x v="5"/>
    <x v="8"/>
    <x v="20"/>
    <d v="2017-11-13T00:00:00"/>
    <x v="4"/>
    <n v="1251"/>
    <n v="0.26"/>
    <n v="437.85"/>
    <s v="Tamil Nadu"/>
    <x v="0"/>
    <x v="0"/>
    <m/>
  </r>
  <r>
    <s v="OD7198"/>
    <x v="23"/>
    <x v="0"/>
    <x v="12"/>
    <x v="17"/>
    <d v="2017-11-11T00:00:00"/>
    <x v="4"/>
    <n v="1299"/>
    <n v="0.25"/>
    <n v="194.85"/>
    <s v="Tamil Nadu"/>
    <x v="0"/>
    <x v="0"/>
    <m/>
  </r>
  <r>
    <s v="OD7199"/>
    <x v="47"/>
    <x v="2"/>
    <x v="21"/>
    <x v="10"/>
    <d v="2017-10-13T00:00:00"/>
    <x v="4"/>
    <n v="2044"/>
    <n v="0.25"/>
    <n v="633.64"/>
    <s v="Tamil Nadu"/>
    <x v="0"/>
    <x v="2"/>
    <m/>
  </r>
  <r>
    <s v="OD7200"/>
    <x v="33"/>
    <x v="3"/>
    <x v="3"/>
    <x v="13"/>
    <d v="2017-02-21T00:00:00"/>
    <x v="4"/>
    <n v="1527"/>
    <n v="0.1"/>
    <n v="152.69999999999999"/>
    <s v="Tamil Nadu"/>
    <x v="0"/>
    <x v="11"/>
    <m/>
  </r>
  <r>
    <s v="OD7201"/>
    <x v="30"/>
    <x v="3"/>
    <x v="18"/>
    <x v="5"/>
    <d v="2016-05-23T00:00:00"/>
    <x v="4"/>
    <n v="1663"/>
    <n v="0.19"/>
    <n v="315.97000000000003"/>
    <s v="Tamil Nadu"/>
    <x v="1"/>
    <x v="5"/>
    <m/>
  </r>
  <r>
    <s v="OD7202"/>
    <x v="36"/>
    <x v="6"/>
    <x v="13"/>
    <x v="1"/>
    <d v="2017-04-01T00:00:00"/>
    <x v="4"/>
    <n v="2165"/>
    <n v="0.17"/>
    <n v="368.05"/>
    <s v="Tamil Nadu"/>
    <x v="0"/>
    <x v="3"/>
    <m/>
  </r>
  <r>
    <s v="OD7203"/>
    <x v="44"/>
    <x v="1"/>
    <x v="14"/>
    <x v="7"/>
    <d v="2016-07-06T00:00:00"/>
    <x v="4"/>
    <n v="869"/>
    <n v="0.12"/>
    <n v="95.59"/>
    <s v="Tamil Nadu"/>
    <x v="1"/>
    <x v="7"/>
    <m/>
  </r>
  <r>
    <s v="OD7204"/>
    <x v="27"/>
    <x v="1"/>
    <x v="14"/>
    <x v="9"/>
    <d v="2017-10-21T00:00:00"/>
    <x v="4"/>
    <n v="1793"/>
    <n v="0.18"/>
    <n v="251.02"/>
    <s v="Tamil Nadu"/>
    <x v="0"/>
    <x v="2"/>
    <m/>
  </r>
  <r>
    <s v="OD7205"/>
    <x v="8"/>
    <x v="6"/>
    <x v="11"/>
    <x v="1"/>
    <d v="2015-09-23T00:00:00"/>
    <x v="4"/>
    <n v="2178"/>
    <n v="0.34"/>
    <n v="457.38"/>
    <s v="Tamil Nadu"/>
    <x v="2"/>
    <x v="8"/>
    <m/>
  </r>
  <r>
    <s v="OD7206"/>
    <x v="28"/>
    <x v="0"/>
    <x v="20"/>
    <x v="9"/>
    <d v="2016-09-18T00:00:00"/>
    <x v="4"/>
    <n v="1020"/>
    <n v="0.11"/>
    <n v="173.4"/>
    <s v="Tamil Nadu"/>
    <x v="1"/>
    <x v="8"/>
    <m/>
  </r>
  <r>
    <s v="OD7207"/>
    <x v="33"/>
    <x v="4"/>
    <x v="6"/>
    <x v="0"/>
    <d v="2016-11-26T00:00:00"/>
    <x v="4"/>
    <n v="605"/>
    <n v="0.3"/>
    <n v="60.5"/>
    <s v="Tamil Nadu"/>
    <x v="1"/>
    <x v="0"/>
    <m/>
  </r>
  <r>
    <s v="OD7208"/>
    <x v="9"/>
    <x v="5"/>
    <x v="10"/>
    <x v="15"/>
    <d v="2016-10-02T00:00:00"/>
    <x v="4"/>
    <n v="862"/>
    <n v="0.1"/>
    <n v="137.91999999999999"/>
    <s v="Tamil Nadu"/>
    <x v="1"/>
    <x v="2"/>
    <m/>
  </r>
  <r>
    <s v="OD7209"/>
    <x v="8"/>
    <x v="3"/>
    <x v="5"/>
    <x v="12"/>
    <d v="2016-09-07T00:00:00"/>
    <x v="4"/>
    <n v="2252"/>
    <n v="0.31"/>
    <n v="157.63999999999999"/>
    <s v="Tamil Nadu"/>
    <x v="1"/>
    <x v="8"/>
    <m/>
  </r>
  <r>
    <s v="OD7210"/>
    <x v="26"/>
    <x v="1"/>
    <x v="14"/>
    <x v="2"/>
    <d v="2018-07-23T00:00:00"/>
    <x v="4"/>
    <n v="937"/>
    <n v="0.28000000000000003"/>
    <n v="281.10000000000002"/>
    <s v="Tamil Nadu"/>
    <x v="3"/>
    <x v="7"/>
    <m/>
  </r>
  <r>
    <s v="OD7211"/>
    <x v="30"/>
    <x v="4"/>
    <x v="6"/>
    <x v="1"/>
    <d v="2015-12-28T00:00:00"/>
    <x v="4"/>
    <n v="1676"/>
    <n v="0.24"/>
    <n v="150.84"/>
    <s v="Tamil Nadu"/>
    <x v="2"/>
    <x v="4"/>
    <m/>
  </r>
  <r>
    <s v="OD7212"/>
    <x v="14"/>
    <x v="0"/>
    <x v="20"/>
    <x v="6"/>
    <d v="2018-09-02T00:00:00"/>
    <x v="4"/>
    <n v="1136"/>
    <n v="0.23"/>
    <n v="488.48"/>
    <s v="Tamil Nadu"/>
    <x v="3"/>
    <x v="8"/>
    <m/>
  </r>
  <r>
    <s v="OD7213"/>
    <x v="23"/>
    <x v="0"/>
    <x v="20"/>
    <x v="13"/>
    <d v="2018-06-03T00:00:00"/>
    <x v="4"/>
    <n v="1971"/>
    <n v="0.1"/>
    <n v="275.94"/>
    <s v="Tamil Nadu"/>
    <x v="3"/>
    <x v="1"/>
    <m/>
  </r>
  <r>
    <s v="OD7214"/>
    <x v="44"/>
    <x v="5"/>
    <x v="17"/>
    <x v="20"/>
    <d v="2015-03-17T00:00:00"/>
    <x v="4"/>
    <n v="2390"/>
    <n v="0.1"/>
    <n v="454.1"/>
    <s v="Tamil Nadu"/>
    <x v="2"/>
    <x v="10"/>
    <m/>
  </r>
  <r>
    <s v="OD7215"/>
    <x v="22"/>
    <x v="3"/>
    <x v="3"/>
    <x v="22"/>
    <d v="2015-11-20T00:00:00"/>
    <x v="4"/>
    <n v="700"/>
    <n v="0.14000000000000001"/>
    <n v="154"/>
    <s v="Tamil Nadu"/>
    <x v="2"/>
    <x v="0"/>
    <m/>
  </r>
  <r>
    <s v="OD7216"/>
    <x v="20"/>
    <x v="1"/>
    <x v="1"/>
    <x v="13"/>
    <d v="2015-04-01T00:00:00"/>
    <x v="4"/>
    <n v="1073"/>
    <n v="0.3"/>
    <n v="236.06"/>
    <s v="Tamil Nadu"/>
    <x v="2"/>
    <x v="3"/>
    <m/>
  </r>
  <r>
    <s v="OD7217"/>
    <x v="16"/>
    <x v="0"/>
    <x v="0"/>
    <x v="7"/>
    <d v="2017-11-25T00:00:00"/>
    <x v="4"/>
    <n v="765"/>
    <n v="0.2"/>
    <n v="76.5"/>
    <s v="Tamil Nadu"/>
    <x v="0"/>
    <x v="0"/>
    <m/>
  </r>
  <r>
    <s v="OD7218"/>
    <x v="5"/>
    <x v="4"/>
    <x v="22"/>
    <x v="4"/>
    <d v="2018-06-26T00:00:00"/>
    <x v="4"/>
    <n v="1010"/>
    <n v="0.22"/>
    <n v="343.4"/>
    <s v="Tamil Nadu"/>
    <x v="3"/>
    <x v="1"/>
    <m/>
  </r>
  <r>
    <s v="OD7219"/>
    <x v="24"/>
    <x v="5"/>
    <x v="17"/>
    <x v="12"/>
    <d v="2017-12-12T00:00:00"/>
    <x v="4"/>
    <n v="1317"/>
    <n v="0.24"/>
    <n v="553.14"/>
    <s v="Tamil Nadu"/>
    <x v="0"/>
    <x v="4"/>
    <m/>
  </r>
  <r>
    <s v="OD7220"/>
    <x v="36"/>
    <x v="3"/>
    <x v="5"/>
    <x v="19"/>
    <d v="2018-12-05T00:00:00"/>
    <x v="4"/>
    <n v="567"/>
    <n v="0.19"/>
    <n v="175.77"/>
    <s v="Tamil Nadu"/>
    <x v="3"/>
    <x v="4"/>
    <m/>
  </r>
  <r>
    <s v="OD7221"/>
    <x v="11"/>
    <x v="2"/>
    <x v="21"/>
    <x v="16"/>
    <d v="2017-08-23T00:00:00"/>
    <x v="4"/>
    <n v="2010"/>
    <n v="0.23"/>
    <n v="241.2"/>
    <s v="Tamil Nadu"/>
    <x v="0"/>
    <x v="6"/>
    <m/>
  </r>
  <r>
    <s v="OD7222"/>
    <x v="49"/>
    <x v="4"/>
    <x v="22"/>
    <x v="1"/>
    <d v="2018-07-08T00:00:00"/>
    <x v="4"/>
    <n v="1574"/>
    <n v="0.33"/>
    <n v="94.44"/>
    <s v="Tamil Nadu"/>
    <x v="3"/>
    <x v="7"/>
    <m/>
  </r>
  <r>
    <s v="OD7223"/>
    <x v="18"/>
    <x v="6"/>
    <x v="19"/>
    <x v="1"/>
    <d v="2015-11-17T00:00:00"/>
    <x v="4"/>
    <n v="950"/>
    <n v="0.27"/>
    <n v="133"/>
    <s v="Tamil Nadu"/>
    <x v="2"/>
    <x v="0"/>
    <m/>
  </r>
  <r>
    <s v="OD7224"/>
    <x v="44"/>
    <x v="1"/>
    <x v="1"/>
    <x v="6"/>
    <d v="2017-11-13T00:00:00"/>
    <x v="4"/>
    <n v="625"/>
    <n v="0.34"/>
    <n v="268.75"/>
    <s v="Tamil Nadu"/>
    <x v="0"/>
    <x v="0"/>
    <m/>
  </r>
  <r>
    <s v="OD7225"/>
    <x v="2"/>
    <x v="1"/>
    <x v="14"/>
    <x v="13"/>
    <d v="2017-10-30T00:00:00"/>
    <x v="4"/>
    <n v="1456"/>
    <n v="0.23"/>
    <n v="334.88"/>
    <s v="Tamil Nadu"/>
    <x v="0"/>
    <x v="2"/>
    <m/>
  </r>
  <r>
    <s v="OD7226"/>
    <x v="6"/>
    <x v="5"/>
    <x v="10"/>
    <x v="4"/>
    <d v="2018-06-10T00:00:00"/>
    <x v="4"/>
    <n v="1617"/>
    <n v="0.28000000000000003"/>
    <n v="501.27"/>
    <s v="Tamil Nadu"/>
    <x v="3"/>
    <x v="1"/>
    <m/>
  </r>
  <r>
    <s v="OD7227"/>
    <x v="17"/>
    <x v="5"/>
    <x v="8"/>
    <x v="12"/>
    <d v="2017-10-13T00:00:00"/>
    <x v="4"/>
    <n v="2310"/>
    <n v="0.25"/>
    <n v="115.5"/>
    <s v="Tamil Nadu"/>
    <x v="0"/>
    <x v="2"/>
    <m/>
  </r>
  <r>
    <s v="OD7228"/>
    <x v="24"/>
    <x v="3"/>
    <x v="18"/>
    <x v="8"/>
    <d v="2017-08-23T00:00:00"/>
    <x v="4"/>
    <n v="839"/>
    <n v="0.14000000000000001"/>
    <n v="201.36"/>
    <s v="Tamil Nadu"/>
    <x v="0"/>
    <x v="6"/>
    <m/>
  </r>
  <r>
    <s v="OD7229"/>
    <x v="32"/>
    <x v="5"/>
    <x v="17"/>
    <x v="9"/>
    <d v="2016-10-02T00:00:00"/>
    <x v="4"/>
    <n v="1382"/>
    <n v="0.18"/>
    <n v="428.42"/>
    <s v="Tamil Nadu"/>
    <x v="1"/>
    <x v="2"/>
    <m/>
  </r>
  <r>
    <s v="OD7230"/>
    <x v="14"/>
    <x v="3"/>
    <x v="3"/>
    <x v="19"/>
    <d v="2018-12-24T00:00:00"/>
    <x v="4"/>
    <n v="1628"/>
    <n v="0.24"/>
    <n v="423.28"/>
    <s v="Tamil Nadu"/>
    <x v="3"/>
    <x v="4"/>
    <m/>
  </r>
  <r>
    <s v="OD7231"/>
    <x v="35"/>
    <x v="6"/>
    <x v="11"/>
    <x v="9"/>
    <d v="2017-04-16T00:00:00"/>
    <x v="4"/>
    <n v="1120"/>
    <n v="0.13"/>
    <n v="257.60000000000002"/>
    <s v="Tamil Nadu"/>
    <x v="0"/>
    <x v="3"/>
    <m/>
  </r>
  <r>
    <s v="OD7232"/>
    <x v="14"/>
    <x v="6"/>
    <x v="11"/>
    <x v="14"/>
    <d v="2015-07-11T00:00:00"/>
    <x v="4"/>
    <n v="1329"/>
    <n v="0.15"/>
    <n v="544.89"/>
    <s v="Tamil Nadu"/>
    <x v="2"/>
    <x v="7"/>
    <m/>
  </r>
  <r>
    <s v="OD7233"/>
    <x v="40"/>
    <x v="2"/>
    <x v="2"/>
    <x v="17"/>
    <d v="2017-10-13T00:00:00"/>
    <x v="4"/>
    <n v="1632"/>
    <n v="0.16"/>
    <n v="293.76"/>
    <s v="Tamil Nadu"/>
    <x v="0"/>
    <x v="2"/>
    <m/>
  </r>
  <r>
    <s v="OD7234"/>
    <x v="16"/>
    <x v="4"/>
    <x v="6"/>
    <x v="12"/>
    <d v="2016-12-10T00:00:00"/>
    <x v="4"/>
    <n v="639"/>
    <n v="0.26"/>
    <n v="95.85"/>
    <s v="Tamil Nadu"/>
    <x v="1"/>
    <x v="4"/>
    <m/>
  </r>
  <r>
    <s v="OD7235"/>
    <x v="45"/>
    <x v="6"/>
    <x v="9"/>
    <x v="21"/>
    <d v="2016-12-10T00:00:00"/>
    <x v="4"/>
    <n v="2103"/>
    <n v="0.23"/>
    <n v="357.51"/>
    <s v="Tamil Nadu"/>
    <x v="1"/>
    <x v="4"/>
    <m/>
  </r>
  <r>
    <s v="OD7236"/>
    <x v="14"/>
    <x v="6"/>
    <x v="11"/>
    <x v="1"/>
    <d v="2015-07-11T00:00:00"/>
    <x v="4"/>
    <n v="2153"/>
    <n v="0.25"/>
    <n v="279.89"/>
    <s v="Tamil Nadu"/>
    <x v="2"/>
    <x v="7"/>
    <m/>
  </r>
  <r>
    <s v="OD7237"/>
    <x v="15"/>
    <x v="2"/>
    <x v="2"/>
    <x v="11"/>
    <d v="2016-10-02T00:00:00"/>
    <x v="4"/>
    <n v="597"/>
    <n v="0.12"/>
    <n v="137.31"/>
    <s v="Tamil Nadu"/>
    <x v="1"/>
    <x v="2"/>
    <m/>
  </r>
  <r>
    <s v="OD7238"/>
    <x v="9"/>
    <x v="4"/>
    <x v="22"/>
    <x v="3"/>
    <d v="2016-09-20T00:00:00"/>
    <x v="4"/>
    <n v="896"/>
    <n v="0.33"/>
    <n v="367.36"/>
    <s v="Tamil Nadu"/>
    <x v="1"/>
    <x v="8"/>
    <m/>
  </r>
  <r>
    <s v="OD7239"/>
    <x v="47"/>
    <x v="2"/>
    <x v="4"/>
    <x v="18"/>
    <d v="2018-12-20T00:00:00"/>
    <x v="4"/>
    <n v="1618"/>
    <n v="0.19"/>
    <n v="728.1"/>
    <s v="Tamil Nadu"/>
    <x v="3"/>
    <x v="4"/>
    <m/>
  </r>
  <r>
    <s v="OD7240"/>
    <x v="40"/>
    <x v="0"/>
    <x v="0"/>
    <x v="9"/>
    <d v="2016-11-14T00:00:00"/>
    <x v="4"/>
    <n v="1980"/>
    <n v="0.16"/>
    <n v="455.4"/>
    <s v="Tamil Nadu"/>
    <x v="1"/>
    <x v="0"/>
    <m/>
  </r>
  <r>
    <s v="OD7241"/>
    <x v="45"/>
    <x v="6"/>
    <x v="13"/>
    <x v="3"/>
    <d v="2018-10-23T00:00:00"/>
    <x v="4"/>
    <n v="2338"/>
    <n v="0.15"/>
    <n v="374.08"/>
    <s v="Tamil Nadu"/>
    <x v="3"/>
    <x v="2"/>
    <m/>
  </r>
  <r>
    <s v="OD7242"/>
    <x v="8"/>
    <x v="5"/>
    <x v="8"/>
    <x v="7"/>
    <d v="2015-12-28T00:00:00"/>
    <x v="4"/>
    <n v="531"/>
    <n v="0.32"/>
    <n v="228.33"/>
    <s v="Tamil Nadu"/>
    <x v="2"/>
    <x v="4"/>
    <m/>
  </r>
  <r>
    <s v="OD7243"/>
    <x v="3"/>
    <x v="5"/>
    <x v="10"/>
    <x v="18"/>
    <d v="2016-11-26T00:00:00"/>
    <x v="4"/>
    <n v="2385"/>
    <n v="0.11"/>
    <n v="143.1"/>
    <s v="Tamil Nadu"/>
    <x v="1"/>
    <x v="0"/>
    <m/>
  </r>
  <r>
    <s v="OD7244"/>
    <x v="16"/>
    <x v="5"/>
    <x v="8"/>
    <x v="15"/>
    <d v="2017-11-13T00:00:00"/>
    <x v="4"/>
    <n v="1113"/>
    <n v="0.25"/>
    <n v="255.99"/>
    <s v="Tamil Nadu"/>
    <x v="0"/>
    <x v="0"/>
    <m/>
  </r>
  <r>
    <s v="OD7245"/>
    <x v="1"/>
    <x v="5"/>
    <x v="17"/>
    <x v="12"/>
    <d v="2016-07-06T00:00:00"/>
    <x v="4"/>
    <n v="2242"/>
    <n v="0.26"/>
    <n v="986.48"/>
    <s v="Tamil Nadu"/>
    <x v="1"/>
    <x v="7"/>
    <m/>
  </r>
  <r>
    <s v="OD7246"/>
    <x v="6"/>
    <x v="0"/>
    <x v="20"/>
    <x v="1"/>
    <d v="2018-06-26T00:00:00"/>
    <x v="4"/>
    <n v="1605"/>
    <n v="0.35"/>
    <n v="706.2"/>
    <s v="Tamil Nadu"/>
    <x v="3"/>
    <x v="1"/>
    <m/>
  </r>
  <r>
    <s v="OD7247"/>
    <x v="2"/>
    <x v="0"/>
    <x v="12"/>
    <x v="4"/>
    <d v="2015-12-28T00:00:00"/>
    <x v="4"/>
    <n v="887"/>
    <n v="0.34"/>
    <n v="239.49"/>
    <s v="Tamil Nadu"/>
    <x v="2"/>
    <x v="4"/>
    <m/>
  </r>
  <r>
    <s v="OD7248"/>
    <x v="20"/>
    <x v="6"/>
    <x v="9"/>
    <x v="18"/>
    <d v="2017-08-23T00:00:00"/>
    <x v="4"/>
    <n v="1764"/>
    <n v="0.18"/>
    <n v="617.4"/>
    <s v="Tamil Nadu"/>
    <x v="0"/>
    <x v="6"/>
    <m/>
  </r>
  <r>
    <s v="OD7249"/>
    <x v="7"/>
    <x v="3"/>
    <x v="3"/>
    <x v="6"/>
    <d v="2017-01-23T00:00:00"/>
    <x v="4"/>
    <n v="1056"/>
    <n v="0.34"/>
    <n v="73.92"/>
    <s v="Tamil Nadu"/>
    <x v="0"/>
    <x v="9"/>
    <m/>
  </r>
  <r>
    <s v="OD7250"/>
    <x v="30"/>
    <x v="6"/>
    <x v="9"/>
    <x v="4"/>
    <d v="2017-02-28T00:00:00"/>
    <x v="4"/>
    <n v="2255"/>
    <n v="0.26"/>
    <n v="1014.75"/>
    <s v="Tamil Nadu"/>
    <x v="0"/>
    <x v="11"/>
    <m/>
  </r>
  <r>
    <s v="OD7251"/>
    <x v="5"/>
    <x v="2"/>
    <x v="21"/>
    <x v="10"/>
    <d v="2015-11-19T00:00:00"/>
    <x v="4"/>
    <n v="1370"/>
    <n v="0.18"/>
    <n v="356.2"/>
    <s v="Tamil Nadu"/>
    <x v="2"/>
    <x v="0"/>
    <m/>
  </r>
  <r>
    <s v="OD7252"/>
    <x v="31"/>
    <x v="4"/>
    <x v="6"/>
    <x v="3"/>
    <d v="2015-12-02T00:00:00"/>
    <x v="4"/>
    <n v="910"/>
    <n v="0.11"/>
    <n v="154.69999999999999"/>
    <s v="Tamil Nadu"/>
    <x v="2"/>
    <x v="4"/>
    <m/>
  </r>
  <r>
    <s v="OD7253"/>
    <x v="38"/>
    <x v="6"/>
    <x v="13"/>
    <x v="3"/>
    <d v="2018-09-02T00:00:00"/>
    <x v="4"/>
    <n v="1401"/>
    <n v="0.14000000000000001"/>
    <n v="154.11000000000001"/>
    <s v="Tamil Nadu"/>
    <x v="3"/>
    <x v="8"/>
    <m/>
  </r>
  <r>
    <s v="OD7254"/>
    <x v="1"/>
    <x v="0"/>
    <x v="12"/>
    <x v="19"/>
    <d v="2018-03-02T00:00:00"/>
    <x v="4"/>
    <n v="2479"/>
    <n v="0.18"/>
    <n v="594.96"/>
    <s v="Tamil Nadu"/>
    <x v="3"/>
    <x v="10"/>
    <m/>
  </r>
  <r>
    <s v="OD7255"/>
    <x v="14"/>
    <x v="1"/>
    <x v="14"/>
    <x v="8"/>
    <d v="2016-02-16T00:00:00"/>
    <x v="4"/>
    <n v="1705"/>
    <n v="0.18"/>
    <n v="664.95"/>
    <s v="Tamil Nadu"/>
    <x v="1"/>
    <x v="11"/>
    <m/>
  </r>
  <r>
    <s v="OD7256"/>
    <x v="8"/>
    <x v="2"/>
    <x v="2"/>
    <x v="0"/>
    <d v="2017-12-04T00:00:00"/>
    <x v="4"/>
    <n v="1493"/>
    <n v="0.22"/>
    <n v="358.32"/>
    <s v="Tamil Nadu"/>
    <x v="0"/>
    <x v="4"/>
    <m/>
  </r>
  <r>
    <s v="OD7257"/>
    <x v="10"/>
    <x v="1"/>
    <x v="14"/>
    <x v="3"/>
    <d v="2018-11-19T00:00:00"/>
    <x v="4"/>
    <n v="506"/>
    <n v="0.1"/>
    <n v="131.56"/>
    <s v="Tamil Nadu"/>
    <x v="3"/>
    <x v="0"/>
    <m/>
  </r>
  <r>
    <s v="OD7258"/>
    <x v="21"/>
    <x v="3"/>
    <x v="5"/>
    <x v="1"/>
    <d v="2017-07-03T00:00:00"/>
    <x v="4"/>
    <n v="2025"/>
    <n v="0.12"/>
    <n v="101.25"/>
    <s v="Tamil Nadu"/>
    <x v="0"/>
    <x v="7"/>
    <m/>
  </r>
  <r>
    <s v="OD7259"/>
    <x v="18"/>
    <x v="0"/>
    <x v="20"/>
    <x v="13"/>
    <d v="2018-07-08T00:00:00"/>
    <x v="4"/>
    <n v="2336"/>
    <n v="0.34"/>
    <n v="537.28"/>
    <s v="Tamil Nadu"/>
    <x v="3"/>
    <x v="7"/>
    <m/>
  </r>
  <r>
    <s v="OD7260"/>
    <x v="27"/>
    <x v="6"/>
    <x v="11"/>
    <x v="12"/>
    <d v="2017-12-12T00:00:00"/>
    <x v="4"/>
    <n v="1730"/>
    <n v="0.21"/>
    <n v="570.9"/>
    <s v="Tamil Nadu"/>
    <x v="0"/>
    <x v="4"/>
    <m/>
  </r>
  <r>
    <s v="OD7261"/>
    <x v="4"/>
    <x v="0"/>
    <x v="20"/>
    <x v="19"/>
    <d v="2015-08-05T00:00:00"/>
    <x v="4"/>
    <n v="1334"/>
    <n v="0.16"/>
    <n v="293.48"/>
    <s v="Tamil Nadu"/>
    <x v="2"/>
    <x v="6"/>
    <m/>
  </r>
  <r>
    <s v="OD7262"/>
    <x v="12"/>
    <x v="1"/>
    <x v="1"/>
    <x v="12"/>
    <d v="2015-11-19T00:00:00"/>
    <x v="4"/>
    <n v="1490"/>
    <n v="0.28999999999999998"/>
    <n v="461.9"/>
    <s v="Tamil Nadu"/>
    <x v="2"/>
    <x v="0"/>
    <m/>
  </r>
  <r>
    <s v="OD7263"/>
    <x v="14"/>
    <x v="5"/>
    <x v="10"/>
    <x v="8"/>
    <d v="2015-08-12T00:00:00"/>
    <x v="4"/>
    <n v="2078"/>
    <n v="0.33"/>
    <n v="415.6"/>
    <s v="Tamil Nadu"/>
    <x v="2"/>
    <x v="6"/>
    <m/>
  </r>
  <r>
    <s v="OD7264"/>
    <x v="38"/>
    <x v="6"/>
    <x v="11"/>
    <x v="22"/>
    <d v="2018-03-02T00:00:00"/>
    <x v="4"/>
    <n v="826"/>
    <n v="0.26"/>
    <n v="41.3"/>
    <s v="Tamil Nadu"/>
    <x v="3"/>
    <x v="10"/>
    <m/>
  </r>
  <r>
    <s v="OD7265"/>
    <x v="14"/>
    <x v="2"/>
    <x v="4"/>
    <x v="10"/>
    <d v="2015-03-17T00:00:00"/>
    <x v="4"/>
    <n v="792"/>
    <n v="0.24"/>
    <n v="158.4"/>
    <s v="Tamil Nadu"/>
    <x v="2"/>
    <x v="10"/>
    <m/>
  </r>
  <r>
    <s v="OD7266"/>
    <x v="48"/>
    <x v="6"/>
    <x v="9"/>
    <x v="4"/>
    <d v="2015-11-17T00:00:00"/>
    <x v="4"/>
    <n v="1914"/>
    <n v="0.23"/>
    <n v="823.02"/>
    <s v="Tamil Nadu"/>
    <x v="2"/>
    <x v="0"/>
    <m/>
  </r>
  <r>
    <s v="OD7267"/>
    <x v="1"/>
    <x v="0"/>
    <x v="12"/>
    <x v="15"/>
    <d v="2016-09-18T00:00:00"/>
    <x v="4"/>
    <n v="2363"/>
    <n v="0.25"/>
    <n v="968.83"/>
    <s v="Tamil Nadu"/>
    <x v="1"/>
    <x v="8"/>
    <m/>
  </r>
  <r>
    <s v="OD7268"/>
    <x v="13"/>
    <x v="5"/>
    <x v="8"/>
    <x v="3"/>
    <d v="2018-06-30T00:00:00"/>
    <x v="4"/>
    <n v="2415"/>
    <n v="0.23"/>
    <n v="821.1"/>
    <s v="Tamil Nadu"/>
    <x v="3"/>
    <x v="1"/>
    <m/>
  </r>
  <r>
    <s v="OD7269"/>
    <x v="2"/>
    <x v="2"/>
    <x v="4"/>
    <x v="11"/>
    <d v="2016-11-28T00:00:00"/>
    <x v="4"/>
    <n v="1964"/>
    <n v="0.23"/>
    <n v="785.6"/>
    <s v="Tamil Nadu"/>
    <x v="1"/>
    <x v="0"/>
    <m/>
  </r>
  <r>
    <s v="OD7270"/>
    <x v="45"/>
    <x v="6"/>
    <x v="13"/>
    <x v="22"/>
    <d v="2017-07-22T00:00:00"/>
    <x v="4"/>
    <n v="2125"/>
    <n v="0.33"/>
    <n v="361.25"/>
    <s v="Tamil Nadu"/>
    <x v="0"/>
    <x v="7"/>
    <m/>
  </r>
  <r>
    <s v="OD7271"/>
    <x v="29"/>
    <x v="0"/>
    <x v="0"/>
    <x v="18"/>
    <d v="2018-09-07T00:00:00"/>
    <x v="4"/>
    <n v="2369"/>
    <n v="0.27"/>
    <n v="165.83"/>
    <s v="Tamil Nadu"/>
    <x v="3"/>
    <x v="8"/>
    <m/>
  </r>
  <r>
    <s v="OD7272"/>
    <x v="18"/>
    <x v="0"/>
    <x v="12"/>
    <x v="18"/>
    <d v="2016-12-10T00:00:00"/>
    <x v="4"/>
    <n v="2174"/>
    <n v="0.18"/>
    <n v="434.8"/>
    <s v="Tamil Nadu"/>
    <x v="1"/>
    <x v="4"/>
    <m/>
  </r>
  <r>
    <s v="OD7273"/>
    <x v="9"/>
    <x v="3"/>
    <x v="5"/>
    <x v="13"/>
    <d v="2016-08-17T00:00:00"/>
    <x v="4"/>
    <n v="551"/>
    <n v="0.21"/>
    <n v="55.1"/>
    <s v="Tamil Nadu"/>
    <x v="1"/>
    <x v="6"/>
    <m/>
  </r>
  <r>
    <s v="OD7274"/>
    <x v="10"/>
    <x v="3"/>
    <x v="5"/>
    <x v="22"/>
    <d v="2016-09-10T00:00:00"/>
    <x v="4"/>
    <n v="1641"/>
    <n v="0.24"/>
    <n v="196.92"/>
    <s v="Tamil Nadu"/>
    <x v="1"/>
    <x v="8"/>
    <m/>
  </r>
  <r>
    <s v="OD7275"/>
    <x v="38"/>
    <x v="5"/>
    <x v="8"/>
    <x v="5"/>
    <d v="2017-12-10T00:00:00"/>
    <x v="4"/>
    <n v="1470"/>
    <n v="0.22"/>
    <n v="205.8"/>
    <s v="Tamil Nadu"/>
    <x v="0"/>
    <x v="4"/>
    <m/>
  </r>
  <r>
    <s v="OD7276"/>
    <x v="44"/>
    <x v="5"/>
    <x v="17"/>
    <x v="20"/>
    <d v="2015-04-28T00:00:00"/>
    <x v="4"/>
    <n v="2020"/>
    <n v="0.22"/>
    <n v="464.6"/>
    <s v="Tamil Nadu"/>
    <x v="2"/>
    <x v="3"/>
    <m/>
  </r>
  <r>
    <s v="OD7277"/>
    <x v="8"/>
    <x v="5"/>
    <x v="10"/>
    <x v="14"/>
    <d v="2015-07-27T00:00:00"/>
    <x v="4"/>
    <n v="2226"/>
    <n v="0.3"/>
    <n v="868.14"/>
    <s v="Tamil Nadu"/>
    <x v="2"/>
    <x v="7"/>
    <m/>
  </r>
  <r>
    <s v="OD7278"/>
    <x v="2"/>
    <x v="4"/>
    <x v="22"/>
    <x v="13"/>
    <d v="2016-08-28T00:00:00"/>
    <x v="4"/>
    <n v="779"/>
    <n v="0.35"/>
    <n v="163.59"/>
    <s v="Tamil Nadu"/>
    <x v="1"/>
    <x v="6"/>
    <m/>
  </r>
  <r>
    <s v="OD7279"/>
    <x v="45"/>
    <x v="6"/>
    <x v="11"/>
    <x v="9"/>
    <d v="2015-08-04T00:00:00"/>
    <x v="4"/>
    <n v="1126"/>
    <n v="0.24"/>
    <n v="326.54000000000002"/>
    <s v="Tamil Nadu"/>
    <x v="2"/>
    <x v="6"/>
    <m/>
  </r>
  <r>
    <s v="OD7280"/>
    <x v="0"/>
    <x v="3"/>
    <x v="3"/>
    <x v="3"/>
    <d v="2017-01-23T00:00:00"/>
    <x v="4"/>
    <n v="1360"/>
    <n v="0.11"/>
    <n v="598.4"/>
    <s v="Tamil Nadu"/>
    <x v="0"/>
    <x v="9"/>
    <m/>
  </r>
  <r>
    <s v="OD7281"/>
    <x v="36"/>
    <x v="6"/>
    <x v="9"/>
    <x v="20"/>
    <d v="2018-09-09T00:00:00"/>
    <x v="4"/>
    <n v="718"/>
    <n v="0.34"/>
    <n v="179.5"/>
    <s v="Tamil Nadu"/>
    <x v="3"/>
    <x v="8"/>
    <m/>
  </r>
  <r>
    <s v="OD7282"/>
    <x v="14"/>
    <x v="0"/>
    <x v="20"/>
    <x v="16"/>
    <d v="2017-05-26T00:00:00"/>
    <x v="4"/>
    <n v="1473"/>
    <n v="0.19"/>
    <n v="132.57"/>
    <s v="Tamil Nadu"/>
    <x v="0"/>
    <x v="5"/>
    <m/>
  </r>
  <r>
    <s v="OD7283"/>
    <x v="30"/>
    <x v="1"/>
    <x v="1"/>
    <x v="18"/>
    <d v="2017-01-04T00:00:00"/>
    <x v="4"/>
    <n v="2005"/>
    <n v="0.3"/>
    <n v="320.8"/>
    <s v="Tamil Nadu"/>
    <x v="0"/>
    <x v="9"/>
    <m/>
  </r>
  <r>
    <s v="OD7284"/>
    <x v="18"/>
    <x v="5"/>
    <x v="8"/>
    <x v="22"/>
    <d v="2018-12-09T00:00:00"/>
    <x v="4"/>
    <n v="2194"/>
    <n v="0.27"/>
    <n v="855.66"/>
    <s v="Tamil Nadu"/>
    <x v="3"/>
    <x v="4"/>
    <m/>
  </r>
  <r>
    <s v="OD7285"/>
    <x v="18"/>
    <x v="0"/>
    <x v="12"/>
    <x v="13"/>
    <d v="2017-11-10T00:00:00"/>
    <x v="4"/>
    <n v="729"/>
    <n v="0.2"/>
    <n v="218.7"/>
    <s v="Tamil Nadu"/>
    <x v="0"/>
    <x v="0"/>
    <m/>
  </r>
  <r>
    <s v="OD7286"/>
    <x v="6"/>
    <x v="4"/>
    <x v="22"/>
    <x v="2"/>
    <d v="2018-08-24T00:00:00"/>
    <x v="4"/>
    <n v="1032"/>
    <n v="0.32"/>
    <n v="330.24"/>
    <s v="Tamil Nadu"/>
    <x v="3"/>
    <x v="6"/>
    <m/>
  </r>
  <r>
    <s v="OD7287"/>
    <x v="3"/>
    <x v="1"/>
    <x v="14"/>
    <x v="15"/>
    <d v="2018-12-20T00:00:00"/>
    <x v="4"/>
    <n v="1391"/>
    <n v="0.19"/>
    <n v="69.55"/>
    <s v="Tamil Nadu"/>
    <x v="3"/>
    <x v="4"/>
    <m/>
  </r>
  <r>
    <s v="OD7288"/>
    <x v="31"/>
    <x v="5"/>
    <x v="8"/>
    <x v="6"/>
    <d v="2016-04-16T00:00:00"/>
    <x v="4"/>
    <n v="907"/>
    <n v="0.31"/>
    <n v="108.84"/>
    <s v="Tamil Nadu"/>
    <x v="1"/>
    <x v="3"/>
    <m/>
  </r>
  <r>
    <s v="OD7289"/>
    <x v="36"/>
    <x v="6"/>
    <x v="19"/>
    <x v="21"/>
    <d v="2015-03-02T00:00:00"/>
    <x v="4"/>
    <n v="1919"/>
    <n v="0.35"/>
    <n v="594.89"/>
    <s v="Tamil Nadu"/>
    <x v="2"/>
    <x v="10"/>
    <m/>
  </r>
  <r>
    <s v="OD7290"/>
    <x v="29"/>
    <x v="3"/>
    <x v="5"/>
    <x v="15"/>
    <d v="2015-09-07T00:00:00"/>
    <x v="4"/>
    <n v="861"/>
    <n v="0.33"/>
    <n v="94.71"/>
    <s v="Tamil Nadu"/>
    <x v="2"/>
    <x v="8"/>
    <m/>
  </r>
  <r>
    <s v="OD7291"/>
    <x v="6"/>
    <x v="4"/>
    <x v="7"/>
    <x v="1"/>
    <d v="2018-04-28T00:00:00"/>
    <x v="4"/>
    <n v="1617"/>
    <n v="0.28000000000000003"/>
    <n v="468.93"/>
    <s v="Tamil Nadu"/>
    <x v="3"/>
    <x v="3"/>
    <m/>
  </r>
  <r>
    <s v="OD7292"/>
    <x v="45"/>
    <x v="5"/>
    <x v="17"/>
    <x v="9"/>
    <d v="2017-05-26T00:00:00"/>
    <x v="4"/>
    <n v="2370"/>
    <n v="0.26"/>
    <n v="568.79999999999995"/>
    <s v="Tamil Nadu"/>
    <x v="0"/>
    <x v="5"/>
    <m/>
  </r>
  <r>
    <s v="OD7293"/>
    <x v="41"/>
    <x v="6"/>
    <x v="19"/>
    <x v="7"/>
    <d v="2017-09-23T00:00:00"/>
    <x v="4"/>
    <n v="811"/>
    <n v="0.22"/>
    <n v="251.41"/>
    <s v="Tamil Nadu"/>
    <x v="0"/>
    <x v="8"/>
    <m/>
  </r>
  <r>
    <s v="OD7294"/>
    <x v="8"/>
    <x v="4"/>
    <x v="7"/>
    <x v="19"/>
    <d v="2016-01-12T00:00:00"/>
    <x v="4"/>
    <n v="873"/>
    <n v="0.28999999999999998"/>
    <n v="392.85"/>
    <s v="Tamil Nadu"/>
    <x v="1"/>
    <x v="9"/>
    <m/>
  </r>
  <r>
    <s v="OD7295"/>
    <x v="12"/>
    <x v="2"/>
    <x v="4"/>
    <x v="1"/>
    <d v="2018-04-28T00:00:00"/>
    <x v="4"/>
    <n v="2091"/>
    <n v="0.12"/>
    <n v="752.76"/>
    <s v="Tamil Nadu"/>
    <x v="3"/>
    <x v="3"/>
    <m/>
  </r>
  <r>
    <s v="OD7296"/>
    <x v="13"/>
    <x v="1"/>
    <x v="14"/>
    <x v="1"/>
    <d v="2016-09-20T00:00:00"/>
    <x v="4"/>
    <n v="560"/>
    <n v="0.1"/>
    <n v="201.6"/>
    <s v="Tamil Nadu"/>
    <x v="1"/>
    <x v="8"/>
    <m/>
  </r>
  <r>
    <s v="OD7297"/>
    <x v="8"/>
    <x v="5"/>
    <x v="10"/>
    <x v="6"/>
    <d v="2016-01-05T00:00:00"/>
    <x v="4"/>
    <n v="1553"/>
    <n v="0.18"/>
    <n v="621.20000000000005"/>
    <s v="Tamil Nadu"/>
    <x v="1"/>
    <x v="9"/>
    <m/>
  </r>
  <r>
    <s v="OD7298"/>
    <x v="18"/>
    <x v="0"/>
    <x v="12"/>
    <x v="17"/>
    <d v="2017-07-14T00:00:00"/>
    <x v="4"/>
    <n v="1893"/>
    <n v="0.16"/>
    <n v="530.04"/>
    <s v="Tamil Nadu"/>
    <x v="0"/>
    <x v="7"/>
    <m/>
  </r>
  <r>
    <s v="OD7299"/>
    <x v="18"/>
    <x v="3"/>
    <x v="16"/>
    <x v="9"/>
    <d v="2018-06-26T00:00:00"/>
    <x v="4"/>
    <n v="2023"/>
    <n v="0.19"/>
    <n v="101.15"/>
    <s v="Tamil Nadu"/>
    <x v="3"/>
    <x v="1"/>
    <m/>
  </r>
  <r>
    <s v="OD7300"/>
    <x v="48"/>
    <x v="5"/>
    <x v="10"/>
    <x v="9"/>
    <d v="2016-09-07T00:00:00"/>
    <x v="4"/>
    <n v="2323"/>
    <n v="0.34"/>
    <n v="696.9"/>
    <s v="Tamil Nadu"/>
    <x v="1"/>
    <x v="8"/>
    <m/>
  </r>
  <r>
    <s v="OD7301"/>
    <x v="2"/>
    <x v="6"/>
    <x v="11"/>
    <x v="10"/>
    <d v="2016-11-07T00:00:00"/>
    <x v="4"/>
    <n v="1283"/>
    <n v="0.34"/>
    <n v="282.26"/>
    <s v="Tamil Nadu"/>
    <x v="1"/>
    <x v="0"/>
    <m/>
  </r>
  <r>
    <s v="OD7302"/>
    <x v="49"/>
    <x v="0"/>
    <x v="20"/>
    <x v="14"/>
    <d v="2018-05-03T00:00:00"/>
    <x v="4"/>
    <n v="871"/>
    <n v="0.17"/>
    <n v="60.97"/>
    <s v="Tamil Nadu"/>
    <x v="3"/>
    <x v="5"/>
    <m/>
  </r>
  <r>
    <s v="OD7303"/>
    <x v="1"/>
    <x v="3"/>
    <x v="3"/>
    <x v="21"/>
    <d v="2018-11-12T00:00:00"/>
    <x v="4"/>
    <n v="1603"/>
    <n v="0.34"/>
    <n v="609.14"/>
    <s v="Tamil Nadu"/>
    <x v="3"/>
    <x v="0"/>
    <m/>
  </r>
  <r>
    <s v="OD7304"/>
    <x v="24"/>
    <x v="5"/>
    <x v="10"/>
    <x v="12"/>
    <d v="2016-08-16T00:00:00"/>
    <x v="4"/>
    <n v="2380"/>
    <n v="0.3"/>
    <n v="1071"/>
    <s v="Tamil Nadu"/>
    <x v="1"/>
    <x v="6"/>
    <m/>
  </r>
  <r>
    <s v="OD7305"/>
    <x v="19"/>
    <x v="6"/>
    <x v="9"/>
    <x v="22"/>
    <d v="2018-04-09T00:00:00"/>
    <x v="4"/>
    <n v="1729"/>
    <n v="0.28000000000000003"/>
    <n v="259.35000000000002"/>
    <s v="Tamil Nadu"/>
    <x v="3"/>
    <x v="3"/>
    <m/>
  </r>
  <r>
    <s v="OD7306"/>
    <x v="2"/>
    <x v="5"/>
    <x v="10"/>
    <x v="4"/>
    <d v="2018-09-29T00:00:00"/>
    <x v="4"/>
    <n v="1436"/>
    <n v="0.23"/>
    <n v="315.92"/>
    <s v="Tamil Nadu"/>
    <x v="3"/>
    <x v="8"/>
    <m/>
  </r>
  <r>
    <s v="OD7307"/>
    <x v="36"/>
    <x v="3"/>
    <x v="18"/>
    <x v="8"/>
    <d v="2015-04-28T00:00:00"/>
    <x v="4"/>
    <n v="1077"/>
    <n v="0.28999999999999998"/>
    <n v="64.62"/>
    <s v="Tamil Nadu"/>
    <x v="2"/>
    <x v="3"/>
    <m/>
  </r>
  <r>
    <s v="OD7308"/>
    <x v="3"/>
    <x v="1"/>
    <x v="14"/>
    <x v="13"/>
    <d v="2017-11-28T00:00:00"/>
    <x v="4"/>
    <n v="729"/>
    <n v="0.28000000000000003"/>
    <n v="269.73"/>
    <s v="Tamil Nadu"/>
    <x v="0"/>
    <x v="0"/>
    <m/>
  </r>
  <r>
    <s v="OD7309"/>
    <x v="35"/>
    <x v="1"/>
    <x v="1"/>
    <x v="20"/>
    <d v="2016-05-15T00:00:00"/>
    <x v="4"/>
    <n v="954"/>
    <n v="0.18"/>
    <n v="267.12"/>
    <s v="Tamil Nadu"/>
    <x v="1"/>
    <x v="5"/>
    <m/>
  </r>
  <r>
    <s v="OD7310"/>
    <x v="9"/>
    <x v="6"/>
    <x v="9"/>
    <x v="7"/>
    <d v="2017-05-12T00:00:00"/>
    <x v="4"/>
    <n v="1487"/>
    <n v="0.28000000000000003"/>
    <n v="639.41"/>
    <s v="Tamil Nadu"/>
    <x v="0"/>
    <x v="5"/>
    <m/>
  </r>
  <r>
    <s v="OD7311"/>
    <x v="41"/>
    <x v="3"/>
    <x v="3"/>
    <x v="5"/>
    <d v="2017-07-29T00:00:00"/>
    <x v="4"/>
    <n v="1689"/>
    <n v="0.26"/>
    <n v="168.9"/>
    <s v="Tamil Nadu"/>
    <x v="0"/>
    <x v="7"/>
    <m/>
  </r>
  <r>
    <s v="OD7312"/>
    <x v="25"/>
    <x v="1"/>
    <x v="14"/>
    <x v="16"/>
    <d v="2016-09-15T00:00:00"/>
    <x v="4"/>
    <n v="842"/>
    <n v="0.23"/>
    <n v="168.4"/>
    <s v="Tamil Nadu"/>
    <x v="1"/>
    <x v="8"/>
    <m/>
  </r>
  <r>
    <s v="OD7313"/>
    <x v="4"/>
    <x v="2"/>
    <x v="21"/>
    <x v="19"/>
    <d v="2016-10-03T00:00:00"/>
    <x v="4"/>
    <n v="530"/>
    <n v="0.19"/>
    <n v="143.1"/>
    <s v="Tamil Nadu"/>
    <x v="1"/>
    <x v="2"/>
    <m/>
  </r>
  <r>
    <s v="OD7314"/>
    <x v="47"/>
    <x v="6"/>
    <x v="11"/>
    <x v="15"/>
    <d v="2018-11-26T00:00:00"/>
    <x v="4"/>
    <n v="808"/>
    <n v="0.28999999999999998"/>
    <n v="298.95999999999998"/>
    <s v="Tamil Nadu"/>
    <x v="3"/>
    <x v="0"/>
    <m/>
  </r>
  <r>
    <s v="OD7315"/>
    <x v="25"/>
    <x v="1"/>
    <x v="1"/>
    <x v="10"/>
    <d v="2016-04-16T00:00:00"/>
    <x v="4"/>
    <n v="742"/>
    <n v="0.19"/>
    <n v="259.7"/>
    <s v="Tamil Nadu"/>
    <x v="1"/>
    <x v="3"/>
    <m/>
  </r>
  <r>
    <s v="OD7316"/>
    <x v="9"/>
    <x v="0"/>
    <x v="12"/>
    <x v="12"/>
    <d v="2018-11-02T00:00:00"/>
    <x v="4"/>
    <n v="1518"/>
    <n v="0.18"/>
    <n v="227.7"/>
    <s v="Tamil Nadu"/>
    <x v="3"/>
    <x v="0"/>
    <m/>
  </r>
  <r>
    <s v="OD7317"/>
    <x v="33"/>
    <x v="5"/>
    <x v="8"/>
    <x v="16"/>
    <d v="2018-11-16T00:00:00"/>
    <x v="4"/>
    <n v="513"/>
    <n v="0.22"/>
    <n v="215.46"/>
    <s v="Tamil Nadu"/>
    <x v="3"/>
    <x v="0"/>
    <m/>
  </r>
  <r>
    <s v="OD7318"/>
    <x v="46"/>
    <x v="4"/>
    <x v="22"/>
    <x v="21"/>
    <d v="2016-04-16T00:00:00"/>
    <x v="4"/>
    <n v="1529"/>
    <n v="0.11"/>
    <n v="626.89"/>
    <s v="Tamil Nadu"/>
    <x v="1"/>
    <x v="3"/>
    <m/>
  </r>
  <r>
    <s v="OD7319"/>
    <x v="27"/>
    <x v="6"/>
    <x v="11"/>
    <x v="2"/>
    <d v="2018-12-04T00:00:00"/>
    <x v="4"/>
    <n v="1120"/>
    <n v="0.19"/>
    <n v="235.2"/>
    <s v="Tamil Nadu"/>
    <x v="3"/>
    <x v="4"/>
    <m/>
  </r>
  <r>
    <s v="OD7320"/>
    <x v="45"/>
    <x v="6"/>
    <x v="19"/>
    <x v="21"/>
    <d v="2015-09-29T00:00:00"/>
    <x v="4"/>
    <n v="1132"/>
    <n v="0.24"/>
    <n v="430.16"/>
    <s v="Tamil Nadu"/>
    <x v="2"/>
    <x v="8"/>
    <m/>
  </r>
  <r>
    <s v="OD7321"/>
    <x v="31"/>
    <x v="2"/>
    <x v="2"/>
    <x v="8"/>
    <d v="2015-12-26T00:00:00"/>
    <x v="4"/>
    <n v="1186"/>
    <n v="0.2"/>
    <n v="83.02"/>
    <s v="Tamil Nadu"/>
    <x v="2"/>
    <x v="4"/>
    <m/>
  </r>
  <r>
    <s v="OD7322"/>
    <x v="39"/>
    <x v="6"/>
    <x v="13"/>
    <x v="7"/>
    <d v="2017-08-26T00:00:00"/>
    <x v="4"/>
    <n v="2189"/>
    <n v="0.25"/>
    <n v="766.15"/>
    <s v="Tamil Nadu"/>
    <x v="0"/>
    <x v="6"/>
    <m/>
  </r>
  <r>
    <s v="OD7323"/>
    <x v="16"/>
    <x v="6"/>
    <x v="11"/>
    <x v="9"/>
    <d v="2015-10-13T00:00:00"/>
    <x v="4"/>
    <n v="1413"/>
    <n v="0.33"/>
    <n v="339.12"/>
    <s v="Tamil Nadu"/>
    <x v="2"/>
    <x v="2"/>
    <m/>
  </r>
  <r>
    <s v="OD7324"/>
    <x v="30"/>
    <x v="0"/>
    <x v="0"/>
    <x v="14"/>
    <d v="2018-12-20T00:00:00"/>
    <x v="4"/>
    <n v="2400"/>
    <n v="0.31"/>
    <n v="528"/>
    <s v="Tamil Nadu"/>
    <x v="3"/>
    <x v="4"/>
    <m/>
  </r>
  <r>
    <s v="OD7325"/>
    <x v="44"/>
    <x v="0"/>
    <x v="20"/>
    <x v="14"/>
    <d v="2017-05-02T00:00:00"/>
    <x v="4"/>
    <n v="859"/>
    <n v="0.34"/>
    <n v="180.39"/>
    <s v="Tamil Nadu"/>
    <x v="0"/>
    <x v="5"/>
    <m/>
  </r>
  <r>
    <s v="OD7326"/>
    <x v="39"/>
    <x v="3"/>
    <x v="3"/>
    <x v="4"/>
    <d v="2017-11-11T00:00:00"/>
    <x v="4"/>
    <n v="2105"/>
    <n v="0.2"/>
    <n v="926.2"/>
    <s v="Tamil Nadu"/>
    <x v="0"/>
    <x v="0"/>
    <m/>
  </r>
  <r>
    <s v="OD7327"/>
    <x v="8"/>
    <x v="0"/>
    <x v="0"/>
    <x v="6"/>
    <d v="2017-11-11T00:00:00"/>
    <x v="4"/>
    <n v="2491"/>
    <n v="0.19"/>
    <n v="348.74"/>
    <s v="Tamil Nadu"/>
    <x v="0"/>
    <x v="0"/>
    <m/>
  </r>
  <r>
    <s v="OD7328"/>
    <x v="9"/>
    <x v="0"/>
    <x v="20"/>
    <x v="21"/>
    <d v="2017-10-30T00:00:00"/>
    <x v="4"/>
    <n v="2416"/>
    <n v="0.23"/>
    <n v="483.2"/>
    <s v="Tamil Nadu"/>
    <x v="0"/>
    <x v="2"/>
    <m/>
  </r>
  <r>
    <s v="OD7329"/>
    <x v="49"/>
    <x v="4"/>
    <x v="7"/>
    <x v="12"/>
    <d v="2017-11-10T00:00:00"/>
    <x v="4"/>
    <n v="701"/>
    <n v="0.27"/>
    <n v="294.42"/>
    <s v="Tamil Nadu"/>
    <x v="0"/>
    <x v="0"/>
    <m/>
  </r>
  <r>
    <s v="OD7330"/>
    <x v="46"/>
    <x v="4"/>
    <x v="7"/>
    <x v="18"/>
    <d v="2017-12-26T00:00:00"/>
    <x v="4"/>
    <n v="877"/>
    <n v="0.18"/>
    <n v="210.48"/>
    <s v="Tamil Nadu"/>
    <x v="0"/>
    <x v="4"/>
    <m/>
  </r>
  <r>
    <s v="OD7331"/>
    <x v="47"/>
    <x v="2"/>
    <x v="2"/>
    <x v="21"/>
    <d v="2018-11-10T00:00:00"/>
    <x v="4"/>
    <n v="1573"/>
    <n v="0.22"/>
    <n v="487.63"/>
    <s v="Tamil Nadu"/>
    <x v="3"/>
    <x v="0"/>
    <m/>
  </r>
  <r>
    <s v="OD7332"/>
    <x v="9"/>
    <x v="0"/>
    <x v="20"/>
    <x v="9"/>
    <d v="2015-11-20T00:00:00"/>
    <x v="4"/>
    <n v="2337"/>
    <n v="0.35"/>
    <n v="654.36"/>
    <s v="Tamil Nadu"/>
    <x v="2"/>
    <x v="0"/>
    <m/>
  </r>
  <r>
    <s v="OD7333"/>
    <x v="1"/>
    <x v="3"/>
    <x v="5"/>
    <x v="12"/>
    <d v="2018-06-19T00:00:00"/>
    <x v="4"/>
    <n v="2130"/>
    <n v="0.35"/>
    <n v="830.7"/>
    <s v="Tamil Nadu"/>
    <x v="3"/>
    <x v="1"/>
    <m/>
  </r>
  <r>
    <s v="OD7334"/>
    <x v="30"/>
    <x v="6"/>
    <x v="19"/>
    <x v="6"/>
    <d v="2017-04-01T00:00:00"/>
    <x v="4"/>
    <n v="1019"/>
    <n v="0.13"/>
    <n v="152.85"/>
    <s v="Tamil Nadu"/>
    <x v="0"/>
    <x v="3"/>
    <m/>
  </r>
  <r>
    <s v="OD7335"/>
    <x v="49"/>
    <x v="6"/>
    <x v="11"/>
    <x v="1"/>
    <d v="2016-12-27T00:00:00"/>
    <x v="4"/>
    <n v="2418"/>
    <n v="0.15"/>
    <n v="145.08000000000001"/>
    <s v="Tamil Nadu"/>
    <x v="1"/>
    <x v="4"/>
    <m/>
  </r>
  <r>
    <s v="OD7336"/>
    <x v="7"/>
    <x v="2"/>
    <x v="21"/>
    <x v="6"/>
    <d v="2017-02-23T00:00:00"/>
    <x v="4"/>
    <n v="1960"/>
    <n v="0.11"/>
    <n v="686"/>
    <s v="Tamil Nadu"/>
    <x v="0"/>
    <x v="11"/>
    <m/>
  </r>
  <r>
    <s v="OD7337"/>
    <x v="34"/>
    <x v="5"/>
    <x v="17"/>
    <x v="3"/>
    <d v="2015-11-23T00:00:00"/>
    <x v="4"/>
    <n v="1569"/>
    <n v="0.28000000000000003"/>
    <n v="470.7"/>
    <s v="Tamil Nadu"/>
    <x v="2"/>
    <x v="0"/>
    <m/>
  </r>
  <r>
    <s v="OD7338"/>
    <x v="33"/>
    <x v="5"/>
    <x v="8"/>
    <x v="22"/>
    <d v="2018-11-02T00:00:00"/>
    <x v="4"/>
    <n v="2421"/>
    <n v="0.16"/>
    <n v="1041.03"/>
    <s v="Tamil Nadu"/>
    <x v="3"/>
    <x v="0"/>
    <m/>
  </r>
  <r>
    <s v="OD7339"/>
    <x v="7"/>
    <x v="6"/>
    <x v="11"/>
    <x v="12"/>
    <d v="2015-03-03T00:00:00"/>
    <x v="4"/>
    <n v="1570"/>
    <n v="0.21"/>
    <n v="518.1"/>
    <s v="Tamil Nadu"/>
    <x v="2"/>
    <x v="10"/>
    <m/>
  </r>
  <r>
    <s v="OD7340"/>
    <x v="25"/>
    <x v="1"/>
    <x v="14"/>
    <x v="21"/>
    <d v="2015-04-28T00:00:00"/>
    <x v="4"/>
    <n v="1027"/>
    <n v="0.3"/>
    <n v="112.97"/>
    <s v="Tamil Nadu"/>
    <x v="2"/>
    <x v="3"/>
    <m/>
  </r>
  <r>
    <s v="OD7341"/>
    <x v="31"/>
    <x v="1"/>
    <x v="1"/>
    <x v="15"/>
    <d v="2018-08-13T00:00:00"/>
    <x v="4"/>
    <n v="1797"/>
    <n v="0.17"/>
    <n v="557.07000000000005"/>
    <s v="Tamil Nadu"/>
    <x v="3"/>
    <x v="6"/>
    <m/>
  </r>
  <r>
    <s v="OD7342"/>
    <x v="24"/>
    <x v="0"/>
    <x v="0"/>
    <x v="12"/>
    <d v="2018-05-28T00:00:00"/>
    <x v="4"/>
    <n v="758"/>
    <n v="0.1"/>
    <n v="75.8"/>
    <s v="Tamil Nadu"/>
    <x v="3"/>
    <x v="5"/>
    <m/>
  </r>
  <r>
    <s v="OD7343"/>
    <x v="33"/>
    <x v="5"/>
    <x v="10"/>
    <x v="23"/>
    <d v="2015-12-05T00:00:00"/>
    <x v="4"/>
    <n v="671"/>
    <n v="0.14000000000000001"/>
    <n v="46.97"/>
    <s v="Tamil Nadu"/>
    <x v="2"/>
    <x v="4"/>
    <m/>
  </r>
  <r>
    <s v="OD7344"/>
    <x v="26"/>
    <x v="0"/>
    <x v="12"/>
    <x v="12"/>
    <d v="2015-12-05T00:00:00"/>
    <x v="4"/>
    <n v="1853"/>
    <n v="0.35"/>
    <n v="648.54999999999995"/>
    <s v="Tamil Nadu"/>
    <x v="2"/>
    <x v="4"/>
    <m/>
  </r>
  <r>
    <s v="OD7345"/>
    <x v="47"/>
    <x v="4"/>
    <x v="7"/>
    <x v="12"/>
    <d v="2018-07-31T00:00:00"/>
    <x v="4"/>
    <n v="2129"/>
    <n v="0.21"/>
    <n v="574.83000000000004"/>
    <s v="Tamil Nadu"/>
    <x v="3"/>
    <x v="7"/>
    <m/>
  </r>
  <r>
    <s v="OD7346"/>
    <x v="12"/>
    <x v="5"/>
    <x v="10"/>
    <x v="14"/>
    <d v="2016-08-16T00:00:00"/>
    <x v="4"/>
    <n v="1262"/>
    <n v="0.28999999999999998"/>
    <n v="517.41999999999996"/>
    <s v="Tamil Nadu"/>
    <x v="1"/>
    <x v="6"/>
    <m/>
  </r>
  <r>
    <s v="OD7347"/>
    <x v="40"/>
    <x v="0"/>
    <x v="12"/>
    <x v="1"/>
    <d v="2018-11-04T00:00:00"/>
    <x v="4"/>
    <n v="556"/>
    <n v="0.1"/>
    <n v="127.88"/>
    <s v="Tamil Nadu"/>
    <x v="3"/>
    <x v="0"/>
    <m/>
  </r>
  <r>
    <s v="OD7348"/>
    <x v="40"/>
    <x v="5"/>
    <x v="8"/>
    <x v="0"/>
    <d v="2015-04-28T00:00:00"/>
    <x v="4"/>
    <n v="644"/>
    <n v="0.11"/>
    <n v="251.16"/>
    <s v="Tamil Nadu"/>
    <x v="2"/>
    <x v="3"/>
    <m/>
  </r>
  <r>
    <s v="OD7349"/>
    <x v="12"/>
    <x v="2"/>
    <x v="4"/>
    <x v="22"/>
    <d v="2017-11-22T00:00:00"/>
    <x v="4"/>
    <n v="1343"/>
    <n v="0.11"/>
    <n v="201.45"/>
    <s v="Tamil Nadu"/>
    <x v="0"/>
    <x v="0"/>
    <m/>
  </r>
  <r>
    <s v="OD7350"/>
    <x v="33"/>
    <x v="6"/>
    <x v="9"/>
    <x v="0"/>
    <d v="2018-08-24T00:00:00"/>
    <x v="4"/>
    <n v="2270"/>
    <n v="0.14000000000000001"/>
    <n v="590.20000000000005"/>
    <s v="Tamil Nadu"/>
    <x v="3"/>
    <x v="6"/>
    <m/>
  </r>
  <r>
    <s v="OD7351"/>
    <x v="26"/>
    <x v="4"/>
    <x v="6"/>
    <x v="0"/>
    <d v="2018-02-06T00:00:00"/>
    <x v="4"/>
    <n v="2107"/>
    <n v="0.27"/>
    <n v="884.94"/>
    <s v="Tamil Nadu"/>
    <x v="3"/>
    <x v="11"/>
    <m/>
  </r>
  <r>
    <s v="OD7352"/>
    <x v="48"/>
    <x v="2"/>
    <x v="15"/>
    <x v="2"/>
    <d v="2018-09-25T00:00:00"/>
    <x v="4"/>
    <n v="2368"/>
    <n v="0.19"/>
    <n v="426.24"/>
    <s v="Tamil Nadu"/>
    <x v="3"/>
    <x v="8"/>
    <m/>
  </r>
  <r>
    <s v="OD7353"/>
    <x v="8"/>
    <x v="3"/>
    <x v="16"/>
    <x v="22"/>
    <d v="2018-10-22T00:00:00"/>
    <x v="4"/>
    <n v="782"/>
    <n v="0.28000000000000003"/>
    <n v="156.4"/>
    <s v="Tamil Nadu"/>
    <x v="3"/>
    <x v="2"/>
    <m/>
  </r>
  <r>
    <s v="OD7354"/>
    <x v="31"/>
    <x v="4"/>
    <x v="7"/>
    <x v="7"/>
    <d v="2016-04-16T00:00:00"/>
    <x v="4"/>
    <n v="1081"/>
    <n v="0.18"/>
    <n v="108.1"/>
    <s v="Tamil Nadu"/>
    <x v="1"/>
    <x v="3"/>
    <m/>
  </r>
  <r>
    <s v="OD7355"/>
    <x v="10"/>
    <x v="3"/>
    <x v="5"/>
    <x v="12"/>
    <d v="2018-10-19T00:00:00"/>
    <x v="4"/>
    <n v="2370"/>
    <n v="0.26"/>
    <n v="876.9"/>
    <s v="Tamil Nadu"/>
    <x v="3"/>
    <x v="2"/>
    <m/>
  </r>
  <r>
    <s v="OD7356"/>
    <x v="26"/>
    <x v="6"/>
    <x v="9"/>
    <x v="17"/>
    <d v="2015-10-18T00:00:00"/>
    <x v="4"/>
    <n v="2030"/>
    <n v="0.2"/>
    <n v="162.4"/>
    <s v="Tamil Nadu"/>
    <x v="2"/>
    <x v="2"/>
    <m/>
  </r>
  <r>
    <s v="OD7357"/>
    <x v="22"/>
    <x v="2"/>
    <x v="15"/>
    <x v="6"/>
    <d v="2015-09-29T00:00:00"/>
    <x v="4"/>
    <n v="1625"/>
    <n v="0.22"/>
    <n v="698.75"/>
    <s v="Tamil Nadu"/>
    <x v="2"/>
    <x v="8"/>
    <m/>
  </r>
  <r>
    <s v="OD7358"/>
    <x v="44"/>
    <x v="0"/>
    <x v="20"/>
    <x v="14"/>
    <d v="2017-07-25T00:00:00"/>
    <x v="4"/>
    <n v="2490"/>
    <n v="0.21"/>
    <n v="622.5"/>
    <s v="Tamil Nadu"/>
    <x v="0"/>
    <x v="7"/>
    <m/>
  </r>
  <r>
    <s v="OD7359"/>
    <x v="16"/>
    <x v="3"/>
    <x v="5"/>
    <x v="15"/>
    <d v="2018-04-13T00:00:00"/>
    <x v="4"/>
    <n v="1391"/>
    <n v="0.14000000000000001"/>
    <n v="500.76"/>
    <s v="Tamil Nadu"/>
    <x v="3"/>
    <x v="3"/>
    <m/>
  </r>
  <r>
    <s v="OD7360"/>
    <x v="33"/>
    <x v="6"/>
    <x v="11"/>
    <x v="13"/>
    <d v="2018-02-24T00:00:00"/>
    <x v="4"/>
    <n v="1104"/>
    <n v="0.35"/>
    <n v="287.04000000000002"/>
    <s v="Tamil Nadu"/>
    <x v="3"/>
    <x v="11"/>
    <m/>
  </r>
  <r>
    <s v="OD7361"/>
    <x v="48"/>
    <x v="5"/>
    <x v="10"/>
    <x v="22"/>
    <d v="2018-12-04T00:00:00"/>
    <x v="4"/>
    <n v="606"/>
    <n v="0.27"/>
    <n v="218.16"/>
    <s v="Tamil Nadu"/>
    <x v="3"/>
    <x v="4"/>
    <m/>
  </r>
  <r>
    <s v="OD7362"/>
    <x v="21"/>
    <x v="2"/>
    <x v="2"/>
    <x v="19"/>
    <d v="2017-11-18T00:00:00"/>
    <x v="4"/>
    <n v="747"/>
    <n v="0.3"/>
    <n v="253.98"/>
    <s v="Tamil Nadu"/>
    <x v="0"/>
    <x v="0"/>
    <m/>
  </r>
  <r>
    <s v="OD7363"/>
    <x v="20"/>
    <x v="1"/>
    <x v="1"/>
    <x v="17"/>
    <d v="2015-09-26T00:00:00"/>
    <x v="4"/>
    <n v="2340"/>
    <n v="0.34"/>
    <n v="561.6"/>
    <s v="Tamil Nadu"/>
    <x v="2"/>
    <x v="8"/>
    <m/>
  </r>
  <r>
    <s v="OD7364"/>
    <x v="32"/>
    <x v="6"/>
    <x v="19"/>
    <x v="14"/>
    <d v="2016-11-05T00:00:00"/>
    <x v="4"/>
    <n v="1229"/>
    <n v="0.2"/>
    <n v="184.35"/>
    <s v="Tamil Nadu"/>
    <x v="1"/>
    <x v="0"/>
    <m/>
  </r>
  <r>
    <s v="OD7365"/>
    <x v="21"/>
    <x v="1"/>
    <x v="1"/>
    <x v="8"/>
    <d v="2016-12-03T00:00:00"/>
    <x v="4"/>
    <n v="944"/>
    <n v="0.35"/>
    <n v="273.76"/>
    <s v="Tamil Nadu"/>
    <x v="1"/>
    <x v="4"/>
    <m/>
  </r>
  <r>
    <s v="OD7366"/>
    <x v="22"/>
    <x v="4"/>
    <x v="22"/>
    <x v="10"/>
    <d v="2015-10-18T00:00:00"/>
    <x v="4"/>
    <n v="1314"/>
    <n v="0.13"/>
    <n v="433.62"/>
    <s v="Tamil Nadu"/>
    <x v="2"/>
    <x v="2"/>
    <m/>
  </r>
  <r>
    <s v="OD7367"/>
    <x v="26"/>
    <x v="5"/>
    <x v="8"/>
    <x v="17"/>
    <d v="2017-09-03T00:00:00"/>
    <x v="4"/>
    <n v="1960"/>
    <n v="0.25"/>
    <n v="333.2"/>
    <s v="Tamil Nadu"/>
    <x v="0"/>
    <x v="8"/>
    <m/>
  </r>
  <r>
    <s v="OD7368"/>
    <x v="29"/>
    <x v="5"/>
    <x v="17"/>
    <x v="17"/>
    <d v="2017-09-01T00:00:00"/>
    <x v="4"/>
    <n v="2394"/>
    <n v="0.18"/>
    <n v="957.6"/>
    <s v="Tamil Nadu"/>
    <x v="0"/>
    <x v="8"/>
    <m/>
  </r>
  <r>
    <s v="OD7369"/>
    <x v="30"/>
    <x v="3"/>
    <x v="3"/>
    <x v="18"/>
    <d v="2015-10-18T00:00:00"/>
    <x v="4"/>
    <n v="2247"/>
    <n v="0.14000000000000001"/>
    <n v="337.05"/>
    <s v="Tamil Nadu"/>
    <x v="2"/>
    <x v="2"/>
    <m/>
  </r>
  <r>
    <s v="OD7370"/>
    <x v="34"/>
    <x v="4"/>
    <x v="6"/>
    <x v="9"/>
    <d v="2015-09-29T00:00:00"/>
    <x v="4"/>
    <n v="588"/>
    <n v="0.3"/>
    <n v="141.12"/>
    <s v="Tamil Nadu"/>
    <x v="2"/>
    <x v="8"/>
    <m/>
  </r>
  <r>
    <s v="OD7371"/>
    <x v="0"/>
    <x v="1"/>
    <x v="1"/>
    <x v="22"/>
    <d v="2017-06-25T00:00:00"/>
    <x v="4"/>
    <n v="2074"/>
    <n v="0.3"/>
    <n v="331.84"/>
    <s v="Tamil Nadu"/>
    <x v="0"/>
    <x v="1"/>
    <m/>
  </r>
  <r>
    <s v="OD7372"/>
    <x v="18"/>
    <x v="4"/>
    <x v="22"/>
    <x v="21"/>
    <d v="2018-11-26T00:00:00"/>
    <x v="4"/>
    <n v="2449"/>
    <n v="0.28000000000000003"/>
    <n v="538.78"/>
    <s v="Tamil Nadu"/>
    <x v="3"/>
    <x v="0"/>
    <m/>
  </r>
  <r>
    <s v="OD7373"/>
    <x v="7"/>
    <x v="5"/>
    <x v="17"/>
    <x v="6"/>
    <d v="2018-11-18T00:00:00"/>
    <x v="4"/>
    <n v="1352"/>
    <n v="0.1"/>
    <n v="135.19999999999999"/>
    <s v="Tamil Nadu"/>
    <x v="3"/>
    <x v="0"/>
    <m/>
  </r>
  <r>
    <s v="OD7374"/>
    <x v="49"/>
    <x v="3"/>
    <x v="3"/>
    <x v="20"/>
    <d v="2018-10-19T00:00:00"/>
    <x v="4"/>
    <n v="571"/>
    <n v="0.22"/>
    <n v="245.53"/>
    <s v="Tamil Nadu"/>
    <x v="3"/>
    <x v="2"/>
    <m/>
  </r>
  <r>
    <s v="OD7375"/>
    <x v="37"/>
    <x v="1"/>
    <x v="14"/>
    <x v="12"/>
    <d v="2018-12-18T00:00:00"/>
    <x v="4"/>
    <n v="1529"/>
    <n v="0.21"/>
    <n v="137.61000000000001"/>
    <s v="Tamil Nadu"/>
    <x v="3"/>
    <x v="4"/>
    <m/>
  </r>
  <r>
    <s v="OD7376"/>
    <x v="31"/>
    <x v="5"/>
    <x v="10"/>
    <x v="23"/>
    <d v="2017-12-06T00:00:00"/>
    <x v="4"/>
    <n v="1689"/>
    <n v="0.11"/>
    <n v="709.38"/>
    <s v="Tamil Nadu"/>
    <x v="0"/>
    <x v="4"/>
    <m/>
  </r>
  <r>
    <s v="OD7377"/>
    <x v="48"/>
    <x v="6"/>
    <x v="13"/>
    <x v="22"/>
    <d v="2016-04-16T00:00:00"/>
    <x v="4"/>
    <n v="1399"/>
    <n v="0.17"/>
    <n v="587.58000000000004"/>
    <s v="Tamil Nadu"/>
    <x v="1"/>
    <x v="3"/>
    <m/>
  </r>
  <r>
    <s v="OD7378"/>
    <x v="3"/>
    <x v="6"/>
    <x v="19"/>
    <x v="23"/>
    <d v="2017-08-29T00:00:00"/>
    <x v="4"/>
    <n v="648"/>
    <n v="0.24"/>
    <n v="233.28"/>
    <s v="Tamil Nadu"/>
    <x v="0"/>
    <x v="6"/>
    <m/>
  </r>
  <r>
    <s v="OD7379"/>
    <x v="17"/>
    <x v="3"/>
    <x v="3"/>
    <x v="22"/>
    <d v="2017-09-01T00:00:00"/>
    <x v="4"/>
    <n v="1014"/>
    <n v="0.16"/>
    <n v="111.54"/>
    <s v="Tamil Nadu"/>
    <x v="0"/>
    <x v="8"/>
    <m/>
  </r>
  <r>
    <s v="OD7380"/>
    <x v="27"/>
    <x v="5"/>
    <x v="10"/>
    <x v="23"/>
    <d v="2018-11-24T00:00:00"/>
    <x v="4"/>
    <n v="1412"/>
    <n v="0.12"/>
    <n v="225.92"/>
    <s v="Tamil Nadu"/>
    <x v="3"/>
    <x v="0"/>
    <m/>
  </r>
  <r>
    <s v="OD7381"/>
    <x v="37"/>
    <x v="6"/>
    <x v="9"/>
    <x v="23"/>
    <d v="2018-09-02T00:00:00"/>
    <x v="4"/>
    <n v="1209"/>
    <n v="0.3"/>
    <n v="120.9"/>
    <s v="Tamil Nadu"/>
    <x v="3"/>
    <x v="8"/>
    <m/>
  </r>
  <r>
    <s v="OD7382"/>
    <x v="35"/>
    <x v="1"/>
    <x v="14"/>
    <x v="0"/>
    <d v="2017-08-26T00:00:00"/>
    <x v="4"/>
    <n v="2008"/>
    <n v="0.21"/>
    <n v="381.52"/>
    <s v="Tamil Nadu"/>
    <x v="0"/>
    <x v="6"/>
    <m/>
  </r>
  <r>
    <s v="OD7383"/>
    <x v="46"/>
    <x v="6"/>
    <x v="11"/>
    <x v="12"/>
    <d v="2017-11-28T00:00:00"/>
    <x v="4"/>
    <n v="1829"/>
    <n v="0.23"/>
    <n v="109.74"/>
    <s v="Tamil Nadu"/>
    <x v="0"/>
    <x v="0"/>
    <m/>
  </r>
  <r>
    <s v="OD7384"/>
    <x v="18"/>
    <x v="6"/>
    <x v="9"/>
    <x v="16"/>
    <d v="2015-03-03T00:00:00"/>
    <x v="4"/>
    <n v="2173"/>
    <n v="0.31"/>
    <n v="847.47"/>
    <s v="Tamil Nadu"/>
    <x v="2"/>
    <x v="10"/>
    <m/>
  </r>
  <r>
    <s v="OD7385"/>
    <x v="45"/>
    <x v="6"/>
    <x v="19"/>
    <x v="14"/>
    <d v="2018-12-02T00:00:00"/>
    <x v="4"/>
    <n v="1983"/>
    <n v="0.31"/>
    <n v="753.54"/>
    <s v="Tamil Nadu"/>
    <x v="3"/>
    <x v="4"/>
    <m/>
  </r>
  <r>
    <s v="OD7386"/>
    <x v="34"/>
    <x v="6"/>
    <x v="13"/>
    <x v="23"/>
    <d v="2015-06-06T00:00:00"/>
    <x v="4"/>
    <n v="1857"/>
    <n v="0.17"/>
    <n v="538.53"/>
    <s v="Tamil Nadu"/>
    <x v="2"/>
    <x v="1"/>
    <m/>
  </r>
  <r>
    <s v="OD7387"/>
    <x v="1"/>
    <x v="4"/>
    <x v="6"/>
    <x v="11"/>
    <d v="2015-09-29T00:00:00"/>
    <x v="4"/>
    <n v="2427"/>
    <n v="0.28999999999999998"/>
    <n v="582.48"/>
    <s v="Tamil Nadu"/>
    <x v="2"/>
    <x v="8"/>
    <m/>
  </r>
  <r>
    <s v="OD7388"/>
    <x v="34"/>
    <x v="1"/>
    <x v="1"/>
    <x v="23"/>
    <d v="2017-12-06T00:00:00"/>
    <x v="4"/>
    <n v="2316"/>
    <n v="0.35"/>
    <n v="416.88"/>
    <s v="Tamil Nadu"/>
    <x v="0"/>
    <x v="4"/>
    <m/>
  </r>
  <r>
    <s v="OD7389"/>
    <x v="32"/>
    <x v="2"/>
    <x v="2"/>
    <x v="23"/>
    <d v="2016-09-07T00:00:00"/>
    <x v="4"/>
    <n v="1315"/>
    <n v="0.35"/>
    <n v="433.95"/>
    <s v="Tamil Nadu"/>
    <x v="1"/>
    <x v="8"/>
    <m/>
  </r>
  <r>
    <s v="OD7390"/>
    <x v="14"/>
    <x v="3"/>
    <x v="3"/>
    <x v="1"/>
    <d v="2018-09-28T00:00:00"/>
    <x v="4"/>
    <n v="1767"/>
    <n v="0.27"/>
    <n v="318.06"/>
    <s v="Tamil Nadu"/>
    <x v="3"/>
    <x v="8"/>
    <m/>
  </r>
  <r>
    <s v="OD7391"/>
    <x v="25"/>
    <x v="2"/>
    <x v="21"/>
    <x v="9"/>
    <d v="2018-09-09T00:00:00"/>
    <x v="4"/>
    <n v="2045"/>
    <n v="0.28000000000000003"/>
    <n v="858.9"/>
    <s v="Tamil Nadu"/>
    <x v="3"/>
    <x v="8"/>
    <m/>
  </r>
  <r>
    <s v="OD7392"/>
    <x v="11"/>
    <x v="4"/>
    <x v="7"/>
    <x v="8"/>
    <d v="2016-08-21T00:00:00"/>
    <x v="4"/>
    <n v="2329"/>
    <n v="0.24"/>
    <n v="954.89"/>
    <s v="Tamil Nadu"/>
    <x v="1"/>
    <x v="6"/>
    <m/>
  </r>
  <r>
    <s v="OD7393"/>
    <x v="23"/>
    <x v="0"/>
    <x v="0"/>
    <x v="13"/>
    <d v="2017-08-29T00:00:00"/>
    <x v="4"/>
    <n v="2010"/>
    <n v="0.26"/>
    <n v="703.5"/>
    <s v="Tamil Nadu"/>
    <x v="0"/>
    <x v="6"/>
    <m/>
  </r>
  <r>
    <s v="OD7394"/>
    <x v="44"/>
    <x v="1"/>
    <x v="14"/>
    <x v="18"/>
    <d v="2018-09-09T00:00:00"/>
    <x v="4"/>
    <n v="664"/>
    <n v="0.19"/>
    <n v="232.4"/>
    <s v="Tamil Nadu"/>
    <x v="3"/>
    <x v="8"/>
    <m/>
  </r>
  <r>
    <s v="OD7395"/>
    <x v="40"/>
    <x v="3"/>
    <x v="16"/>
    <x v="15"/>
    <d v="2016-08-16T00:00:00"/>
    <x v="4"/>
    <n v="2347"/>
    <n v="0.19"/>
    <n v="422.46"/>
    <s v="Tamil Nadu"/>
    <x v="1"/>
    <x v="6"/>
    <m/>
  </r>
  <r>
    <s v="OD7396"/>
    <x v="42"/>
    <x v="3"/>
    <x v="18"/>
    <x v="9"/>
    <d v="2017-11-28T00:00:00"/>
    <x v="4"/>
    <n v="874"/>
    <n v="0.2"/>
    <n v="367.08"/>
    <s v="Tamil Nadu"/>
    <x v="0"/>
    <x v="0"/>
    <m/>
  </r>
  <r>
    <s v="OD7397"/>
    <x v="28"/>
    <x v="6"/>
    <x v="11"/>
    <x v="0"/>
    <d v="2018-05-04T00:00:00"/>
    <x v="4"/>
    <n v="1230"/>
    <n v="0.25"/>
    <n v="528.9"/>
    <s v="Tamil Nadu"/>
    <x v="3"/>
    <x v="5"/>
    <m/>
  </r>
  <r>
    <s v="OD7398"/>
    <x v="27"/>
    <x v="2"/>
    <x v="2"/>
    <x v="12"/>
    <d v="2016-05-21T00:00:00"/>
    <x v="4"/>
    <n v="1442"/>
    <n v="0.15"/>
    <n v="158.62"/>
    <s v="Tamil Nadu"/>
    <x v="1"/>
    <x v="5"/>
    <m/>
  </r>
  <r>
    <s v="OD7399"/>
    <x v="17"/>
    <x v="1"/>
    <x v="14"/>
    <x v="17"/>
    <d v="2015-08-25T00:00:00"/>
    <x v="4"/>
    <n v="951"/>
    <n v="0.23"/>
    <n v="76.08"/>
    <s v="Tamil Nadu"/>
    <x v="2"/>
    <x v="6"/>
    <m/>
  </r>
  <r>
    <s v="OD7400"/>
    <x v="27"/>
    <x v="1"/>
    <x v="14"/>
    <x v="13"/>
    <d v="2017-09-27T00:00:00"/>
    <x v="4"/>
    <n v="2172"/>
    <n v="0.11"/>
    <n v="325.8"/>
    <s v="Tamil Nadu"/>
    <x v="0"/>
    <x v="8"/>
    <m/>
  </r>
  <r>
    <s v="OD7401"/>
    <x v="0"/>
    <x v="2"/>
    <x v="2"/>
    <x v="23"/>
    <d v="2016-03-05T00:00:00"/>
    <x v="4"/>
    <n v="1517"/>
    <n v="0.34"/>
    <n v="273.06"/>
    <s v="Tamil Nadu"/>
    <x v="1"/>
    <x v="10"/>
    <m/>
  </r>
  <r>
    <s v="OD7402"/>
    <x v="33"/>
    <x v="3"/>
    <x v="5"/>
    <x v="12"/>
    <d v="2016-09-07T00:00:00"/>
    <x v="4"/>
    <n v="1799"/>
    <n v="0.12"/>
    <n v="629.65"/>
    <s v="Tamil Nadu"/>
    <x v="1"/>
    <x v="8"/>
    <m/>
  </r>
  <r>
    <s v="OD7403"/>
    <x v="41"/>
    <x v="1"/>
    <x v="1"/>
    <x v="11"/>
    <d v="2016-08-16T00:00:00"/>
    <x v="4"/>
    <n v="1259"/>
    <n v="0.15"/>
    <n v="226.62"/>
    <s v="Tamil Nadu"/>
    <x v="1"/>
    <x v="6"/>
    <m/>
  </r>
  <r>
    <s v="OD7404"/>
    <x v="30"/>
    <x v="4"/>
    <x v="7"/>
    <x v="19"/>
    <d v="2018-05-04T00:00:00"/>
    <x v="4"/>
    <n v="1216"/>
    <n v="0.22"/>
    <n v="279.68"/>
    <s v="Tamil Nadu"/>
    <x v="3"/>
    <x v="5"/>
    <m/>
  </r>
  <r>
    <s v="OD7405"/>
    <x v="22"/>
    <x v="1"/>
    <x v="14"/>
    <x v="20"/>
    <d v="2018-04-30T00:00:00"/>
    <x v="4"/>
    <n v="665"/>
    <n v="0.27"/>
    <n v="106.4"/>
    <s v="Tamil Nadu"/>
    <x v="3"/>
    <x v="3"/>
    <m/>
  </r>
  <r>
    <s v="OD7406"/>
    <x v="29"/>
    <x v="4"/>
    <x v="22"/>
    <x v="7"/>
    <d v="2015-08-25T00:00:00"/>
    <x v="4"/>
    <n v="1299"/>
    <n v="0.31"/>
    <n v="272.79000000000002"/>
    <s v="Tamil Nadu"/>
    <x v="2"/>
    <x v="6"/>
    <m/>
  </r>
  <r>
    <s v="OD7407"/>
    <x v="34"/>
    <x v="5"/>
    <x v="8"/>
    <x v="0"/>
    <d v="2015-12-05T00:00:00"/>
    <x v="4"/>
    <n v="2058"/>
    <n v="0.3"/>
    <n v="288.12"/>
    <s v="Tamil Nadu"/>
    <x v="2"/>
    <x v="4"/>
    <m/>
  </r>
  <r>
    <s v="OD7408"/>
    <x v="16"/>
    <x v="1"/>
    <x v="14"/>
    <x v="13"/>
    <d v="2018-05-03T00:00:00"/>
    <x v="4"/>
    <n v="1311"/>
    <n v="0.15"/>
    <n v="301.52999999999997"/>
    <s v="Tamil Nadu"/>
    <x v="3"/>
    <x v="5"/>
    <m/>
  </r>
  <r>
    <s v="OD7409"/>
    <x v="35"/>
    <x v="1"/>
    <x v="14"/>
    <x v="10"/>
    <d v="2016-09-04T00:00:00"/>
    <x v="4"/>
    <n v="1115"/>
    <n v="0.19"/>
    <n v="379.1"/>
    <s v="Tamil Nadu"/>
    <x v="1"/>
    <x v="8"/>
    <m/>
  </r>
  <r>
    <s v="OD7410"/>
    <x v="23"/>
    <x v="6"/>
    <x v="11"/>
    <x v="23"/>
    <d v="2016-09-15T00:00:00"/>
    <x v="4"/>
    <n v="725"/>
    <n v="0.28999999999999998"/>
    <n v="65.25"/>
    <s v="Tamil Nadu"/>
    <x v="1"/>
    <x v="8"/>
    <m/>
  </r>
  <r>
    <s v="OD7411"/>
    <x v="21"/>
    <x v="5"/>
    <x v="8"/>
    <x v="17"/>
    <d v="2018-04-09T00:00:00"/>
    <x v="4"/>
    <n v="2118"/>
    <n v="0.33"/>
    <n v="571.86"/>
    <s v="Tamil Nadu"/>
    <x v="3"/>
    <x v="3"/>
    <m/>
  </r>
  <r>
    <s v="OD7412"/>
    <x v="4"/>
    <x v="5"/>
    <x v="10"/>
    <x v="19"/>
    <d v="2017-06-25T00:00:00"/>
    <x v="4"/>
    <n v="862"/>
    <n v="0.16"/>
    <n v="310.32"/>
    <s v="Tamil Nadu"/>
    <x v="0"/>
    <x v="1"/>
    <m/>
  </r>
  <r>
    <s v="OD7413"/>
    <x v="5"/>
    <x v="4"/>
    <x v="6"/>
    <x v="14"/>
    <d v="2016-04-16T00:00:00"/>
    <x v="4"/>
    <n v="2377"/>
    <n v="0.27"/>
    <n v="594.25"/>
    <s v="Tamil Nadu"/>
    <x v="1"/>
    <x v="3"/>
    <m/>
  </r>
  <r>
    <s v="OD7414"/>
    <x v="10"/>
    <x v="3"/>
    <x v="5"/>
    <x v="10"/>
    <d v="2018-05-03T00:00:00"/>
    <x v="4"/>
    <n v="1061"/>
    <n v="0.26"/>
    <n v="169.76"/>
    <s v="Tamil Nadu"/>
    <x v="3"/>
    <x v="5"/>
    <m/>
  </r>
  <r>
    <s v="OD7415"/>
    <x v="38"/>
    <x v="5"/>
    <x v="8"/>
    <x v="11"/>
    <d v="2015-09-26T00:00:00"/>
    <x v="4"/>
    <n v="777"/>
    <n v="0.25"/>
    <n v="54.39"/>
    <s v="Tamil Nadu"/>
    <x v="2"/>
    <x v="8"/>
    <m/>
  </r>
  <r>
    <s v="OD7416"/>
    <x v="6"/>
    <x v="1"/>
    <x v="14"/>
    <x v="19"/>
    <d v="2017-01-04T00:00:00"/>
    <x v="4"/>
    <n v="1291"/>
    <n v="0.25"/>
    <n v="167.83"/>
    <s v="Tamil Nadu"/>
    <x v="0"/>
    <x v="9"/>
    <m/>
  </r>
  <r>
    <s v="OD7417"/>
    <x v="38"/>
    <x v="2"/>
    <x v="4"/>
    <x v="23"/>
    <d v="2018-10-26T00:00:00"/>
    <x v="4"/>
    <n v="2328"/>
    <n v="0.33"/>
    <n v="535.44000000000005"/>
    <s v="Tamil Nadu"/>
    <x v="3"/>
    <x v="2"/>
    <m/>
  </r>
  <r>
    <s v="OD7418"/>
    <x v="21"/>
    <x v="3"/>
    <x v="18"/>
    <x v="3"/>
    <d v="2015-08-25T00:00:00"/>
    <x v="4"/>
    <n v="1694"/>
    <n v="0.25"/>
    <n v="525.14"/>
    <s v="Tamil Nadu"/>
    <x v="2"/>
    <x v="6"/>
    <m/>
  </r>
  <r>
    <s v="OD7419"/>
    <x v="32"/>
    <x v="1"/>
    <x v="14"/>
    <x v="19"/>
    <d v="2016-11-15T00:00:00"/>
    <x v="4"/>
    <n v="1860"/>
    <n v="0.33"/>
    <n v="93"/>
    <s v="Tamil Nadu"/>
    <x v="1"/>
    <x v="0"/>
    <m/>
  </r>
  <r>
    <s v="OD7420"/>
    <x v="17"/>
    <x v="1"/>
    <x v="1"/>
    <x v="23"/>
    <d v="2015-10-21T00:00:00"/>
    <x v="1"/>
    <n v="1545"/>
    <n v="0.33"/>
    <n v="633.45000000000005"/>
    <s v="Tamil Nadu"/>
    <x v="2"/>
    <x v="2"/>
    <m/>
  </r>
  <r>
    <s v="OD7421"/>
    <x v="17"/>
    <x v="5"/>
    <x v="17"/>
    <x v="10"/>
    <d v="2016-06-23T00:00:00"/>
    <x v="1"/>
    <n v="763"/>
    <n v="0.27"/>
    <n v="251.79"/>
    <s v="Tamil Nadu"/>
    <x v="1"/>
    <x v="1"/>
    <m/>
  </r>
  <r>
    <s v="OD7422"/>
    <x v="17"/>
    <x v="3"/>
    <x v="18"/>
    <x v="13"/>
    <d v="2015-08-20T00:00:00"/>
    <x v="1"/>
    <n v="1300"/>
    <n v="0.23"/>
    <n v="234"/>
    <s v="Tamil Nadu"/>
    <x v="2"/>
    <x v="6"/>
    <m/>
  </r>
  <r>
    <s v="OD7423"/>
    <x v="34"/>
    <x v="1"/>
    <x v="1"/>
    <x v="17"/>
    <d v="2015-10-11T00:00:00"/>
    <x v="1"/>
    <n v="961"/>
    <n v="0.13"/>
    <n v="76.88"/>
    <s v="Tamil Nadu"/>
    <x v="2"/>
    <x v="2"/>
    <m/>
  </r>
  <r>
    <s v="OD7424"/>
    <x v="13"/>
    <x v="3"/>
    <x v="3"/>
    <x v="14"/>
    <d v="2016-06-13T00:00:00"/>
    <x v="1"/>
    <n v="1121"/>
    <n v="0.18"/>
    <n v="470.82"/>
    <s v="Tamil Nadu"/>
    <x v="1"/>
    <x v="1"/>
    <m/>
  </r>
  <r>
    <s v="OD7425"/>
    <x v="15"/>
    <x v="0"/>
    <x v="0"/>
    <x v="11"/>
    <d v="2016-12-14T00:00:00"/>
    <x v="1"/>
    <n v="2087"/>
    <n v="0.13"/>
    <n v="605.23"/>
    <s v="Tamil Nadu"/>
    <x v="1"/>
    <x v="4"/>
    <m/>
  </r>
  <r>
    <s v="OD7426"/>
    <x v="41"/>
    <x v="4"/>
    <x v="7"/>
    <x v="23"/>
    <d v="2017-03-27T00:00:00"/>
    <x v="1"/>
    <n v="767"/>
    <n v="0.12"/>
    <n v="76.7"/>
    <s v="Tamil Nadu"/>
    <x v="0"/>
    <x v="10"/>
    <m/>
  </r>
  <r>
    <s v="OD7427"/>
    <x v="40"/>
    <x v="6"/>
    <x v="11"/>
    <x v="1"/>
    <d v="2015-03-17T00:00:00"/>
    <x v="1"/>
    <n v="697"/>
    <n v="0.25"/>
    <n v="111.52"/>
    <s v="Tamil Nadu"/>
    <x v="2"/>
    <x v="10"/>
    <m/>
  </r>
  <r>
    <s v="OD7428"/>
    <x v="7"/>
    <x v="4"/>
    <x v="6"/>
    <x v="1"/>
    <d v="2015-11-22T00:00:00"/>
    <x v="1"/>
    <n v="1698"/>
    <n v="0.19"/>
    <n v="441.48"/>
    <s v="Tamil Nadu"/>
    <x v="2"/>
    <x v="0"/>
    <m/>
  </r>
  <r>
    <s v="OD7429"/>
    <x v="3"/>
    <x v="2"/>
    <x v="4"/>
    <x v="5"/>
    <d v="2016-04-20T00:00:00"/>
    <x v="1"/>
    <n v="1892"/>
    <n v="0.22"/>
    <n v="567.6"/>
    <s v="Tamil Nadu"/>
    <x v="1"/>
    <x v="3"/>
    <m/>
  </r>
  <r>
    <s v="OD7430"/>
    <x v="31"/>
    <x v="0"/>
    <x v="0"/>
    <x v="13"/>
    <d v="2015-04-04T00:00:00"/>
    <x v="1"/>
    <n v="1904"/>
    <n v="0.12"/>
    <n v="190.4"/>
    <s v="Tamil Nadu"/>
    <x v="2"/>
    <x v="3"/>
    <m/>
  </r>
  <r>
    <s v="OD7431"/>
    <x v="16"/>
    <x v="5"/>
    <x v="10"/>
    <x v="22"/>
    <d v="2015-03-17T00:00:00"/>
    <x v="1"/>
    <n v="1234"/>
    <n v="0.16"/>
    <n v="308.5"/>
    <s v="Tamil Nadu"/>
    <x v="2"/>
    <x v="10"/>
    <m/>
  </r>
  <r>
    <s v="OD7432"/>
    <x v="47"/>
    <x v="6"/>
    <x v="9"/>
    <x v="13"/>
    <d v="2015-08-20T00:00:00"/>
    <x v="1"/>
    <n v="532"/>
    <n v="0.35"/>
    <n v="95.76"/>
    <s v="Tamil Nadu"/>
    <x v="2"/>
    <x v="6"/>
    <m/>
  </r>
  <r>
    <s v="OD7433"/>
    <x v="44"/>
    <x v="6"/>
    <x v="13"/>
    <x v="12"/>
    <d v="2016-02-07T00:00:00"/>
    <x v="1"/>
    <n v="1632"/>
    <n v="0.17"/>
    <n v="669.12"/>
    <s v="Tamil Nadu"/>
    <x v="1"/>
    <x v="11"/>
    <m/>
  </r>
  <r>
    <s v="OD7434"/>
    <x v="39"/>
    <x v="2"/>
    <x v="2"/>
    <x v="15"/>
    <d v="2015-11-01T00:00:00"/>
    <x v="1"/>
    <n v="801"/>
    <n v="0.32"/>
    <n v="144.18"/>
    <s v="Tamil Nadu"/>
    <x v="2"/>
    <x v="0"/>
    <m/>
  </r>
  <r>
    <s v="OD7435"/>
    <x v="43"/>
    <x v="3"/>
    <x v="16"/>
    <x v="3"/>
    <d v="2018-09-18T00:00:00"/>
    <x v="1"/>
    <n v="2270"/>
    <n v="0.3"/>
    <n v="204.3"/>
    <s v="Tamil Nadu"/>
    <x v="3"/>
    <x v="8"/>
    <m/>
  </r>
  <r>
    <s v="OD7436"/>
    <x v="4"/>
    <x v="3"/>
    <x v="3"/>
    <x v="10"/>
    <d v="2018-07-10T00:00:00"/>
    <x v="1"/>
    <n v="1604"/>
    <n v="0.31"/>
    <n v="577.44000000000005"/>
    <s v="Tamil Nadu"/>
    <x v="3"/>
    <x v="7"/>
    <m/>
  </r>
  <r>
    <s v="OD7437"/>
    <x v="28"/>
    <x v="3"/>
    <x v="3"/>
    <x v="22"/>
    <d v="2015-11-22T00:00:00"/>
    <x v="1"/>
    <n v="1406"/>
    <n v="0.33"/>
    <n v="449.92"/>
    <s v="Tamil Nadu"/>
    <x v="2"/>
    <x v="0"/>
    <m/>
  </r>
  <r>
    <s v="OD7438"/>
    <x v="3"/>
    <x v="1"/>
    <x v="1"/>
    <x v="12"/>
    <d v="2015-03-17T00:00:00"/>
    <x v="1"/>
    <n v="1890"/>
    <n v="0.13"/>
    <n v="737.1"/>
    <s v="Tamil Nadu"/>
    <x v="2"/>
    <x v="10"/>
    <m/>
  </r>
  <r>
    <s v="OD7439"/>
    <x v="9"/>
    <x v="6"/>
    <x v="13"/>
    <x v="15"/>
    <d v="2017-10-15T00:00:00"/>
    <x v="1"/>
    <n v="1995"/>
    <n v="0.25"/>
    <n v="618.45000000000005"/>
    <s v="Tamil Nadu"/>
    <x v="0"/>
    <x v="2"/>
    <m/>
  </r>
  <r>
    <s v="OD7440"/>
    <x v="49"/>
    <x v="4"/>
    <x v="22"/>
    <x v="2"/>
    <d v="2018-11-26T00:00:00"/>
    <x v="1"/>
    <n v="960"/>
    <n v="0.1"/>
    <n v="115.2"/>
    <s v="Tamil Nadu"/>
    <x v="3"/>
    <x v="0"/>
    <m/>
  </r>
  <r>
    <s v="OD7441"/>
    <x v="45"/>
    <x v="0"/>
    <x v="20"/>
    <x v="12"/>
    <d v="2018-09-18T00:00:00"/>
    <x v="1"/>
    <n v="1195"/>
    <n v="0.26"/>
    <n v="322.64999999999998"/>
    <s v="Tamil Nadu"/>
    <x v="3"/>
    <x v="8"/>
    <m/>
  </r>
  <r>
    <s v="OD7442"/>
    <x v="31"/>
    <x v="1"/>
    <x v="1"/>
    <x v="20"/>
    <d v="2016-08-21T00:00:00"/>
    <x v="1"/>
    <n v="1622"/>
    <n v="0.22"/>
    <n v="421.72"/>
    <s v="Tamil Nadu"/>
    <x v="1"/>
    <x v="6"/>
    <m/>
  </r>
  <r>
    <s v="OD7443"/>
    <x v="21"/>
    <x v="1"/>
    <x v="1"/>
    <x v="9"/>
    <d v="2015-11-21T00:00:00"/>
    <x v="1"/>
    <n v="576"/>
    <n v="0.31"/>
    <n v="241.92"/>
    <s v="Tamil Nadu"/>
    <x v="2"/>
    <x v="0"/>
    <m/>
  </r>
  <r>
    <s v="OD7444"/>
    <x v="44"/>
    <x v="0"/>
    <x v="12"/>
    <x v="10"/>
    <d v="2015-11-01T00:00:00"/>
    <x v="1"/>
    <n v="1018"/>
    <n v="0.19"/>
    <n v="142.52000000000001"/>
    <s v="Tamil Nadu"/>
    <x v="2"/>
    <x v="0"/>
    <m/>
  </r>
  <r>
    <s v="OD7445"/>
    <x v="10"/>
    <x v="4"/>
    <x v="6"/>
    <x v="1"/>
    <d v="2016-06-13T00:00:00"/>
    <x v="1"/>
    <n v="1092"/>
    <n v="0.11"/>
    <n v="414.96"/>
    <s v="Tamil Nadu"/>
    <x v="1"/>
    <x v="1"/>
    <m/>
  </r>
  <r>
    <s v="OD7446"/>
    <x v="11"/>
    <x v="2"/>
    <x v="15"/>
    <x v="14"/>
    <d v="2018-05-05T00:00:00"/>
    <x v="1"/>
    <n v="2220"/>
    <n v="0.3"/>
    <n v="466.2"/>
    <s v="Tamil Nadu"/>
    <x v="3"/>
    <x v="5"/>
    <m/>
  </r>
  <r>
    <s v="OD7447"/>
    <x v="39"/>
    <x v="3"/>
    <x v="16"/>
    <x v="21"/>
    <d v="2018-04-08T00:00:00"/>
    <x v="1"/>
    <n v="1562"/>
    <n v="0.13"/>
    <n v="656.04"/>
    <s v="Tamil Nadu"/>
    <x v="3"/>
    <x v="3"/>
    <m/>
  </r>
  <r>
    <s v="OD7448"/>
    <x v="15"/>
    <x v="3"/>
    <x v="16"/>
    <x v="12"/>
    <d v="2015-03-17T00:00:00"/>
    <x v="1"/>
    <n v="1082"/>
    <n v="0.17"/>
    <n v="411.16"/>
    <s v="Tamil Nadu"/>
    <x v="2"/>
    <x v="10"/>
    <m/>
  </r>
  <r>
    <s v="OD7449"/>
    <x v="39"/>
    <x v="3"/>
    <x v="3"/>
    <x v="2"/>
    <d v="2015-03-21T00:00:00"/>
    <x v="1"/>
    <n v="1366"/>
    <n v="0.34"/>
    <n v="232.22"/>
    <s v="Tamil Nadu"/>
    <x v="2"/>
    <x v="10"/>
    <m/>
  </r>
  <r>
    <s v="OD7450"/>
    <x v="48"/>
    <x v="3"/>
    <x v="3"/>
    <x v="0"/>
    <d v="2015-11-22T00:00:00"/>
    <x v="1"/>
    <n v="708"/>
    <n v="0.17"/>
    <n v="169.92"/>
    <s v="Tamil Nadu"/>
    <x v="2"/>
    <x v="0"/>
    <m/>
  </r>
  <r>
    <s v="OD7451"/>
    <x v="4"/>
    <x v="6"/>
    <x v="19"/>
    <x v="0"/>
    <d v="2017-09-12T00:00:00"/>
    <x v="1"/>
    <n v="2087"/>
    <n v="0.19"/>
    <n v="459.14"/>
    <s v="Tamil Nadu"/>
    <x v="0"/>
    <x v="8"/>
    <m/>
  </r>
  <r>
    <s v="OD7452"/>
    <x v="19"/>
    <x v="2"/>
    <x v="15"/>
    <x v="4"/>
    <d v="2015-12-02T00:00:00"/>
    <x v="1"/>
    <n v="1276"/>
    <n v="0.32"/>
    <n v="510.4"/>
    <s v="Tamil Nadu"/>
    <x v="2"/>
    <x v="4"/>
    <m/>
  </r>
  <r>
    <s v="OD7453"/>
    <x v="49"/>
    <x v="3"/>
    <x v="18"/>
    <x v="4"/>
    <d v="2015-04-04T00:00:00"/>
    <x v="1"/>
    <n v="1593"/>
    <n v="0.12"/>
    <n v="477.9"/>
    <s v="Tamil Nadu"/>
    <x v="2"/>
    <x v="3"/>
    <m/>
  </r>
  <r>
    <s v="OD7454"/>
    <x v="27"/>
    <x v="3"/>
    <x v="16"/>
    <x v="19"/>
    <d v="2015-04-07T00:00:00"/>
    <x v="1"/>
    <n v="1125"/>
    <n v="0.28999999999999998"/>
    <n v="337.5"/>
    <s v="Tamil Nadu"/>
    <x v="2"/>
    <x v="3"/>
    <m/>
  </r>
  <r>
    <s v="OD7455"/>
    <x v="25"/>
    <x v="1"/>
    <x v="14"/>
    <x v="4"/>
    <d v="2015-05-30T00:00:00"/>
    <x v="1"/>
    <n v="1235"/>
    <n v="0.3"/>
    <n v="407.55"/>
    <s v="Tamil Nadu"/>
    <x v="2"/>
    <x v="5"/>
    <m/>
  </r>
  <r>
    <s v="OD7456"/>
    <x v="48"/>
    <x v="5"/>
    <x v="17"/>
    <x v="15"/>
    <d v="2015-03-21T00:00:00"/>
    <x v="1"/>
    <n v="915"/>
    <n v="0.21"/>
    <n v="228.75"/>
    <s v="Tamil Nadu"/>
    <x v="2"/>
    <x v="10"/>
    <m/>
  </r>
  <r>
    <s v="OD7457"/>
    <x v="0"/>
    <x v="5"/>
    <x v="17"/>
    <x v="21"/>
    <d v="2015-08-19T00:00:00"/>
    <x v="1"/>
    <n v="595"/>
    <n v="0.18"/>
    <n v="160.65"/>
    <s v="Tamil Nadu"/>
    <x v="2"/>
    <x v="6"/>
    <m/>
  </r>
  <r>
    <s v="OD7458"/>
    <x v="24"/>
    <x v="6"/>
    <x v="13"/>
    <x v="13"/>
    <d v="2015-11-21T00:00:00"/>
    <x v="1"/>
    <n v="2496"/>
    <n v="0.12"/>
    <n v="973.44"/>
    <s v="Tamil Nadu"/>
    <x v="2"/>
    <x v="0"/>
    <m/>
  </r>
  <r>
    <s v="OD7459"/>
    <x v="49"/>
    <x v="3"/>
    <x v="5"/>
    <x v="15"/>
    <d v="2016-03-22T00:00:00"/>
    <x v="1"/>
    <n v="1584"/>
    <n v="0.11"/>
    <n v="316.8"/>
    <s v="Tamil Nadu"/>
    <x v="1"/>
    <x v="10"/>
    <m/>
  </r>
  <r>
    <s v="OD7460"/>
    <x v="5"/>
    <x v="6"/>
    <x v="13"/>
    <x v="5"/>
    <d v="2015-03-21T00:00:00"/>
    <x v="1"/>
    <n v="2298"/>
    <n v="0.11"/>
    <n v="620.46"/>
    <s v="Tamil Nadu"/>
    <x v="2"/>
    <x v="10"/>
    <m/>
  </r>
  <r>
    <s v="OD7461"/>
    <x v="46"/>
    <x v="3"/>
    <x v="16"/>
    <x v="5"/>
    <d v="2017-05-12T00:00:00"/>
    <x v="1"/>
    <n v="810"/>
    <n v="0.14000000000000001"/>
    <n v="40.5"/>
    <s v="Tamil Nadu"/>
    <x v="0"/>
    <x v="5"/>
    <m/>
  </r>
  <r>
    <s v="OD7462"/>
    <x v="47"/>
    <x v="6"/>
    <x v="13"/>
    <x v="21"/>
    <d v="2018-05-19T00:00:00"/>
    <x v="1"/>
    <n v="1991"/>
    <n v="0.33"/>
    <n v="617.21"/>
    <s v="Tamil Nadu"/>
    <x v="3"/>
    <x v="5"/>
    <m/>
  </r>
  <r>
    <s v="OD7463"/>
    <x v="23"/>
    <x v="1"/>
    <x v="1"/>
    <x v="14"/>
    <d v="2015-08-17T00:00:00"/>
    <x v="1"/>
    <n v="1736"/>
    <n v="0.26"/>
    <n v="729.12"/>
    <s v="Tamil Nadu"/>
    <x v="2"/>
    <x v="6"/>
    <m/>
  </r>
  <r>
    <s v="OD7464"/>
    <x v="3"/>
    <x v="2"/>
    <x v="15"/>
    <x v="7"/>
    <d v="2016-12-01T00:00:00"/>
    <x v="1"/>
    <n v="893"/>
    <n v="0.25"/>
    <n v="142.88"/>
    <s v="Tamil Nadu"/>
    <x v="1"/>
    <x v="4"/>
    <m/>
  </r>
  <r>
    <s v="OD7465"/>
    <x v="33"/>
    <x v="2"/>
    <x v="2"/>
    <x v="5"/>
    <d v="2015-12-27T00:00:00"/>
    <x v="1"/>
    <n v="1643"/>
    <n v="0.25"/>
    <n v="230.02"/>
    <s v="Tamil Nadu"/>
    <x v="2"/>
    <x v="4"/>
    <m/>
  </r>
  <r>
    <s v="OD7466"/>
    <x v="3"/>
    <x v="2"/>
    <x v="15"/>
    <x v="0"/>
    <d v="2018-09-18T00:00:00"/>
    <x v="1"/>
    <n v="1573"/>
    <n v="0.12"/>
    <n v="393.25"/>
    <s v="Tamil Nadu"/>
    <x v="3"/>
    <x v="8"/>
    <m/>
  </r>
  <r>
    <s v="OD7467"/>
    <x v="39"/>
    <x v="1"/>
    <x v="1"/>
    <x v="5"/>
    <d v="2015-03-17T00:00:00"/>
    <x v="1"/>
    <n v="1576"/>
    <n v="0.14000000000000001"/>
    <n v="614.64"/>
    <s v="Tamil Nadu"/>
    <x v="2"/>
    <x v="10"/>
    <m/>
  </r>
  <r>
    <s v="OD7468"/>
    <x v="45"/>
    <x v="0"/>
    <x v="12"/>
    <x v="7"/>
    <d v="2016-12-01T00:00:00"/>
    <x v="1"/>
    <n v="527"/>
    <n v="0.28000000000000003"/>
    <n v="221.34"/>
    <s v="Tamil Nadu"/>
    <x v="1"/>
    <x v="4"/>
    <m/>
  </r>
  <r>
    <s v="OD7469"/>
    <x v="22"/>
    <x v="1"/>
    <x v="14"/>
    <x v="22"/>
    <d v="2015-11-22T00:00:00"/>
    <x v="1"/>
    <n v="1117"/>
    <n v="0.3"/>
    <n v="167.55"/>
    <s v="Tamil Nadu"/>
    <x v="2"/>
    <x v="0"/>
    <m/>
  </r>
  <r>
    <s v="OD7470"/>
    <x v="3"/>
    <x v="4"/>
    <x v="7"/>
    <x v="16"/>
    <d v="2016-02-07T00:00:00"/>
    <x v="1"/>
    <n v="1476"/>
    <n v="0.13"/>
    <n v="118.08"/>
    <s v="Tamil Nadu"/>
    <x v="1"/>
    <x v="11"/>
    <m/>
  </r>
  <r>
    <s v="OD7471"/>
    <x v="47"/>
    <x v="4"/>
    <x v="22"/>
    <x v="10"/>
    <d v="2015-03-21T00:00:00"/>
    <x v="1"/>
    <n v="1987"/>
    <n v="0.11"/>
    <n v="536.49"/>
    <s v="Tamil Nadu"/>
    <x v="2"/>
    <x v="10"/>
    <m/>
  </r>
  <r>
    <s v="OD7472"/>
    <x v="23"/>
    <x v="6"/>
    <x v="9"/>
    <x v="16"/>
    <d v="2016-06-13T00:00:00"/>
    <x v="1"/>
    <n v="1267"/>
    <n v="0.21"/>
    <n v="76.02"/>
    <s v="Tamil Nadu"/>
    <x v="1"/>
    <x v="1"/>
    <m/>
  </r>
  <r>
    <s v="OD7473"/>
    <x v="47"/>
    <x v="1"/>
    <x v="14"/>
    <x v="17"/>
    <d v="2015-08-17T00:00:00"/>
    <x v="1"/>
    <n v="1614"/>
    <n v="0.21"/>
    <n v="484.2"/>
    <s v="Tamil Nadu"/>
    <x v="2"/>
    <x v="6"/>
    <m/>
  </r>
  <r>
    <s v="OD7474"/>
    <x v="31"/>
    <x v="1"/>
    <x v="1"/>
    <x v="3"/>
    <d v="2018-09-18T00:00:00"/>
    <x v="1"/>
    <n v="1833"/>
    <n v="0.23"/>
    <n v="421.59"/>
    <s v="Tamil Nadu"/>
    <x v="3"/>
    <x v="8"/>
    <m/>
  </r>
  <r>
    <s v="OD7475"/>
    <x v="18"/>
    <x v="4"/>
    <x v="7"/>
    <x v="0"/>
    <d v="2015-04-04T00:00:00"/>
    <x v="1"/>
    <n v="1501"/>
    <n v="0.33"/>
    <n v="240.16"/>
    <s v="Tamil Nadu"/>
    <x v="2"/>
    <x v="3"/>
    <m/>
  </r>
  <r>
    <s v="OD7476"/>
    <x v="39"/>
    <x v="6"/>
    <x v="13"/>
    <x v="12"/>
    <d v="2018-09-09T00:00:00"/>
    <x v="1"/>
    <n v="2113"/>
    <n v="0.16"/>
    <n v="824.07"/>
    <s v="Tamil Nadu"/>
    <x v="3"/>
    <x v="8"/>
    <m/>
  </r>
  <r>
    <s v="OD7477"/>
    <x v="42"/>
    <x v="0"/>
    <x v="20"/>
    <x v="8"/>
    <d v="2015-10-21T00:00:00"/>
    <x v="1"/>
    <n v="1014"/>
    <n v="0.3"/>
    <n v="81.12"/>
    <s v="Tamil Nadu"/>
    <x v="2"/>
    <x v="2"/>
    <m/>
  </r>
  <r>
    <s v="OD7478"/>
    <x v="22"/>
    <x v="3"/>
    <x v="16"/>
    <x v="4"/>
    <d v="2017-09-12T00:00:00"/>
    <x v="1"/>
    <n v="2205"/>
    <n v="0.27"/>
    <n v="595.35"/>
    <s v="Tamil Nadu"/>
    <x v="0"/>
    <x v="8"/>
    <m/>
  </r>
  <r>
    <s v="OD7479"/>
    <x v="42"/>
    <x v="5"/>
    <x v="17"/>
    <x v="21"/>
    <d v="2016-06-13T00:00:00"/>
    <x v="1"/>
    <n v="1606"/>
    <n v="0.18"/>
    <n v="546.04"/>
    <s v="Tamil Nadu"/>
    <x v="1"/>
    <x v="1"/>
    <m/>
  </r>
  <r>
    <s v="OD7480"/>
    <x v="15"/>
    <x v="4"/>
    <x v="22"/>
    <x v="2"/>
    <d v="2017-10-15T00:00:00"/>
    <x v="1"/>
    <n v="1831"/>
    <n v="0.34"/>
    <n v="91.55"/>
    <s v="Tamil Nadu"/>
    <x v="0"/>
    <x v="2"/>
    <m/>
  </r>
  <r>
    <s v="OD7481"/>
    <x v="45"/>
    <x v="4"/>
    <x v="6"/>
    <x v="10"/>
    <d v="2017-05-30T00:00:00"/>
    <x v="1"/>
    <n v="2323"/>
    <n v="0.11"/>
    <n v="1022.12"/>
    <s v="Tamil Nadu"/>
    <x v="0"/>
    <x v="5"/>
    <m/>
  </r>
  <r>
    <s v="OD7482"/>
    <x v="3"/>
    <x v="1"/>
    <x v="1"/>
    <x v="0"/>
    <d v="2015-11-21T00:00:00"/>
    <x v="1"/>
    <n v="2272"/>
    <n v="0.19"/>
    <n v="613.44000000000005"/>
    <s v="Tamil Nadu"/>
    <x v="2"/>
    <x v="0"/>
    <m/>
  </r>
  <r>
    <s v="OD7483"/>
    <x v="16"/>
    <x v="0"/>
    <x v="12"/>
    <x v="20"/>
    <d v="2015-04-21T00:00:00"/>
    <x v="1"/>
    <n v="1143"/>
    <n v="0.17"/>
    <n v="137.16"/>
    <s v="Tamil Nadu"/>
    <x v="2"/>
    <x v="3"/>
    <m/>
  </r>
  <r>
    <s v="OD7484"/>
    <x v="21"/>
    <x v="4"/>
    <x v="22"/>
    <x v="1"/>
    <d v="2017-08-05T00:00:00"/>
    <x v="1"/>
    <n v="2249"/>
    <n v="0.16"/>
    <n v="989.56"/>
    <s v="Tamil Nadu"/>
    <x v="0"/>
    <x v="6"/>
    <m/>
  </r>
  <r>
    <s v="OD7485"/>
    <x v="27"/>
    <x v="5"/>
    <x v="8"/>
    <x v="4"/>
    <d v="2015-04-05T00:00:00"/>
    <x v="1"/>
    <n v="2123"/>
    <n v="0.19"/>
    <n v="700.59"/>
    <s v="Tamil Nadu"/>
    <x v="2"/>
    <x v="3"/>
    <m/>
  </r>
  <r>
    <s v="OD7486"/>
    <x v="34"/>
    <x v="4"/>
    <x v="7"/>
    <x v="8"/>
    <d v="2017-10-15T00:00:00"/>
    <x v="1"/>
    <n v="747"/>
    <n v="0.19"/>
    <n v="141.93"/>
    <s v="Tamil Nadu"/>
    <x v="0"/>
    <x v="2"/>
    <m/>
  </r>
  <r>
    <s v="OD7487"/>
    <x v="39"/>
    <x v="0"/>
    <x v="20"/>
    <x v="23"/>
    <d v="2015-08-17T00:00:00"/>
    <x v="1"/>
    <n v="1217"/>
    <n v="0.12"/>
    <n v="425.95"/>
    <s v="Tamil Nadu"/>
    <x v="2"/>
    <x v="6"/>
    <m/>
  </r>
  <r>
    <s v="OD7488"/>
    <x v="26"/>
    <x v="4"/>
    <x v="22"/>
    <x v="17"/>
    <d v="2018-09-18T00:00:00"/>
    <x v="1"/>
    <n v="1013"/>
    <n v="0.3"/>
    <n v="395.07"/>
    <s v="Tamil Nadu"/>
    <x v="3"/>
    <x v="8"/>
    <m/>
  </r>
  <r>
    <s v="OD7489"/>
    <x v="26"/>
    <x v="6"/>
    <x v="13"/>
    <x v="6"/>
    <d v="2018-09-09T00:00:00"/>
    <x v="1"/>
    <n v="1749"/>
    <n v="0.15"/>
    <n v="87.45"/>
    <s v="Tamil Nadu"/>
    <x v="3"/>
    <x v="8"/>
    <m/>
  </r>
  <r>
    <s v="OD7490"/>
    <x v="37"/>
    <x v="6"/>
    <x v="13"/>
    <x v="9"/>
    <d v="2016-09-06T00:00:00"/>
    <x v="1"/>
    <n v="567"/>
    <n v="0.19"/>
    <n v="124.74"/>
    <s v="Tamil Nadu"/>
    <x v="1"/>
    <x v="8"/>
    <m/>
  </r>
  <r>
    <s v="OD7491"/>
    <x v="30"/>
    <x v="6"/>
    <x v="19"/>
    <x v="2"/>
    <d v="2016-07-25T00:00:00"/>
    <x v="1"/>
    <n v="1680"/>
    <n v="0.16"/>
    <n v="688.8"/>
    <s v="Tamil Nadu"/>
    <x v="1"/>
    <x v="7"/>
    <m/>
  </r>
  <r>
    <s v="OD7492"/>
    <x v="21"/>
    <x v="5"/>
    <x v="8"/>
    <x v="15"/>
    <d v="2017-05-30T00:00:00"/>
    <x v="1"/>
    <n v="1581"/>
    <n v="0.12"/>
    <n v="316.2"/>
    <s v="Tamil Nadu"/>
    <x v="0"/>
    <x v="5"/>
    <m/>
  </r>
  <r>
    <s v="OD7493"/>
    <x v="34"/>
    <x v="0"/>
    <x v="12"/>
    <x v="17"/>
    <d v="2016-08-21T00:00:00"/>
    <x v="1"/>
    <n v="1908"/>
    <n v="0.33"/>
    <n v="705.96"/>
    <s v="Tamil Nadu"/>
    <x v="1"/>
    <x v="6"/>
    <m/>
  </r>
  <r>
    <s v="OD7494"/>
    <x v="17"/>
    <x v="2"/>
    <x v="2"/>
    <x v="12"/>
    <d v="2018-03-21T00:00:00"/>
    <x v="1"/>
    <n v="1614"/>
    <n v="0.2"/>
    <n v="306.66000000000003"/>
    <s v="Tamil Nadu"/>
    <x v="3"/>
    <x v="10"/>
    <m/>
  </r>
  <r>
    <s v="OD7495"/>
    <x v="44"/>
    <x v="5"/>
    <x v="17"/>
    <x v="13"/>
    <d v="2015-08-01T00:00:00"/>
    <x v="1"/>
    <n v="1638"/>
    <n v="0.11"/>
    <n v="163.80000000000001"/>
    <s v="Tamil Nadu"/>
    <x v="2"/>
    <x v="6"/>
    <m/>
  </r>
  <r>
    <s v="OD7496"/>
    <x v="47"/>
    <x v="3"/>
    <x v="5"/>
    <x v="19"/>
    <d v="2018-03-10T00:00:00"/>
    <x v="1"/>
    <n v="1517"/>
    <n v="0.35"/>
    <n v="379.25"/>
    <s v="Tamil Nadu"/>
    <x v="3"/>
    <x v="10"/>
    <m/>
  </r>
  <r>
    <s v="OD7497"/>
    <x v="12"/>
    <x v="0"/>
    <x v="12"/>
    <x v="12"/>
    <d v="2018-12-11T00:00:00"/>
    <x v="1"/>
    <n v="2089"/>
    <n v="0.13"/>
    <n v="605.80999999999995"/>
    <s v="Tamil Nadu"/>
    <x v="3"/>
    <x v="4"/>
    <m/>
  </r>
  <r>
    <s v="OD7498"/>
    <x v="29"/>
    <x v="2"/>
    <x v="15"/>
    <x v="4"/>
    <d v="2016-11-08T00:00:00"/>
    <x v="1"/>
    <n v="1393"/>
    <n v="0.21"/>
    <n v="459.69"/>
    <s v="Tamil Nadu"/>
    <x v="1"/>
    <x v="0"/>
    <m/>
  </r>
  <r>
    <s v="OD7499"/>
    <x v="2"/>
    <x v="0"/>
    <x v="12"/>
    <x v="17"/>
    <d v="2016-09-25T00:00:00"/>
    <x v="1"/>
    <n v="599"/>
    <n v="0.25"/>
    <n v="149.75"/>
    <s v="Tamil Nadu"/>
    <x v="1"/>
    <x v="8"/>
    <m/>
  </r>
  <r>
    <s v="OD7500"/>
    <x v="35"/>
    <x v="1"/>
    <x v="14"/>
    <x v="16"/>
    <d v="2015-03-21T00:00:00"/>
    <x v="1"/>
    <n v="2408"/>
    <n v="0.34"/>
    <n v="192.64"/>
    <s v="Tamil Nadu"/>
    <x v="2"/>
    <x v="10"/>
    <m/>
  </r>
  <r>
    <s v="OD7501"/>
    <x v="16"/>
    <x v="5"/>
    <x v="10"/>
    <x v="6"/>
    <d v="2017-04-12T00:00:00"/>
    <x v="1"/>
    <n v="1008"/>
    <n v="0.15"/>
    <n v="221.76"/>
    <s v="Tamil Nadu"/>
    <x v="0"/>
    <x v="3"/>
    <m/>
  </r>
  <r>
    <s v="OD7502"/>
    <x v="0"/>
    <x v="4"/>
    <x v="7"/>
    <x v="15"/>
    <d v="2018-06-15T00:00:00"/>
    <x v="1"/>
    <n v="1130"/>
    <n v="0.32"/>
    <n v="271.2"/>
    <s v="Tamil Nadu"/>
    <x v="3"/>
    <x v="1"/>
    <m/>
  </r>
  <r>
    <s v="OD7503"/>
    <x v="24"/>
    <x v="1"/>
    <x v="1"/>
    <x v="17"/>
    <d v="2016-03-24T00:00:00"/>
    <x v="1"/>
    <n v="832"/>
    <n v="0.26"/>
    <n v="108.16"/>
    <s v="Tamil Nadu"/>
    <x v="1"/>
    <x v="10"/>
    <m/>
  </r>
  <r>
    <s v="OD7504"/>
    <x v="29"/>
    <x v="6"/>
    <x v="13"/>
    <x v="17"/>
    <d v="2018-05-13T00:00:00"/>
    <x v="1"/>
    <n v="2201"/>
    <n v="0.26"/>
    <n v="638.29"/>
    <s v="Tamil Nadu"/>
    <x v="3"/>
    <x v="5"/>
    <m/>
  </r>
  <r>
    <s v="OD7505"/>
    <x v="1"/>
    <x v="0"/>
    <x v="12"/>
    <x v="4"/>
    <d v="2018-09-07T00:00:00"/>
    <x v="1"/>
    <n v="1537"/>
    <n v="0.18"/>
    <n v="445.73"/>
    <s v="Tamil Nadu"/>
    <x v="3"/>
    <x v="8"/>
    <m/>
  </r>
  <r>
    <s v="OD7506"/>
    <x v="38"/>
    <x v="3"/>
    <x v="16"/>
    <x v="19"/>
    <d v="2015-09-20T00:00:00"/>
    <x v="1"/>
    <n v="2134"/>
    <n v="0.14000000000000001"/>
    <n v="938.96"/>
    <s v="Tamil Nadu"/>
    <x v="2"/>
    <x v="8"/>
    <m/>
  </r>
  <r>
    <s v="OD7507"/>
    <x v="1"/>
    <x v="6"/>
    <x v="13"/>
    <x v="0"/>
    <d v="2017-05-14T00:00:00"/>
    <x v="1"/>
    <n v="2321"/>
    <n v="0.35"/>
    <n v="510.62"/>
    <s v="Tamil Nadu"/>
    <x v="0"/>
    <x v="5"/>
    <m/>
  </r>
  <r>
    <s v="OD7508"/>
    <x v="16"/>
    <x v="3"/>
    <x v="16"/>
    <x v="8"/>
    <d v="2016-06-08T00:00:00"/>
    <x v="1"/>
    <n v="1492"/>
    <n v="0.28999999999999998"/>
    <n v="417.76"/>
    <s v="Tamil Nadu"/>
    <x v="1"/>
    <x v="1"/>
    <m/>
  </r>
  <r>
    <s v="OD7509"/>
    <x v="30"/>
    <x v="6"/>
    <x v="11"/>
    <x v="2"/>
    <d v="2016-08-09T00:00:00"/>
    <x v="1"/>
    <n v="818"/>
    <n v="0.25"/>
    <n v="89.98"/>
    <s v="Tamil Nadu"/>
    <x v="1"/>
    <x v="6"/>
    <m/>
  </r>
  <r>
    <s v="OD7510"/>
    <x v="23"/>
    <x v="1"/>
    <x v="14"/>
    <x v="7"/>
    <d v="2018-09-28T00:00:00"/>
    <x v="1"/>
    <n v="1461"/>
    <n v="0.16"/>
    <n v="350.64"/>
    <s v="Tamil Nadu"/>
    <x v="3"/>
    <x v="8"/>
    <m/>
  </r>
  <r>
    <s v="OD7511"/>
    <x v="45"/>
    <x v="0"/>
    <x v="0"/>
    <x v="12"/>
    <d v="2015-08-01T00:00:00"/>
    <x v="1"/>
    <n v="763"/>
    <n v="0.33"/>
    <n v="68.67"/>
    <s v="Tamil Nadu"/>
    <x v="2"/>
    <x v="6"/>
    <m/>
  </r>
  <r>
    <s v="OD7512"/>
    <x v="26"/>
    <x v="1"/>
    <x v="14"/>
    <x v="12"/>
    <d v="2015-09-28T00:00:00"/>
    <x v="1"/>
    <n v="1579"/>
    <n v="0.22"/>
    <n v="536.86"/>
    <s v="Tamil Nadu"/>
    <x v="2"/>
    <x v="8"/>
    <m/>
  </r>
  <r>
    <s v="OD7513"/>
    <x v="42"/>
    <x v="5"/>
    <x v="8"/>
    <x v="23"/>
    <d v="2015-10-09T00:00:00"/>
    <x v="1"/>
    <n v="573"/>
    <n v="0.3"/>
    <n v="206.28"/>
    <s v="Tamil Nadu"/>
    <x v="2"/>
    <x v="2"/>
    <m/>
  </r>
  <r>
    <s v="OD7514"/>
    <x v="36"/>
    <x v="6"/>
    <x v="9"/>
    <x v="8"/>
    <d v="2018-04-24T00:00:00"/>
    <x v="1"/>
    <n v="1755"/>
    <n v="0.21"/>
    <n v="333.45"/>
    <s v="Tamil Nadu"/>
    <x v="3"/>
    <x v="3"/>
    <m/>
  </r>
  <r>
    <s v="OD7515"/>
    <x v="47"/>
    <x v="3"/>
    <x v="5"/>
    <x v="20"/>
    <d v="2017-10-10T00:00:00"/>
    <x v="1"/>
    <n v="1266"/>
    <n v="0.14000000000000001"/>
    <n v="303.83999999999997"/>
    <s v="Tamil Nadu"/>
    <x v="0"/>
    <x v="2"/>
    <m/>
  </r>
  <r>
    <s v="OD7516"/>
    <x v="23"/>
    <x v="2"/>
    <x v="4"/>
    <x v="3"/>
    <d v="2018-10-27T00:00:00"/>
    <x v="1"/>
    <n v="2117"/>
    <n v="0.33"/>
    <n v="550.41999999999996"/>
    <s v="Tamil Nadu"/>
    <x v="3"/>
    <x v="2"/>
    <m/>
  </r>
  <r>
    <s v="OD7517"/>
    <x v="38"/>
    <x v="5"/>
    <x v="17"/>
    <x v="8"/>
    <d v="2015-11-01T00:00:00"/>
    <x v="1"/>
    <n v="727"/>
    <n v="0.28000000000000003"/>
    <n v="276.26"/>
    <s v="Tamil Nadu"/>
    <x v="2"/>
    <x v="0"/>
    <m/>
  </r>
  <r>
    <s v="OD7518"/>
    <x v="37"/>
    <x v="6"/>
    <x v="9"/>
    <x v="21"/>
    <d v="2015-07-05T00:00:00"/>
    <x v="1"/>
    <n v="2475"/>
    <n v="0.31"/>
    <n v="915.75"/>
    <s v="Tamil Nadu"/>
    <x v="2"/>
    <x v="7"/>
    <m/>
  </r>
  <r>
    <s v="OD7519"/>
    <x v="25"/>
    <x v="0"/>
    <x v="0"/>
    <x v="10"/>
    <d v="2017-09-22T00:00:00"/>
    <x v="1"/>
    <n v="2122"/>
    <n v="0.23"/>
    <n v="190.98"/>
    <s v="Tamil Nadu"/>
    <x v="0"/>
    <x v="8"/>
    <m/>
  </r>
  <r>
    <s v="OD7520"/>
    <x v="49"/>
    <x v="3"/>
    <x v="3"/>
    <x v="6"/>
    <d v="2016-03-12T00:00:00"/>
    <x v="1"/>
    <n v="1604"/>
    <n v="0.14000000000000001"/>
    <n v="449.12"/>
    <s v="Tamil Nadu"/>
    <x v="1"/>
    <x v="10"/>
    <m/>
  </r>
  <r>
    <s v="OD7521"/>
    <x v="27"/>
    <x v="0"/>
    <x v="12"/>
    <x v="22"/>
    <d v="2016-06-08T00:00:00"/>
    <x v="1"/>
    <n v="1473"/>
    <n v="0.33"/>
    <n v="147.30000000000001"/>
    <s v="Tamil Nadu"/>
    <x v="1"/>
    <x v="1"/>
    <m/>
  </r>
  <r>
    <s v="OD7522"/>
    <x v="23"/>
    <x v="4"/>
    <x v="22"/>
    <x v="23"/>
    <d v="2015-08-01T00:00:00"/>
    <x v="1"/>
    <n v="2479"/>
    <n v="0.26"/>
    <n v="991.6"/>
    <s v="Tamil Nadu"/>
    <x v="2"/>
    <x v="6"/>
    <m/>
  </r>
  <r>
    <s v="OD7523"/>
    <x v="26"/>
    <x v="4"/>
    <x v="22"/>
    <x v="18"/>
    <d v="2016-07-05T00:00:00"/>
    <x v="1"/>
    <n v="1764"/>
    <n v="0.22"/>
    <n v="723.24"/>
    <s v="Tamil Nadu"/>
    <x v="1"/>
    <x v="7"/>
    <m/>
  </r>
  <r>
    <s v="OD7524"/>
    <x v="20"/>
    <x v="2"/>
    <x v="15"/>
    <x v="20"/>
    <d v="2016-03-26T00:00:00"/>
    <x v="1"/>
    <n v="715"/>
    <n v="0.2"/>
    <n v="128.69999999999999"/>
    <s v="Tamil Nadu"/>
    <x v="1"/>
    <x v="10"/>
    <m/>
  </r>
  <r>
    <s v="OD7525"/>
    <x v="18"/>
    <x v="3"/>
    <x v="5"/>
    <x v="6"/>
    <d v="2018-10-20T00:00:00"/>
    <x v="1"/>
    <n v="1178"/>
    <n v="0.28000000000000003"/>
    <n v="176.7"/>
    <s v="Tamil Nadu"/>
    <x v="3"/>
    <x v="2"/>
    <m/>
  </r>
  <r>
    <s v="OD7526"/>
    <x v="24"/>
    <x v="3"/>
    <x v="16"/>
    <x v="15"/>
    <d v="2017-04-12T00:00:00"/>
    <x v="1"/>
    <n v="500"/>
    <n v="0.17"/>
    <n v="225"/>
    <s v="Tamil Nadu"/>
    <x v="0"/>
    <x v="3"/>
    <m/>
  </r>
  <r>
    <s v="OD7527"/>
    <x v="16"/>
    <x v="0"/>
    <x v="20"/>
    <x v="22"/>
    <d v="2017-04-12T00:00:00"/>
    <x v="1"/>
    <n v="681"/>
    <n v="0.15"/>
    <n v="34.049999999999997"/>
    <s v="Tamil Nadu"/>
    <x v="0"/>
    <x v="3"/>
    <m/>
  </r>
  <r>
    <s v="OD7528"/>
    <x v="43"/>
    <x v="1"/>
    <x v="1"/>
    <x v="13"/>
    <d v="2016-12-27T00:00:00"/>
    <x v="1"/>
    <n v="1495"/>
    <n v="0.33"/>
    <n v="433.55"/>
    <s v="Tamil Nadu"/>
    <x v="1"/>
    <x v="4"/>
    <m/>
  </r>
  <r>
    <s v="OD7529"/>
    <x v="46"/>
    <x v="0"/>
    <x v="0"/>
    <x v="22"/>
    <d v="2016-05-01T00:00:00"/>
    <x v="1"/>
    <n v="1772"/>
    <n v="0.12"/>
    <n v="141.76"/>
    <s v="Tamil Nadu"/>
    <x v="1"/>
    <x v="5"/>
    <m/>
  </r>
  <r>
    <s v="OD7530"/>
    <x v="46"/>
    <x v="1"/>
    <x v="14"/>
    <x v="0"/>
    <d v="2016-06-18T00:00:00"/>
    <x v="1"/>
    <n v="756"/>
    <n v="0.12"/>
    <n v="332.64"/>
    <s v="Tamil Nadu"/>
    <x v="1"/>
    <x v="1"/>
    <m/>
  </r>
  <r>
    <s v="OD7531"/>
    <x v="27"/>
    <x v="3"/>
    <x v="16"/>
    <x v="7"/>
    <d v="2017-08-27T00:00:00"/>
    <x v="1"/>
    <n v="685"/>
    <n v="0.31"/>
    <n v="246.6"/>
    <s v="Tamil Nadu"/>
    <x v="0"/>
    <x v="6"/>
    <m/>
  </r>
  <r>
    <s v="OD7532"/>
    <x v="22"/>
    <x v="2"/>
    <x v="2"/>
    <x v="6"/>
    <d v="2018-06-05T00:00:00"/>
    <x v="1"/>
    <n v="2365"/>
    <n v="0.23"/>
    <n v="543.95000000000005"/>
    <s v="Tamil Nadu"/>
    <x v="3"/>
    <x v="1"/>
    <m/>
  </r>
  <r>
    <s v="OD7533"/>
    <x v="5"/>
    <x v="4"/>
    <x v="6"/>
    <x v="20"/>
    <d v="2016-06-08T00:00:00"/>
    <x v="1"/>
    <n v="1178"/>
    <n v="0.26"/>
    <n v="58.9"/>
    <s v="Tamil Nadu"/>
    <x v="1"/>
    <x v="1"/>
    <m/>
  </r>
  <r>
    <s v="OD7534"/>
    <x v="29"/>
    <x v="6"/>
    <x v="9"/>
    <x v="4"/>
    <d v="2018-12-02T00:00:00"/>
    <x v="1"/>
    <n v="2125"/>
    <n v="0.22"/>
    <n v="743.75"/>
    <s v="Tamil Nadu"/>
    <x v="3"/>
    <x v="4"/>
    <m/>
  </r>
  <r>
    <s v="OD7535"/>
    <x v="17"/>
    <x v="4"/>
    <x v="7"/>
    <x v="18"/>
    <d v="2016-11-12T00:00:00"/>
    <x v="1"/>
    <n v="1752"/>
    <n v="0.31"/>
    <n v="700.8"/>
    <s v="Tamil Nadu"/>
    <x v="1"/>
    <x v="0"/>
    <m/>
  </r>
  <r>
    <s v="OD7536"/>
    <x v="7"/>
    <x v="5"/>
    <x v="8"/>
    <x v="16"/>
    <d v="2015-11-01T00:00:00"/>
    <x v="1"/>
    <n v="1442"/>
    <n v="0.27"/>
    <n v="187.46"/>
    <s v="Tamil Nadu"/>
    <x v="2"/>
    <x v="0"/>
    <m/>
  </r>
  <r>
    <s v="OD7537"/>
    <x v="21"/>
    <x v="4"/>
    <x v="7"/>
    <x v="8"/>
    <d v="2016-09-06T00:00:00"/>
    <x v="1"/>
    <n v="984"/>
    <n v="0.32"/>
    <n v="314.88"/>
    <s v="Tamil Nadu"/>
    <x v="1"/>
    <x v="8"/>
    <m/>
  </r>
  <r>
    <s v="OD7538"/>
    <x v="39"/>
    <x v="3"/>
    <x v="16"/>
    <x v="23"/>
    <d v="2018-06-15T00:00:00"/>
    <x v="1"/>
    <n v="1117"/>
    <n v="0.3"/>
    <n v="67.02"/>
    <s v="Tamil Nadu"/>
    <x v="3"/>
    <x v="1"/>
    <m/>
  </r>
  <r>
    <s v="OD7539"/>
    <x v="6"/>
    <x v="0"/>
    <x v="20"/>
    <x v="18"/>
    <d v="2017-11-20T00:00:00"/>
    <x v="1"/>
    <n v="1746"/>
    <n v="0.25"/>
    <n v="488.88"/>
    <s v="Tamil Nadu"/>
    <x v="0"/>
    <x v="0"/>
    <m/>
  </r>
  <r>
    <s v="OD7540"/>
    <x v="30"/>
    <x v="2"/>
    <x v="21"/>
    <x v="2"/>
    <d v="2015-04-29T00:00:00"/>
    <x v="1"/>
    <n v="1705"/>
    <n v="0.23"/>
    <n v="409.2"/>
    <s v="Tamil Nadu"/>
    <x v="2"/>
    <x v="3"/>
    <m/>
  </r>
  <r>
    <s v="OD7541"/>
    <x v="49"/>
    <x v="0"/>
    <x v="0"/>
    <x v="21"/>
    <d v="2016-05-01T00:00:00"/>
    <x v="1"/>
    <n v="537"/>
    <n v="0.14000000000000001"/>
    <n v="26.85"/>
    <s v="Tamil Nadu"/>
    <x v="1"/>
    <x v="5"/>
    <m/>
  </r>
  <r>
    <s v="OD7542"/>
    <x v="28"/>
    <x v="0"/>
    <x v="12"/>
    <x v="13"/>
    <d v="2018-06-26T00:00:00"/>
    <x v="1"/>
    <n v="1568"/>
    <n v="0.19"/>
    <n v="172.48"/>
    <s v="Tamil Nadu"/>
    <x v="3"/>
    <x v="1"/>
    <m/>
  </r>
  <r>
    <s v="OD7543"/>
    <x v="49"/>
    <x v="5"/>
    <x v="17"/>
    <x v="7"/>
    <d v="2017-05-14T00:00:00"/>
    <x v="1"/>
    <n v="1234"/>
    <n v="0.27"/>
    <n v="518.28"/>
    <s v="Tamil Nadu"/>
    <x v="0"/>
    <x v="5"/>
    <m/>
  </r>
  <r>
    <s v="OD7544"/>
    <x v="1"/>
    <x v="6"/>
    <x v="19"/>
    <x v="14"/>
    <d v="2018-11-24T00:00:00"/>
    <x v="1"/>
    <n v="1833"/>
    <n v="0.1"/>
    <n v="238.29"/>
    <s v="Tamil Nadu"/>
    <x v="3"/>
    <x v="0"/>
    <m/>
  </r>
  <r>
    <s v="OD7545"/>
    <x v="26"/>
    <x v="1"/>
    <x v="1"/>
    <x v="15"/>
    <d v="2016-06-08T00:00:00"/>
    <x v="1"/>
    <n v="2119"/>
    <n v="0.24"/>
    <n v="233.09"/>
    <s v="Tamil Nadu"/>
    <x v="1"/>
    <x v="1"/>
    <m/>
  </r>
  <r>
    <s v="OD7546"/>
    <x v="40"/>
    <x v="3"/>
    <x v="16"/>
    <x v="9"/>
    <d v="2018-10-27T00:00:00"/>
    <x v="1"/>
    <n v="1625"/>
    <n v="0.33"/>
    <n v="325"/>
    <s v="Tamil Nadu"/>
    <x v="3"/>
    <x v="2"/>
    <m/>
  </r>
  <r>
    <s v="OD7547"/>
    <x v="0"/>
    <x v="4"/>
    <x v="22"/>
    <x v="15"/>
    <d v="2018-06-15T00:00:00"/>
    <x v="1"/>
    <n v="565"/>
    <n v="0.26"/>
    <n v="50.85"/>
    <s v="Tamil Nadu"/>
    <x v="3"/>
    <x v="1"/>
    <m/>
  </r>
  <r>
    <s v="OD7548"/>
    <x v="37"/>
    <x v="0"/>
    <x v="12"/>
    <x v="3"/>
    <d v="2016-12-18T00:00:00"/>
    <x v="1"/>
    <n v="1000"/>
    <n v="0.19"/>
    <n v="190"/>
    <s v="Tamil Nadu"/>
    <x v="1"/>
    <x v="4"/>
    <m/>
  </r>
  <r>
    <s v="OD7549"/>
    <x v="6"/>
    <x v="2"/>
    <x v="15"/>
    <x v="13"/>
    <d v="2016-12-18T00:00:00"/>
    <x v="1"/>
    <n v="2359"/>
    <n v="0.1"/>
    <n v="1014.37"/>
    <s v="Tamil Nadu"/>
    <x v="1"/>
    <x v="4"/>
    <m/>
  </r>
  <r>
    <s v="OD7550"/>
    <x v="28"/>
    <x v="6"/>
    <x v="9"/>
    <x v="8"/>
    <d v="2015-09-28T00:00:00"/>
    <x v="1"/>
    <n v="1557"/>
    <n v="0.28000000000000003"/>
    <n v="591.66"/>
    <s v="Tamil Nadu"/>
    <x v="2"/>
    <x v="8"/>
    <m/>
  </r>
  <r>
    <s v="OD7551"/>
    <x v="27"/>
    <x v="1"/>
    <x v="1"/>
    <x v="4"/>
    <d v="2018-06-10T00:00:00"/>
    <x v="1"/>
    <n v="1240"/>
    <n v="0.34"/>
    <n v="446.4"/>
    <s v="Tamil Nadu"/>
    <x v="3"/>
    <x v="1"/>
    <m/>
  </r>
  <r>
    <s v="OD7552"/>
    <x v="34"/>
    <x v="6"/>
    <x v="19"/>
    <x v="14"/>
    <d v="2016-06-08T00:00:00"/>
    <x v="1"/>
    <n v="2492"/>
    <n v="0.13"/>
    <n v="124.6"/>
    <s v="Tamil Nadu"/>
    <x v="1"/>
    <x v="1"/>
    <m/>
  </r>
  <r>
    <s v="OD7553"/>
    <x v="11"/>
    <x v="5"/>
    <x v="10"/>
    <x v="17"/>
    <d v="2016-11-08T00:00:00"/>
    <x v="1"/>
    <n v="860"/>
    <n v="0.23"/>
    <n v="232.2"/>
    <s v="Tamil Nadu"/>
    <x v="1"/>
    <x v="0"/>
    <m/>
  </r>
  <r>
    <s v="OD7554"/>
    <x v="24"/>
    <x v="5"/>
    <x v="10"/>
    <x v="2"/>
    <d v="2015-11-01T00:00:00"/>
    <x v="1"/>
    <n v="1717"/>
    <n v="0.1"/>
    <n v="463.59"/>
    <s v="Tamil Nadu"/>
    <x v="2"/>
    <x v="0"/>
    <m/>
  </r>
  <r>
    <s v="OD7555"/>
    <x v="21"/>
    <x v="0"/>
    <x v="0"/>
    <x v="14"/>
    <d v="2017-05-28T00:00:00"/>
    <x v="1"/>
    <n v="1798"/>
    <n v="0.35"/>
    <n v="125.86"/>
    <s v="Tamil Nadu"/>
    <x v="0"/>
    <x v="5"/>
    <m/>
  </r>
  <r>
    <s v="OD7556"/>
    <x v="18"/>
    <x v="5"/>
    <x v="10"/>
    <x v="0"/>
    <d v="2015-12-16T00:00:00"/>
    <x v="1"/>
    <n v="2240"/>
    <n v="0.25"/>
    <n v="336"/>
    <s v="Tamil Nadu"/>
    <x v="2"/>
    <x v="4"/>
    <m/>
  </r>
  <r>
    <s v="OD7557"/>
    <x v="27"/>
    <x v="6"/>
    <x v="13"/>
    <x v="5"/>
    <d v="2015-03-31T00:00:00"/>
    <x v="1"/>
    <n v="616"/>
    <n v="0.14000000000000001"/>
    <n v="221.76"/>
    <s v="Tamil Nadu"/>
    <x v="2"/>
    <x v="10"/>
    <m/>
  </r>
  <r>
    <s v="OD7558"/>
    <x v="22"/>
    <x v="6"/>
    <x v="19"/>
    <x v="10"/>
    <d v="2016-09-25T00:00:00"/>
    <x v="1"/>
    <n v="981"/>
    <n v="0.16"/>
    <n v="49.05"/>
    <s v="Tamil Nadu"/>
    <x v="1"/>
    <x v="8"/>
    <m/>
  </r>
  <r>
    <s v="OD7559"/>
    <x v="19"/>
    <x v="4"/>
    <x v="6"/>
    <x v="18"/>
    <d v="2015-01-20T00:00:00"/>
    <x v="1"/>
    <n v="1973"/>
    <n v="0.32"/>
    <n v="789.2"/>
    <s v="Tamil Nadu"/>
    <x v="2"/>
    <x v="9"/>
    <m/>
  </r>
  <r>
    <s v="OD7560"/>
    <x v="47"/>
    <x v="4"/>
    <x v="6"/>
    <x v="20"/>
    <d v="2017-05-17T00:00:00"/>
    <x v="1"/>
    <n v="1548"/>
    <n v="0.19"/>
    <n v="433.44"/>
    <s v="Tamil Nadu"/>
    <x v="0"/>
    <x v="5"/>
    <m/>
  </r>
  <r>
    <s v="OD7561"/>
    <x v="28"/>
    <x v="2"/>
    <x v="4"/>
    <x v="12"/>
    <d v="2017-05-14T00:00:00"/>
    <x v="1"/>
    <n v="1452"/>
    <n v="0.34"/>
    <n v="493.68"/>
    <s v="Tamil Nadu"/>
    <x v="0"/>
    <x v="5"/>
    <m/>
  </r>
  <r>
    <s v="OD7562"/>
    <x v="18"/>
    <x v="4"/>
    <x v="7"/>
    <x v="7"/>
    <d v="2016-11-12T00:00:00"/>
    <x v="1"/>
    <n v="1843"/>
    <n v="0.33"/>
    <n v="737.2"/>
    <s v="Tamil Nadu"/>
    <x v="1"/>
    <x v="0"/>
    <m/>
  </r>
  <r>
    <s v="OD7563"/>
    <x v="4"/>
    <x v="3"/>
    <x v="16"/>
    <x v="22"/>
    <d v="2016-06-08T00:00:00"/>
    <x v="1"/>
    <n v="2009"/>
    <n v="0.15"/>
    <n v="703.15"/>
    <s v="Tamil Nadu"/>
    <x v="1"/>
    <x v="1"/>
    <m/>
  </r>
  <r>
    <s v="OD7564"/>
    <x v="32"/>
    <x v="6"/>
    <x v="11"/>
    <x v="9"/>
    <d v="2016-09-25T00:00:00"/>
    <x v="1"/>
    <n v="1442"/>
    <n v="0.18"/>
    <n v="216.3"/>
    <s v="Tamil Nadu"/>
    <x v="1"/>
    <x v="8"/>
    <m/>
  </r>
  <r>
    <s v="OD7565"/>
    <x v="18"/>
    <x v="5"/>
    <x v="17"/>
    <x v="23"/>
    <d v="2017-05-14T00:00:00"/>
    <x v="1"/>
    <n v="1119"/>
    <n v="0.27"/>
    <n v="78.33"/>
    <s v="Tamil Nadu"/>
    <x v="0"/>
    <x v="5"/>
    <m/>
  </r>
  <r>
    <s v="OD7566"/>
    <x v="4"/>
    <x v="4"/>
    <x v="22"/>
    <x v="1"/>
    <d v="2016-11-12T00:00:00"/>
    <x v="1"/>
    <n v="1766"/>
    <n v="0.25"/>
    <n v="512.14"/>
    <s v="Tamil Nadu"/>
    <x v="1"/>
    <x v="0"/>
    <m/>
  </r>
  <r>
    <s v="OD7567"/>
    <x v="43"/>
    <x v="1"/>
    <x v="1"/>
    <x v="12"/>
    <d v="2018-10-27T00:00:00"/>
    <x v="1"/>
    <n v="2334"/>
    <n v="0.26"/>
    <n v="793.56"/>
    <s v="Tamil Nadu"/>
    <x v="3"/>
    <x v="2"/>
    <m/>
  </r>
  <r>
    <s v="OD7568"/>
    <x v="32"/>
    <x v="5"/>
    <x v="10"/>
    <x v="0"/>
    <d v="2017-10-10T00:00:00"/>
    <x v="1"/>
    <n v="2117"/>
    <n v="0.23"/>
    <n v="296.38"/>
    <s v="Tamil Nadu"/>
    <x v="0"/>
    <x v="2"/>
    <m/>
  </r>
  <r>
    <s v="OD7569"/>
    <x v="42"/>
    <x v="5"/>
    <x v="17"/>
    <x v="19"/>
    <d v="2017-12-29T00:00:00"/>
    <x v="1"/>
    <n v="1046"/>
    <n v="0.35"/>
    <n v="470.7"/>
    <s v="Tamil Nadu"/>
    <x v="0"/>
    <x v="4"/>
    <m/>
  </r>
  <r>
    <s v="OD7570"/>
    <x v="46"/>
    <x v="3"/>
    <x v="3"/>
    <x v="6"/>
    <d v="2018-11-24T00:00:00"/>
    <x v="1"/>
    <n v="2452"/>
    <n v="0.28999999999999998"/>
    <n v="343.28"/>
    <s v="Tamil Nadu"/>
    <x v="3"/>
    <x v="0"/>
    <m/>
  </r>
  <r>
    <s v="OD7571"/>
    <x v="17"/>
    <x v="6"/>
    <x v="9"/>
    <x v="8"/>
    <d v="2017-03-19T00:00:00"/>
    <x v="1"/>
    <n v="2235"/>
    <n v="0.32"/>
    <n v="469.35"/>
    <s v="Tamil Nadu"/>
    <x v="0"/>
    <x v="10"/>
    <m/>
  </r>
  <r>
    <s v="OD7572"/>
    <x v="47"/>
    <x v="2"/>
    <x v="4"/>
    <x v="16"/>
    <d v="2017-10-28T00:00:00"/>
    <x v="1"/>
    <n v="1019"/>
    <n v="0.13"/>
    <n v="438.17"/>
    <s v="Tamil Nadu"/>
    <x v="0"/>
    <x v="2"/>
    <m/>
  </r>
  <r>
    <s v="OD7573"/>
    <x v="47"/>
    <x v="6"/>
    <x v="13"/>
    <x v="3"/>
    <d v="2018-03-10T00:00:00"/>
    <x v="1"/>
    <n v="2133"/>
    <n v="0.16"/>
    <n v="554.58000000000004"/>
    <s v="Tamil Nadu"/>
    <x v="3"/>
    <x v="10"/>
    <m/>
  </r>
  <r>
    <s v="OD7574"/>
    <x v="24"/>
    <x v="2"/>
    <x v="21"/>
    <x v="14"/>
    <d v="2017-12-29T00:00:00"/>
    <x v="1"/>
    <n v="1143"/>
    <n v="0.12"/>
    <n v="251.46"/>
    <s v="Tamil Nadu"/>
    <x v="0"/>
    <x v="4"/>
    <m/>
  </r>
  <r>
    <s v="OD7575"/>
    <x v="7"/>
    <x v="0"/>
    <x v="20"/>
    <x v="6"/>
    <d v="2016-09-25T00:00:00"/>
    <x v="1"/>
    <n v="580"/>
    <n v="0.28000000000000003"/>
    <n v="237.8"/>
    <s v="Tamil Nadu"/>
    <x v="1"/>
    <x v="8"/>
    <m/>
  </r>
  <r>
    <s v="OD7576"/>
    <x v="20"/>
    <x v="2"/>
    <x v="2"/>
    <x v="1"/>
    <d v="2016-11-07T00:00:00"/>
    <x v="1"/>
    <n v="692"/>
    <n v="0.35"/>
    <n v="235.28"/>
    <s v="Tamil Nadu"/>
    <x v="1"/>
    <x v="0"/>
    <m/>
  </r>
  <r>
    <s v="OD7577"/>
    <x v="1"/>
    <x v="4"/>
    <x v="22"/>
    <x v="13"/>
    <d v="2018-05-27T00:00:00"/>
    <x v="1"/>
    <n v="1649"/>
    <n v="0.32"/>
    <n v="742.05"/>
    <s v="Tamil Nadu"/>
    <x v="3"/>
    <x v="5"/>
    <m/>
  </r>
  <r>
    <s v="OD7578"/>
    <x v="24"/>
    <x v="3"/>
    <x v="5"/>
    <x v="1"/>
    <d v="2018-04-06T00:00:00"/>
    <x v="1"/>
    <n v="1050"/>
    <n v="0.23"/>
    <n v="441"/>
    <s v="Tamil Nadu"/>
    <x v="3"/>
    <x v="3"/>
    <m/>
  </r>
  <r>
    <s v="OD7579"/>
    <x v="29"/>
    <x v="2"/>
    <x v="4"/>
    <x v="12"/>
    <d v="2017-05-17T00:00:00"/>
    <x v="1"/>
    <n v="958"/>
    <n v="0.18"/>
    <n v="344.88"/>
    <s v="Tamil Nadu"/>
    <x v="0"/>
    <x v="5"/>
    <m/>
  </r>
  <r>
    <s v="OD7580"/>
    <x v="32"/>
    <x v="2"/>
    <x v="4"/>
    <x v="19"/>
    <d v="2015-07-01T00:00:00"/>
    <x v="1"/>
    <n v="1685"/>
    <n v="0.32"/>
    <n v="707.7"/>
    <s v="Tamil Nadu"/>
    <x v="2"/>
    <x v="7"/>
    <m/>
  </r>
  <r>
    <s v="OD7581"/>
    <x v="48"/>
    <x v="5"/>
    <x v="8"/>
    <x v="4"/>
    <d v="2017-11-28T00:00:00"/>
    <x v="1"/>
    <n v="1649"/>
    <n v="0.28999999999999998"/>
    <n v="527.67999999999995"/>
    <s v="Tamil Nadu"/>
    <x v="0"/>
    <x v="0"/>
    <m/>
  </r>
  <r>
    <s v="OD7582"/>
    <x v="8"/>
    <x v="0"/>
    <x v="20"/>
    <x v="23"/>
    <d v="2016-11-08T00:00:00"/>
    <x v="1"/>
    <n v="2419"/>
    <n v="0.3"/>
    <n v="362.85"/>
    <s v="Tamil Nadu"/>
    <x v="1"/>
    <x v="0"/>
    <m/>
  </r>
  <r>
    <s v="OD7583"/>
    <x v="17"/>
    <x v="1"/>
    <x v="1"/>
    <x v="18"/>
    <d v="2017-05-14T00:00:00"/>
    <x v="1"/>
    <n v="2364"/>
    <n v="0.23"/>
    <n v="236.4"/>
    <s v="Tamil Nadu"/>
    <x v="0"/>
    <x v="5"/>
    <m/>
  </r>
  <r>
    <s v="OD7584"/>
    <x v="21"/>
    <x v="4"/>
    <x v="7"/>
    <x v="10"/>
    <d v="2018-03-28T00:00:00"/>
    <x v="1"/>
    <n v="550"/>
    <n v="0.24"/>
    <n v="66"/>
    <s v="Tamil Nadu"/>
    <x v="3"/>
    <x v="10"/>
    <m/>
  </r>
  <r>
    <s v="OD7585"/>
    <x v="16"/>
    <x v="3"/>
    <x v="5"/>
    <x v="3"/>
    <d v="2016-11-07T00:00:00"/>
    <x v="1"/>
    <n v="711"/>
    <n v="0.25"/>
    <n v="199.08"/>
    <s v="Tamil Nadu"/>
    <x v="1"/>
    <x v="0"/>
    <m/>
  </r>
  <r>
    <s v="OD7586"/>
    <x v="33"/>
    <x v="0"/>
    <x v="12"/>
    <x v="19"/>
    <d v="2015-11-30T00:00:00"/>
    <x v="1"/>
    <n v="1974"/>
    <n v="0.13"/>
    <n v="335.58"/>
    <s v="Tamil Nadu"/>
    <x v="2"/>
    <x v="0"/>
    <m/>
  </r>
  <r>
    <s v="OD7587"/>
    <x v="20"/>
    <x v="4"/>
    <x v="6"/>
    <x v="9"/>
    <d v="2018-05-12T00:00:00"/>
    <x v="2"/>
    <n v="1457"/>
    <n v="0.1"/>
    <n v="131.13"/>
    <s v="Tamil Nadu"/>
    <x v="3"/>
    <x v="5"/>
    <m/>
  </r>
  <r>
    <s v="OD7588"/>
    <x v="0"/>
    <x v="0"/>
    <x v="20"/>
    <x v="21"/>
    <d v="2015-03-14T00:00:00"/>
    <x v="2"/>
    <n v="886"/>
    <n v="0.16"/>
    <n v="177.2"/>
    <s v="Tamil Nadu"/>
    <x v="2"/>
    <x v="10"/>
    <m/>
  </r>
  <r>
    <s v="OD7589"/>
    <x v="14"/>
    <x v="6"/>
    <x v="13"/>
    <x v="18"/>
    <d v="2015-11-04T00:00:00"/>
    <x v="2"/>
    <n v="1509"/>
    <n v="0.26"/>
    <n v="377.25"/>
    <s v="Tamil Nadu"/>
    <x v="2"/>
    <x v="0"/>
    <m/>
  </r>
  <r>
    <s v="OD7590"/>
    <x v="21"/>
    <x v="0"/>
    <x v="0"/>
    <x v="17"/>
    <d v="2018-01-12T00:00:00"/>
    <x v="2"/>
    <n v="1126"/>
    <n v="0.26"/>
    <n v="67.56"/>
    <s v="Tamil Nadu"/>
    <x v="3"/>
    <x v="9"/>
    <m/>
  </r>
  <r>
    <s v="OD7591"/>
    <x v="21"/>
    <x v="5"/>
    <x v="10"/>
    <x v="0"/>
    <d v="2017-07-21T00:00:00"/>
    <x v="2"/>
    <n v="2220"/>
    <n v="0.33"/>
    <n v="688.2"/>
    <s v="Tamil Nadu"/>
    <x v="0"/>
    <x v="7"/>
    <m/>
  </r>
  <r>
    <s v="OD7592"/>
    <x v="26"/>
    <x v="0"/>
    <x v="0"/>
    <x v="6"/>
    <d v="2015-04-06T00:00:00"/>
    <x v="2"/>
    <n v="1556"/>
    <n v="0.23"/>
    <n v="171.16"/>
    <s v="Tamil Nadu"/>
    <x v="2"/>
    <x v="3"/>
    <m/>
  </r>
  <r>
    <s v="OD7593"/>
    <x v="8"/>
    <x v="4"/>
    <x v="7"/>
    <x v="14"/>
    <d v="2018-01-23T00:00:00"/>
    <x v="2"/>
    <n v="1133"/>
    <n v="0.32"/>
    <n v="226.6"/>
    <s v="Tamil Nadu"/>
    <x v="3"/>
    <x v="9"/>
    <m/>
  </r>
  <r>
    <s v="OD7594"/>
    <x v="14"/>
    <x v="2"/>
    <x v="4"/>
    <x v="17"/>
    <d v="2017-12-23T00:00:00"/>
    <x v="2"/>
    <n v="1658"/>
    <n v="0.11"/>
    <n v="215.54"/>
    <s v="Tamil Nadu"/>
    <x v="0"/>
    <x v="4"/>
    <m/>
  </r>
  <r>
    <s v="OD7595"/>
    <x v="43"/>
    <x v="3"/>
    <x v="16"/>
    <x v="10"/>
    <d v="2015-12-24T00:00:00"/>
    <x v="2"/>
    <n v="553"/>
    <n v="0.31"/>
    <n v="110.6"/>
    <s v="Tamil Nadu"/>
    <x v="2"/>
    <x v="4"/>
    <m/>
  </r>
  <r>
    <s v="OD7596"/>
    <x v="28"/>
    <x v="3"/>
    <x v="18"/>
    <x v="4"/>
    <d v="2018-12-08T00:00:00"/>
    <x v="2"/>
    <n v="1944"/>
    <n v="0.1"/>
    <n v="855.36"/>
    <s v="Tamil Nadu"/>
    <x v="3"/>
    <x v="4"/>
    <m/>
  </r>
  <r>
    <s v="OD7597"/>
    <x v="33"/>
    <x v="2"/>
    <x v="2"/>
    <x v="10"/>
    <d v="2018-07-28T00:00:00"/>
    <x v="2"/>
    <n v="2076"/>
    <n v="0.24"/>
    <n v="830.4"/>
    <s v="Tamil Nadu"/>
    <x v="3"/>
    <x v="7"/>
    <m/>
  </r>
  <r>
    <s v="OD7598"/>
    <x v="37"/>
    <x v="2"/>
    <x v="2"/>
    <x v="4"/>
    <d v="2016-08-21T00:00:00"/>
    <x v="2"/>
    <n v="1531"/>
    <n v="0.13"/>
    <n v="336.82"/>
    <s v="Tamil Nadu"/>
    <x v="1"/>
    <x v="6"/>
    <m/>
  </r>
  <r>
    <s v="OD7599"/>
    <x v="5"/>
    <x v="3"/>
    <x v="3"/>
    <x v="11"/>
    <d v="2018-12-17T00:00:00"/>
    <x v="2"/>
    <n v="721"/>
    <n v="0.34"/>
    <n v="64.89"/>
    <s v="Tamil Nadu"/>
    <x v="3"/>
    <x v="4"/>
    <m/>
  </r>
  <r>
    <s v="OD7600"/>
    <x v="41"/>
    <x v="1"/>
    <x v="1"/>
    <x v="8"/>
    <d v="2015-11-26T00:00:00"/>
    <x v="2"/>
    <n v="1714"/>
    <n v="0.28999999999999998"/>
    <n v="771.3"/>
    <s v="Tamil Nadu"/>
    <x v="2"/>
    <x v="0"/>
    <m/>
  </r>
  <r>
    <s v="OD7601"/>
    <x v="22"/>
    <x v="0"/>
    <x v="20"/>
    <x v="9"/>
    <d v="2017-12-26T00:00:00"/>
    <x v="2"/>
    <n v="994"/>
    <n v="0.21"/>
    <n v="119.28"/>
    <s v="Tamil Nadu"/>
    <x v="0"/>
    <x v="4"/>
    <m/>
  </r>
  <r>
    <s v="OD7602"/>
    <x v="3"/>
    <x v="0"/>
    <x v="20"/>
    <x v="22"/>
    <d v="2016-04-13T00:00:00"/>
    <x v="2"/>
    <n v="703"/>
    <n v="0.24"/>
    <n v="70.3"/>
    <s v="Tamil Nadu"/>
    <x v="1"/>
    <x v="3"/>
    <m/>
  </r>
  <r>
    <s v="OD7603"/>
    <x v="18"/>
    <x v="4"/>
    <x v="6"/>
    <x v="4"/>
    <d v="2015-02-14T00:00:00"/>
    <x v="2"/>
    <n v="1392"/>
    <n v="0.12"/>
    <n v="431.52"/>
    <s v="Tamil Nadu"/>
    <x v="2"/>
    <x v="11"/>
    <m/>
  </r>
  <r>
    <s v="OD7604"/>
    <x v="16"/>
    <x v="4"/>
    <x v="22"/>
    <x v="7"/>
    <d v="2015-04-12T00:00:00"/>
    <x v="2"/>
    <n v="1074"/>
    <n v="0.12"/>
    <n v="204.06"/>
    <s v="Tamil Nadu"/>
    <x v="2"/>
    <x v="3"/>
    <m/>
  </r>
  <r>
    <s v="OD7605"/>
    <x v="25"/>
    <x v="2"/>
    <x v="2"/>
    <x v="14"/>
    <d v="2018-04-30T00:00:00"/>
    <x v="2"/>
    <n v="616"/>
    <n v="0.25"/>
    <n v="30.8"/>
    <s v="Tamil Nadu"/>
    <x v="3"/>
    <x v="3"/>
    <m/>
  </r>
  <r>
    <s v="OD7606"/>
    <x v="39"/>
    <x v="5"/>
    <x v="10"/>
    <x v="8"/>
    <d v="2018-09-19T00:00:00"/>
    <x v="2"/>
    <n v="1966"/>
    <n v="0.18"/>
    <n v="845.38"/>
    <s v="Tamil Nadu"/>
    <x v="3"/>
    <x v="8"/>
    <m/>
  </r>
  <r>
    <s v="OD7607"/>
    <x v="17"/>
    <x v="1"/>
    <x v="1"/>
    <x v="8"/>
    <d v="2016-09-18T00:00:00"/>
    <x v="2"/>
    <n v="969"/>
    <n v="0.23"/>
    <n v="174.42"/>
    <s v="Tamil Nadu"/>
    <x v="1"/>
    <x v="8"/>
    <m/>
  </r>
  <r>
    <s v="OD7608"/>
    <x v="25"/>
    <x v="3"/>
    <x v="18"/>
    <x v="7"/>
    <d v="2017-08-22T00:00:00"/>
    <x v="2"/>
    <n v="1924"/>
    <n v="0.31"/>
    <n v="250.12"/>
    <s v="Tamil Nadu"/>
    <x v="0"/>
    <x v="6"/>
    <m/>
  </r>
  <r>
    <s v="OD7609"/>
    <x v="43"/>
    <x v="2"/>
    <x v="2"/>
    <x v="20"/>
    <d v="2017-12-08T00:00:00"/>
    <x v="2"/>
    <n v="757"/>
    <n v="0.34"/>
    <n v="113.55"/>
    <s v="Tamil Nadu"/>
    <x v="0"/>
    <x v="4"/>
    <m/>
  </r>
  <r>
    <s v="OD7610"/>
    <x v="12"/>
    <x v="0"/>
    <x v="12"/>
    <x v="20"/>
    <d v="2018-09-03T00:00:00"/>
    <x v="2"/>
    <n v="2101"/>
    <n v="0.34"/>
    <n v="483.23"/>
    <s v="Tamil Nadu"/>
    <x v="3"/>
    <x v="8"/>
    <m/>
  </r>
  <r>
    <s v="OD7611"/>
    <x v="43"/>
    <x v="1"/>
    <x v="1"/>
    <x v="19"/>
    <d v="2017-12-31T00:00:00"/>
    <x v="2"/>
    <n v="863"/>
    <n v="0.23"/>
    <n v="120.82"/>
    <s v="Tamil Nadu"/>
    <x v="0"/>
    <x v="4"/>
    <m/>
  </r>
  <r>
    <s v="OD7612"/>
    <x v="48"/>
    <x v="4"/>
    <x v="6"/>
    <x v="5"/>
    <d v="2018-10-15T00:00:00"/>
    <x v="2"/>
    <n v="2479"/>
    <n v="0.11"/>
    <n v="371.85"/>
    <s v="Tamil Nadu"/>
    <x v="3"/>
    <x v="2"/>
    <m/>
  </r>
  <r>
    <s v="OD7613"/>
    <x v="37"/>
    <x v="1"/>
    <x v="1"/>
    <x v="6"/>
    <d v="2017-12-23T00:00:00"/>
    <x v="2"/>
    <n v="1138"/>
    <n v="0.25"/>
    <n v="295.88"/>
    <s v="Tamil Nadu"/>
    <x v="0"/>
    <x v="4"/>
    <m/>
  </r>
  <r>
    <s v="OD7614"/>
    <x v="37"/>
    <x v="6"/>
    <x v="9"/>
    <x v="13"/>
    <d v="2018-03-25T00:00:00"/>
    <x v="2"/>
    <n v="1482"/>
    <n v="0.13"/>
    <n v="237.12"/>
    <s v="Tamil Nadu"/>
    <x v="3"/>
    <x v="10"/>
    <m/>
  </r>
  <r>
    <s v="OD7615"/>
    <x v="40"/>
    <x v="1"/>
    <x v="1"/>
    <x v="20"/>
    <d v="2018-08-17T00:00:00"/>
    <x v="2"/>
    <n v="1920"/>
    <n v="0.32"/>
    <n v="576"/>
    <s v="Tamil Nadu"/>
    <x v="3"/>
    <x v="6"/>
    <m/>
  </r>
  <r>
    <s v="OD7616"/>
    <x v="9"/>
    <x v="1"/>
    <x v="14"/>
    <x v="20"/>
    <d v="2016-04-25T00:00:00"/>
    <x v="2"/>
    <n v="842"/>
    <n v="0.19"/>
    <n v="58.94"/>
    <s v="Tamil Nadu"/>
    <x v="1"/>
    <x v="3"/>
    <m/>
  </r>
  <r>
    <s v="OD7617"/>
    <x v="6"/>
    <x v="0"/>
    <x v="20"/>
    <x v="3"/>
    <d v="2015-04-03T00:00:00"/>
    <x v="2"/>
    <n v="1416"/>
    <n v="0.17"/>
    <n v="481.44"/>
    <s v="Tamil Nadu"/>
    <x v="2"/>
    <x v="3"/>
    <m/>
  </r>
  <r>
    <s v="OD7618"/>
    <x v="34"/>
    <x v="5"/>
    <x v="8"/>
    <x v="20"/>
    <d v="2017-12-23T00:00:00"/>
    <x v="2"/>
    <n v="746"/>
    <n v="0.3"/>
    <n v="186.5"/>
    <s v="Tamil Nadu"/>
    <x v="0"/>
    <x v="4"/>
    <m/>
  </r>
  <r>
    <s v="OD7619"/>
    <x v="1"/>
    <x v="5"/>
    <x v="8"/>
    <x v="17"/>
    <d v="2015-11-16T00:00:00"/>
    <x v="2"/>
    <n v="750"/>
    <n v="0.24"/>
    <n v="315"/>
    <s v="Tamil Nadu"/>
    <x v="2"/>
    <x v="0"/>
    <m/>
  </r>
  <r>
    <s v="OD7620"/>
    <x v="41"/>
    <x v="2"/>
    <x v="21"/>
    <x v="13"/>
    <d v="2016-10-26T00:00:00"/>
    <x v="2"/>
    <n v="930"/>
    <n v="0.27"/>
    <n v="83.7"/>
    <s v="Tamil Nadu"/>
    <x v="1"/>
    <x v="2"/>
    <m/>
  </r>
  <r>
    <s v="OD7621"/>
    <x v="13"/>
    <x v="0"/>
    <x v="12"/>
    <x v="0"/>
    <d v="2016-09-25T00:00:00"/>
    <x v="2"/>
    <n v="2443"/>
    <n v="0.26"/>
    <n v="122.15"/>
    <s v="Tamil Nadu"/>
    <x v="1"/>
    <x v="8"/>
    <m/>
  </r>
  <r>
    <s v="OD7622"/>
    <x v="22"/>
    <x v="0"/>
    <x v="20"/>
    <x v="23"/>
    <d v="2017-04-10T00:00:00"/>
    <x v="2"/>
    <n v="1581"/>
    <n v="0.35"/>
    <n v="648.21"/>
    <s v="Tamil Nadu"/>
    <x v="0"/>
    <x v="3"/>
    <m/>
  </r>
  <r>
    <s v="OD7623"/>
    <x v="17"/>
    <x v="3"/>
    <x v="5"/>
    <x v="8"/>
    <d v="2018-08-17T00:00:00"/>
    <x v="2"/>
    <n v="2237"/>
    <n v="0.14000000000000001"/>
    <n v="425.03"/>
    <s v="Tamil Nadu"/>
    <x v="3"/>
    <x v="6"/>
    <m/>
  </r>
  <r>
    <s v="OD7624"/>
    <x v="13"/>
    <x v="1"/>
    <x v="14"/>
    <x v="4"/>
    <d v="2015-03-14T00:00:00"/>
    <x v="2"/>
    <n v="2018"/>
    <n v="0.2"/>
    <n v="565.04"/>
    <s v="Tamil Nadu"/>
    <x v="2"/>
    <x v="10"/>
    <m/>
  </r>
  <r>
    <s v="OD7625"/>
    <x v="17"/>
    <x v="3"/>
    <x v="5"/>
    <x v="8"/>
    <d v="2015-05-13T00:00:00"/>
    <x v="2"/>
    <n v="2061"/>
    <n v="0.15"/>
    <n v="350.37"/>
    <s v="Tamil Nadu"/>
    <x v="2"/>
    <x v="5"/>
    <m/>
  </r>
  <r>
    <s v="OD7626"/>
    <x v="7"/>
    <x v="4"/>
    <x v="22"/>
    <x v="13"/>
    <d v="2016-05-18T00:00:00"/>
    <x v="2"/>
    <n v="1393"/>
    <n v="0.25"/>
    <n v="571.13"/>
    <s v="Tamil Nadu"/>
    <x v="1"/>
    <x v="5"/>
    <m/>
  </r>
  <r>
    <s v="OD7627"/>
    <x v="20"/>
    <x v="3"/>
    <x v="5"/>
    <x v="23"/>
    <d v="2016-03-19T00:00:00"/>
    <x v="2"/>
    <n v="985"/>
    <n v="0.21"/>
    <n v="413.7"/>
    <s v="Tamil Nadu"/>
    <x v="1"/>
    <x v="10"/>
    <m/>
  </r>
  <r>
    <s v="OD7628"/>
    <x v="17"/>
    <x v="4"/>
    <x v="22"/>
    <x v="8"/>
    <d v="2017-08-21T00:00:00"/>
    <x v="2"/>
    <n v="900"/>
    <n v="0.15"/>
    <n v="333"/>
    <s v="Tamil Nadu"/>
    <x v="0"/>
    <x v="6"/>
    <m/>
  </r>
  <r>
    <s v="OD7629"/>
    <x v="4"/>
    <x v="5"/>
    <x v="8"/>
    <x v="7"/>
    <d v="2018-06-03T00:00:00"/>
    <x v="2"/>
    <n v="1657"/>
    <n v="0.1"/>
    <n v="265.12"/>
    <s v="Tamil Nadu"/>
    <x v="3"/>
    <x v="1"/>
    <m/>
  </r>
  <r>
    <s v="OD7630"/>
    <x v="40"/>
    <x v="4"/>
    <x v="22"/>
    <x v="9"/>
    <d v="2017-06-12T00:00:00"/>
    <x v="2"/>
    <n v="1476"/>
    <n v="0.35"/>
    <n v="531.36"/>
    <s v="Tamil Nadu"/>
    <x v="0"/>
    <x v="1"/>
    <m/>
  </r>
  <r>
    <s v="OD7631"/>
    <x v="47"/>
    <x v="0"/>
    <x v="0"/>
    <x v="4"/>
    <d v="2015-09-20T00:00:00"/>
    <x v="2"/>
    <n v="939"/>
    <n v="0.32"/>
    <n v="215.97"/>
    <s v="Tamil Nadu"/>
    <x v="2"/>
    <x v="8"/>
    <m/>
  </r>
  <r>
    <s v="OD7632"/>
    <x v="18"/>
    <x v="6"/>
    <x v="11"/>
    <x v="5"/>
    <d v="2017-09-26T00:00:00"/>
    <x v="2"/>
    <n v="613"/>
    <n v="0.3"/>
    <n v="61.3"/>
    <s v="Tamil Nadu"/>
    <x v="0"/>
    <x v="8"/>
    <m/>
  </r>
  <r>
    <s v="OD7633"/>
    <x v="6"/>
    <x v="0"/>
    <x v="20"/>
    <x v="6"/>
    <d v="2015-11-21T00:00:00"/>
    <x v="2"/>
    <n v="841"/>
    <n v="0.18"/>
    <n v="185.02"/>
    <s v="Tamil Nadu"/>
    <x v="2"/>
    <x v="0"/>
    <m/>
  </r>
  <r>
    <s v="OD7634"/>
    <x v="35"/>
    <x v="6"/>
    <x v="11"/>
    <x v="11"/>
    <d v="2017-09-20T00:00:00"/>
    <x v="2"/>
    <n v="654"/>
    <n v="0.26"/>
    <n v="130.80000000000001"/>
    <s v="Tamil Nadu"/>
    <x v="0"/>
    <x v="8"/>
    <m/>
  </r>
  <r>
    <s v="OD7635"/>
    <x v="49"/>
    <x v="4"/>
    <x v="7"/>
    <x v="17"/>
    <d v="2017-12-23T00:00:00"/>
    <x v="2"/>
    <n v="1947"/>
    <n v="0.11"/>
    <n v="739.86"/>
    <s v="Tamil Nadu"/>
    <x v="0"/>
    <x v="4"/>
    <m/>
  </r>
  <r>
    <s v="OD7636"/>
    <x v="6"/>
    <x v="0"/>
    <x v="0"/>
    <x v="17"/>
    <d v="2018-11-09T00:00:00"/>
    <x v="2"/>
    <n v="1233"/>
    <n v="0.25"/>
    <n v="123.3"/>
    <s v="Tamil Nadu"/>
    <x v="3"/>
    <x v="0"/>
    <m/>
  </r>
  <r>
    <s v="OD7637"/>
    <x v="25"/>
    <x v="5"/>
    <x v="8"/>
    <x v="23"/>
    <d v="2018-12-25T00:00:00"/>
    <x v="2"/>
    <n v="600"/>
    <n v="0.15"/>
    <n v="84"/>
    <s v="Tamil Nadu"/>
    <x v="3"/>
    <x v="4"/>
    <m/>
  </r>
  <r>
    <s v="OD7638"/>
    <x v="42"/>
    <x v="2"/>
    <x v="15"/>
    <x v="17"/>
    <d v="2018-03-16T00:00:00"/>
    <x v="2"/>
    <n v="2118"/>
    <n v="0.15"/>
    <n v="232.98"/>
    <s v="Tamil Nadu"/>
    <x v="3"/>
    <x v="10"/>
    <m/>
  </r>
  <r>
    <s v="OD7639"/>
    <x v="22"/>
    <x v="6"/>
    <x v="13"/>
    <x v="19"/>
    <d v="2016-12-08T00:00:00"/>
    <x v="2"/>
    <n v="1784"/>
    <n v="0.32"/>
    <n v="642.24"/>
    <s v="Tamil Nadu"/>
    <x v="1"/>
    <x v="4"/>
    <m/>
  </r>
  <r>
    <s v="OD7640"/>
    <x v="27"/>
    <x v="6"/>
    <x v="9"/>
    <x v="7"/>
    <d v="2016-08-15T00:00:00"/>
    <x v="2"/>
    <n v="502"/>
    <n v="0.34"/>
    <n v="120.48"/>
    <s v="Tamil Nadu"/>
    <x v="1"/>
    <x v="6"/>
    <m/>
  </r>
  <r>
    <s v="OD7641"/>
    <x v="3"/>
    <x v="1"/>
    <x v="14"/>
    <x v="22"/>
    <d v="2017-02-04T00:00:00"/>
    <x v="2"/>
    <n v="1146"/>
    <n v="0.13"/>
    <n v="309.42"/>
    <s v="Tamil Nadu"/>
    <x v="0"/>
    <x v="11"/>
    <m/>
  </r>
  <r>
    <s v="OD7642"/>
    <x v="9"/>
    <x v="3"/>
    <x v="3"/>
    <x v="22"/>
    <d v="2018-10-08T00:00:00"/>
    <x v="2"/>
    <n v="1979"/>
    <n v="0.21"/>
    <n v="197.9"/>
    <s v="Tamil Nadu"/>
    <x v="3"/>
    <x v="2"/>
    <m/>
  </r>
  <r>
    <s v="OD7643"/>
    <x v="11"/>
    <x v="3"/>
    <x v="16"/>
    <x v="7"/>
    <d v="2016-12-27T00:00:00"/>
    <x v="2"/>
    <n v="2488"/>
    <n v="0.27"/>
    <n v="398.08"/>
    <s v="Tamil Nadu"/>
    <x v="1"/>
    <x v="4"/>
    <m/>
  </r>
  <r>
    <s v="OD7644"/>
    <x v="43"/>
    <x v="1"/>
    <x v="1"/>
    <x v="14"/>
    <d v="2017-12-23T00:00:00"/>
    <x v="2"/>
    <n v="1674"/>
    <n v="0.31"/>
    <n v="736.56"/>
    <s v="Tamil Nadu"/>
    <x v="0"/>
    <x v="4"/>
    <m/>
  </r>
  <r>
    <s v="OD7645"/>
    <x v="43"/>
    <x v="6"/>
    <x v="11"/>
    <x v="14"/>
    <d v="2015-11-24T00:00:00"/>
    <x v="2"/>
    <n v="2399"/>
    <n v="0.23"/>
    <n v="839.65"/>
    <s v="Tamil Nadu"/>
    <x v="2"/>
    <x v="0"/>
    <m/>
  </r>
  <r>
    <s v="OD7646"/>
    <x v="45"/>
    <x v="1"/>
    <x v="14"/>
    <x v="23"/>
    <d v="2017-12-26T00:00:00"/>
    <x v="2"/>
    <n v="2266"/>
    <n v="0.35"/>
    <n v="657.14"/>
    <s v="Tamil Nadu"/>
    <x v="0"/>
    <x v="4"/>
    <m/>
  </r>
  <r>
    <s v="OD7647"/>
    <x v="21"/>
    <x v="6"/>
    <x v="19"/>
    <x v="20"/>
    <d v="2016-09-18T00:00:00"/>
    <x v="2"/>
    <n v="1298"/>
    <n v="0.1"/>
    <n v="285.56"/>
    <s v="Tamil Nadu"/>
    <x v="1"/>
    <x v="8"/>
    <m/>
  </r>
  <r>
    <s v="OD7648"/>
    <x v="26"/>
    <x v="4"/>
    <x v="6"/>
    <x v="20"/>
    <d v="2018-05-12T00:00:00"/>
    <x v="2"/>
    <n v="1721"/>
    <n v="0.31"/>
    <n v="137.68"/>
    <s v="Tamil Nadu"/>
    <x v="3"/>
    <x v="5"/>
    <m/>
  </r>
  <r>
    <s v="OD7649"/>
    <x v="16"/>
    <x v="4"/>
    <x v="6"/>
    <x v="14"/>
    <d v="2015-02-14T00:00:00"/>
    <x v="2"/>
    <n v="1809"/>
    <n v="0.32"/>
    <n v="253.26"/>
    <s v="Tamil Nadu"/>
    <x v="2"/>
    <x v="11"/>
    <m/>
  </r>
  <r>
    <s v="OD7650"/>
    <x v="46"/>
    <x v="3"/>
    <x v="18"/>
    <x v="10"/>
    <d v="2018-03-16T00:00:00"/>
    <x v="2"/>
    <n v="504"/>
    <n v="0.34"/>
    <n v="50.4"/>
    <s v="Tamil Nadu"/>
    <x v="3"/>
    <x v="10"/>
    <m/>
  </r>
  <r>
    <s v="OD7651"/>
    <x v="39"/>
    <x v="6"/>
    <x v="19"/>
    <x v="20"/>
    <d v="2016-09-28T00:00:00"/>
    <x v="2"/>
    <n v="2004"/>
    <n v="0.15"/>
    <n v="761.52"/>
    <s v="Tamil Nadu"/>
    <x v="1"/>
    <x v="8"/>
    <m/>
  </r>
  <r>
    <s v="OD7652"/>
    <x v="16"/>
    <x v="0"/>
    <x v="0"/>
    <x v="9"/>
    <d v="2017-12-02T00:00:00"/>
    <x v="2"/>
    <n v="1608"/>
    <n v="0.22"/>
    <n v="723.6"/>
    <s v="Tamil Nadu"/>
    <x v="0"/>
    <x v="4"/>
    <m/>
  </r>
  <r>
    <s v="OD7653"/>
    <x v="44"/>
    <x v="2"/>
    <x v="4"/>
    <x v="18"/>
    <d v="2018-01-24T00:00:00"/>
    <x v="2"/>
    <n v="1758"/>
    <n v="0.25"/>
    <n v="404.34"/>
    <s v="Tamil Nadu"/>
    <x v="3"/>
    <x v="9"/>
    <m/>
  </r>
  <r>
    <s v="OD7654"/>
    <x v="19"/>
    <x v="5"/>
    <x v="8"/>
    <x v="20"/>
    <d v="2017-12-26T00:00:00"/>
    <x v="2"/>
    <n v="1765"/>
    <n v="0.22"/>
    <n v="388.3"/>
    <s v="Tamil Nadu"/>
    <x v="0"/>
    <x v="4"/>
    <m/>
  </r>
  <r>
    <s v="OD7655"/>
    <x v="2"/>
    <x v="4"/>
    <x v="22"/>
    <x v="20"/>
    <d v="2018-09-19T00:00:00"/>
    <x v="2"/>
    <n v="1899"/>
    <n v="0.16"/>
    <n v="493.74"/>
    <s v="Tamil Nadu"/>
    <x v="3"/>
    <x v="8"/>
    <m/>
  </r>
  <r>
    <s v="OD7656"/>
    <x v="22"/>
    <x v="6"/>
    <x v="13"/>
    <x v="9"/>
    <d v="2015-06-13T00:00:00"/>
    <x v="2"/>
    <n v="674"/>
    <n v="0.2"/>
    <n v="289.82"/>
    <s v="Tamil Nadu"/>
    <x v="2"/>
    <x v="1"/>
    <m/>
  </r>
  <r>
    <s v="OD7657"/>
    <x v="16"/>
    <x v="1"/>
    <x v="1"/>
    <x v="15"/>
    <d v="2015-10-31T00:00:00"/>
    <x v="2"/>
    <n v="2399"/>
    <n v="0.24"/>
    <n v="575.76"/>
    <s v="Tamil Nadu"/>
    <x v="2"/>
    <x v="2"/>
    <m/>
  </r>
  <r>
    <s v="OD7658"/>
    <x v="41"/>
    <x v="6"/>
    <x v="11"/>
    <x v="5"/>
    <d v="2016-04-26T00:00:00"/>
    <x v="2"/>
    <n v="1277"/>
    <n v="0.18"/>
    <n v="421.41"/>
    <s v="Tamil Nadu"/>
    <x v="1"/>
    <x v="3"/>
    <m/>
  </r>
  <r>
    <s v="OD7659"/>
    <x v="1"/>
    <x v="1"/>
    <x v="1"/>
    <x v="21"/>
    <d v="2016-04-30T00:00:00"/>
    <x v="2"/>
    <n v="1511"/>
    <n v="0.23"/>
    <n v="362.64"/>
    <s v="Tamil Nadu"/>
    <x v="1"/>
    <x v="3"/>
    <m/>
  </r>
  <r>
    <s v="OD7660"/>
    <x v="16"/>
    <x v="5"/>
    <x v="8"/>
    <x v="1"/>
    <d v="2018-12-22T00:00:00"/>
    <x v="2"/>
    <n v="803"/>
    <n v="0.19"/>
    <n v="240.9"/>
    <s v="Tamil Nadu"/>
    <x v="3"/>
    <x v="4"/>
    <m/>
  </r>
  <r>
    <s v="OD7661"/>
    <x v="11"/>
    <x v="3"/>
    <x v="5"/>
    <x v="19"/>
    <d v="2016-02-06T00:00:00"/>
    <x v="2"/>
    <n v="1810"/>
    <n v="0.25"/>
    <n v="217.2"/>
    <s v="Tamil Nadu"/>
    <x v="1"/>
    <x v="11"/>
    <m/>
  </r>
  <r>
    <s v="OD7662"/>
    <x v="31"/>
    <x v="0"/>
    <x v="20"/>
    <x v="20"/>
    <d v="2017-12-23T00:00:00"/>
    <x v="2"/>
    <n v="1092"/>
    <n v="0.27"/>
    <n v="414.96"/>
    <s v="Tamil Nadu"/>
    <x v="0"/>
    <x v="4"/>
    <m/>
  </r>
  <r>
    <s v="OD7663"/>
    <x v="8"/>
    <x v="0"/>
    <x v="20"/>
    <x v="23"/>
    <d v="2018-05-27T00:00:00"/>
    <x v="2"/>
    <n v="2025"/>
    <n v="0.18"/>
    <n v="486"/>
    <s v="Tamil Nadu"/>
    <x v="3"/>
    <x v="5"/>
    <m/>
  </r>
  <r>
    <s v="OD7664"/>
    <x v="36"/>
    <x v="5"/>
    <x v="17"/>
    <x v="5"/>
    <d v="2015-10-31T00:00:00"/>
    <x v="2"/>
    <n v="1753"/>
    <n v="0.28000000000000003"/>
    <n v="315.54000000000002"/>
    <s v="Tamil Nadu"/>
    <x v="2"/>
    <x v="2"/>
    <m/>
  </r>
  <r>
    <s v="OD7665"/>
    <x v="34"/>
    <x v="1"/>
    <x v="1"/>
    <x v="16"/>
    <d v="2016-02-18T00:00:00"/>
    <x v="2"/>
    <n v="728"/>
    <n v="0.12"/>
    <n v="254.8"/>
    <s v="Tamil Nadu"/>
    <x v="1"/>
    <x v="11"/>
    <m/>
  </r>
  <r>
    <s v="OD7666"/>
    <x v="48"/>
    <x v="3"/>
    <x v="18"/>
    <x v="9"/>
    <d v="2018-07-11T00:00:00"/>
    <x v="2"/>
    <n v="1251"/>
    <n v="0.24"/>
    <n v="250.2"/>
    <s v="Tamil Nadu"/>
    <x v="3"/>
    <x v="7"/>
    <m/>
  </r>
  <r>
    <s v="OD7667"/>
    <x v="46"/>
    <x v="3"/>
    <x v="3"/>
    <x v="9"/>
    <d v="2015-03-30T00:00:00"/>
    <x v="2"/>
    <n v="1415"/>
    <n v="0.26"/>
    <n v="396.2"/>
    <s v="Tamil Nadu"/>
    <x v="2"/>
    <x v="10"/>
    <m/>
  </r>
  <r>
    <s v="OD7668"/>
    <x v="39"/>
    <x v="5"/>
    <x v="8"/>
    <x v="1"/>
    <d v="2015-11-26T00:00:00"/>
    <x v="2"/>
    <n v="1563"/>
    <n v="0.14000000000000001"/>
    <n v="422.01"/>
    <s v="Tamil Nadu"/>
    <x v="2"/>
    <x v="0"/>
    <m/>
  </r>
  <r>
    <s v="OD7669"/>
    <x v="15"/>
    <x v="1"/>
    <x v="1"/>
    <x v="14"/>
    <d v="2015-04-06T00:00:00"/>
    <x v="2"/>
    <n v="1801"/>
    <n v="0.33"/>
    <n v="720.4"/>
    <s v="Tamil Nadu"/>
    <x v="2"/>
    <x v="3"/>
    <m/>
  </r>
  <r>
    <s v="OD7670"/>
    <x v="22"/>
    <x v="5"/>
    <x v="10"/>
    <x v="21"/>
    <d v="2018-05-04T00:00:00"/>
    <x v="2"/>
    <n v="1890"/>
    <n v="0.28999999999999998"/>
    <n v="718.2"/>
    <s v="Tamil Nadu"/>
    <x v="3"/>
    <x v="5"/>
    <m/>
  </r>
  <r>
    <s v="OD7671"/>
    <x v="28"/>
    <x v="5"/>
    <x v="10"/>
    <x v="8"/>
    <d v="2018-09-22T00:00:00"/>
    <x v="2"/>
    <n v="1572"/>
    <n v="0.32"/>
    <n v="267.24"/>
    <s v="Tamil Nadu"/>
    <x v="3"/>
    <x v="8"/>
    <m/>
  </r>
  <r>
    <s v="OD7672"/>
    <x v="43"/>
    <x v="2"/>
    <x v="15"/>
    <x v="22"/>
    <d v="2017-08-22T00:00:00"/>
    <x v="2"/>
    <n v="1974"/>
    <n v="0.14000000000000001"/>
    <n v="197.4"/>
    <s v="Tamil Nadu"/>
    <x v="0"/>
    <x v="6"/>
    <m/>
  </r>
  <r>
    <s v="OD7673"/>
    <x v="0"/>
    <x v="2"/>
    <x v="2"/>
    <x v="16"/>
    <d v="2017-06-02T00:00:00"/>
    <x v="2"/>
    <n v="1680"/>
    <n v="0.17"/>
    <n v="336"/>
    <s v="Tamil Nadu"/>
    <x v="0"/>
    <x v="1"/>
    <m/>
  </r>
  <r>
    <s v="OD7674"/>
    <x v="1"/>
    <x v="2"/>
    <x v="15"/>
    <x v="7"/>
    <d v="2018-08-17T00:00:00"/>
    <x v="2"/>
    <n v="1005"/>
    <n v="0.26"/>
    <n v="130.65"/>
    <s v="Tamil Nadu"/>
    <x v="3"/>
    <x v="6"/>
    <m/>
  </r>
  <r>
    <s v="OD7675"/>
    <x v="20"/>
    <x v="4"/>
    <x v="7"/>
    <x v="19"/>
    <d v="2018-09-09T00:00:00"/>
    <x v="2"/>
    <n v="2178"/>
    <n v="0.26"/>
    <n v="936.54"/>
    <s v="Tamil Nadu"/>
    <x v="3"/>
    <x v="8"/>
    <m/>
  </r>
  <r>
    <s v="OD7676"/>
    <x v="14"/>
    <x v="3"/>
    <x v="16"/>
    <x v="21"/>
    <d v="2018-03-12T00:00:00"/>
    <x v="2"/>
    <n v="1961"/>
    <n v="0.13"/>
    <n v="196.1"/>
    <s v="Tamil Nadu"/>
    <x v="3"/>
    <x v="10"/>
    <m/>
  </r>
  <r>
    <s v="OD7677"/>
    <x v="27"/>
    <x v="4"/>
    <x v="6"/>
    <x v="12"/>
    <d v="2016-09-03T00:00:00"/>
    <x v="2"/>
    <n v="2239"/>
    <n v="0.32"/>
    <n v="626.91999999999996"/>
    <s v="Tamil Nadu"/>
    <x v="1"/>
    <x v="8"/>
    <m/>
  </r>
  <r>
    <s v="OD7678"/>
    <x v="24"/>
    <x v="0"/>
    <x v="12"/>
    <x v="13"/>
    <d v="2018-12-22T00:00:00"/>
    <x v="2"/>
    <n v="888"/>
    <n v="0.1"/>
    <n v="399.6"/>
    <s v="Tamil Nadu"/>
    <x v="3"/>
    <x v="4"/>
    <m/>
  </r>
  <r>
    <s v="OD7679"/>
    <x v="42"/>
    <x v="4"/>
    <x v="7"/>
    <x v="12"/>
    <d v="2015-03-30T00:00:00"/>
    <x v="2"/>
    <n v="2392"/>
    <n v="0.3"/>
    <n v="789.36"/>
    <s v="Tamil Nadu"/>
    <x v="2"/>
    <x v="10"/>
    <m/>
  </r>
  <r>
    <s v="OD7680"/>
    <x v="2"/>
    <x v="2"/>
    <x v="4"/>
    <x v="6"/>
    <d v="2018-03-31T00:00:00"/>
    <x v="2"/>
    <n v="2177"/>
    <n v="0.12"/>
    <n v="195.93"/>
    <s v="Tamil Nadu"/>
    <x v="3"/>
    <x v="10"/>
    <m/>
  </r>
  <r>
    <s v="OD7681"/>
    <x v="8"/>
    <x v="4"/>
    <x v="6"/>
    <x v="20"/>
    <d v="2016-09-28T00:00:00"/>
    <x v="2"/>
    <n v="1787"/>
    <n v="0.2"/>
    <n v="482.49"/>
    <s v="Tamil Nadu"/>
    <x v="1"/>
    <x v="8"/>
    <m/>
  </r>
  <r>
    <s v="OD7682"/>
    <x v="28"/>
    <x v="6"/>
    <x v="19"/>
    <x v="6"/>
    <d v="2018-08-20T00:00:00"/>
    <x v="2"/>
    <n v="2046"/>
    <n v="0.15"/>
    <n v="920.7"/>
    <s v="Tamil Nadu"/>
    <x v="3"/>
    <x v="6"/>
    <m/>
  </r>
  <r>
    <s v="OD7683"/>
    <x v="21"/>
    <x v="6"/>
    <x v="13"/>
    <x v="2"/>
    <d v="2018-10-05T00:00:00"/>
    <x v="2"/>
    <n v="2286"/>
    <n v="0.28999999999999998"/>
    <n v="434.34"/>
    <s v="Tamil Nadu"/>
    <x v="3"/>
    <x v="2"/>
    <m/>
  </r>
  <r>
    <s v="OD7684"/>
    <x v="12"/>
    <x v="4"/>
    <x v="22"/>
    <x v="10"/>
    <d v="2016-09-24T00:00:00"/>
    <x v="2"/>
    <n v="695"/>
    <n v="0.14000000000000001"/>
    <n v="125.1"/>
    <s v="Tamil Nadu"/>
    <x v="1"/>
    <x v="8"/>
    <m/>
  </r>
  <r>
    <s v="OD7685"/>
    <x v="36"/>
    <x v="3"/>
    <x v="16"/>
    <x v="17"/>
    <d v="2017-10-27T00:00:00"/>
    <x v="2"/>
    <n v="1942"/>
    <n v="0.24"/>
    <n v="194.2"/>
    <s v="Tamil Nadu"/>
    <x v="0"/>
    <x v="2"/>
    <m/>
  </r>
  <r>
    <s v="OD7686"/>
    <x v="8"/>
    <x v="0"/>
    <x v="12"/>
    <x v="9"/>
    <d v="2017-09-16T00:00:00"/>
    <x v="2"/>
    <n v="1966"/>
    <n v="0.19"/>
    <n v="412.86"/>
    <s v="Tamil Nadu"/>
    <x v="0"/>
    <x v="8"/>
    <m/>
  </r>
  <r>
    <s v="OD7687"/>
    <x v="9"/>
    <x v="3"/>
    <x v="3"/>
    <x v="6"/>
    <d v="2016-11-19T00:00:00"/>
    <x v="2"/>
    <n v="1520"/>
    <n v="0.17"/>
    <n v="562.4"/>
    <s v="Tamil Nadu"/>
    <x v="1"/>
    <x v="0"/>
    <m/>
  </r>
  <r>
    <s v="OD7688"/>
    <x v="34"/>
    <x v="6"/>
    <x v="19"/>
    <x v="4"/>
    <d v="2017-09-20T00:00:00"/>
    <x v="2"/>
    <n v="1128"/>
    <n v="0.25"/>
    <n v="417.36"/>
    <s v="Tamil Nadu"/>
    <x v="0"/>
    <x v="8"/>
    <m/>
  </r>
  <r>
    <s v="OD7689"/>
    <x v="21"/>
    <x v="6"/>
    <x v="13"/>
    <x v="1"/>
    <d v="2018-11-21T00:00:00"/>
    <x v="2"/>
    <n v="577"/>
    <n v="0.31"/>
    <n v="46.16"/>
    <s v="Tamil Nadu"/>
    <x v="3"/>
    <x v="0"/>
    <m/>
  </r>
  <r>
    <s v="OD7690"/>
    <x v="41"/>
    <x v="3"/>
    <x v="5"/>
    <x v="9"/>
    <d v="2016-10-29T00:00:00"/>
    <x v="2"/>
    <n v="865"/>
    <n v="0.27"/>
    <n v="250.85"/>
    <s v="Tamil Nadu"/>
    <x v="1"/>
    <x v="2"/>
    <m/>
  </r>
  <r>
    <s v="OD7691"/>
    <x v="6"/>
    <x v="1"/>
    <x v="14"/>
    <x v="7"/>
    <d v="2018-04-30T00:00:00"/>
    <x v="2"/>
    <n v="588"/>
    <n v="0.23"/>
    <n v="99.96"/>
    <s v="Tamil Nadu"/>
    <x v="3"/>
    <x v="3"/>
    <m/>
  </r>
  <r>
    <s v="OD7692"/>
    <x v="25"/>
    <x v="5"/>
    <x v="8"/>
    <x v="18"/>
    <d v="2016-12-05T00:00:00"/>
    <x v="2"/>
    <n v="1608"/>
    <n v="0.35"/>
    <n v="160.80000000000001"/>
    <s v="Tamil Nadu"/>
    <x v="1"/>
    <x v="4"/>
    <m/>
  </r>
  <r>
    <s v="OD7693"/>
    <x v="19"/>
    <x v="5"/>
    <x v="17"/>
    <x v="3"/>
    <d v="2018-05-30T00:00:00"/>
    <x v="2"/>
    <n v="1924"/>
    <n v="0.3"/>
    <n v="711.88"/>
    <s v="Tamil Nadu"/>
    <x v="3"/>
    <x v="5"/>
    <m/>
  </r>
  <r>
    <s v="OD7694"/>
    <x v="38"/>
    <x v="1"/>
    <x v="14"/>
    <x v="12"/>
    <d v="2015-08-25T00:00:00"/>
    <x v="2"/>
    <n v="557"/>
    <n v="0.17"/>
    <n v="239.51"/>
    <s v="Tamil Nadu"/>
    <x v="2"/>
    <x v="6"/>
    <m/>
  </r>
  <r>
    <s v="OD7695"/>
    <x v="22"/>
    <x v="0"/>
    <x v="20"/>
    <x v="7"/>
    <d v="2017-05-09T00:00:00"/>
    <x v="2"/>
    <n v="1318"/>
    <n v="0.34"/>
    <n v="92.26"/>
    <s v="Tamil Nadu"/>
    <x v="0"/>
    <x v="5"/>
    <m/>
  </r>
  <r>
    <s v="OD7696"/>
    <x v="30"/>
    <x v="5"/>
    <x v="10"/>
    <x v="16"/>
    <d v="2017-02-01T00:00:00"/>
    <x v="2"/>
    <n v="1311"/>
    <n v="0.16"/>
    <n v="131.1"/>
    <s v="Tamil Nadu"/>
    <x v="0"/>
    <x v="11"/>
    <m/>
  </r>
  <r>
    <s v="OD7697"/>
    <x v="21"/>
    <x v="2"/>
    <x v="15"/>
    <x v="21"/>
    <d v="2016-03-23T00:00:00"/>
    <x v="2"/>
    <n v="1458"/>
    <n v="0.34"/>
    <n v="641.52"/>
    <s v="Tamil Nadu"/>
    <x v="1"/>
    <x v="10"/>
    <m/>
  </r>
  <r>
    <s v="OD7698"/>
    <x v="20"/>
    <x v="0"/>
    <x v="0"/>
    <x v="11"/>
    <d v="2016-03-22T00:00:00"/>
    <x v="2"/>
    <n v="750"/>
    <n v="0.21"/>
    <n v="127.5"/>
    <s v="Tamil Nadu"/>
    <x v="1"/>
    <x v="10"/>
    <m/>
  </r>
  <r>
    <s v="OD7699"/>
    <x v="43"/>
    <x v="5"/>
    <x v="10"/>
    <x v="3"/>
    <d v="2018-12-08T00:00:00"/>
    <x v="2"/>
    <n v="1243"/>
    <n v="0.28000000000000003"/>
    <n v="99.44"/>
    <s v="Tamil Nadu"/>
    <x v="3"/>
    <x v="4"/>
    <m/>
  </r>
  <r>
    <s v="OD7700"/>
    <x v="5"/>
    <x v="6"/>
    <x v="19"/>
    <x v="8"/>
    <d v="2015-12-29T00:00:00"/>
    <x v="2"/>
    <n v="1933"/>
    <n v="0.2"/>
    <n v="521.91"/>
    <s v="Tamil Nadu"/>
    <x v="2"/>
    <x v="4"/>
    <m/>
  </r>
  <r>
    <s v="OD7701"/>
    <x v="11"/>
    <x v="4"/>
    <x v="7"/>
    <x v="11"/>
    <d v="2015-12-10T00:00:00"/>
    <x v="2"/>
    <n v="1921"/>
    <n v="0.21"/>
    <n v="211.31"/>
    <s v="Tamil Nadu"/>
    <x v="2"/>
    <x v="4"/>
    <m/>
  </r>
  <r>
    <s v="OD7702"/>
    <x v="28"/>
    <x v="6"/>
    <x v="11"/>
    <x v="23"/>
    <d v="2015-12-10T00:00:00"/>
    <x v="2"/>
    <n v="560"/>
    <n v="0.25"/>
    <n v="168"/>
    <s v="Tamil Nadu"/>
    <x v="2"/>
    <x v="4"/>
    <m/>
  </r>
  <r>
    <s v="OD7703"/>
    <x v="20"/>
    <x v="4"/>
    <x v="6"/>
    <x v="11"/>
    <d v="2018-01-23T00:00:00"/>
    <x v="2"/>
    <n v="1768"/>
    <n v="0.28000000000000003"/>
    <n v="601.12"/>
    <s v="Tamil Nadu"/>
    <x v="3"/>
    <x v="9"/>
    <m/>
  </r>
  <r>
    <s v="OD7704"/>
    <x v="23"/>
    <x v="4"/>
    <x v="22"/>
    <x v="4"/>
    <d v="2015-11-24T00:00:00"/>
    <x v="2"/>
    <n v="1786"/>
    <n v="0.17"/>
    <n v="500.08"/>
    <s v="Tamil Nadu"/>
    <x v="2"/>
    <x v="0"/>
    <m/>
  </r>
  <r>
    <s v="OD7705"/>
    <x v="15"/>
    <x v="4"/>
    <x v="6"/>
    <x v="11"/>
    <d v="2018-12-17T00:00:00"/>
    <x v="2"/>
    <n v="1609"/>
    <n v="0.35"/>
    <n v="434.43"/>
    <s v="Tamil Nadu"/>
    <x v="3"/>
    <x v="4"/>
    <m/>
  </r>
  <r>
    <s v="OD7706"/>
    <x v="49"/>
    <x v="1"/>
    <x v="1"/>
    <x v="3"/>
    <d v="2018-09-04T00:00:00"/>
    <x v="2"/>
    <n v="1002"/>
    <n v="0.17"/>
    <n v="140.28"/>
    <s v="Tamil Nadu"/>
    <x v="3"/>
    <x v="8"/>
    <m/>
  </r>
  <r>
    <s v="OD7707"/>
    <x v="0"/>
    <x v="2"/>
    <x v="4"/>
    <x v="10"/>
    <d v="2015-08-25T00:00:00"/>
    <x v="2"/>
    <n v="1828"/>
    <n v="0.12"/>
    <n v="749.48"/>
    <s v="Tamil Nadu"/>
    <x v="2"/>
    <x v="6"/>
    <m/>
  </r>
  <r>
    <s v="OD7708"/>
    <x v="44"/>
    <x v="4"/>
    <x v="22"/>
    <x v="13"/>
    <d v="2015-10-31T00:00:00"/>
    <x v="2"/>
    <n v="920"/>
    <n v="0.16"/>
    <n v="303.60000000000002"/>
    <s v="Tamil Nadu"/>
    <x v="2"/>
    <x v="2"/>
    <m/>
  </r>
  <r>
    <s v="OD7709"/>
    <x v="30"/>
    <x v="0"/>
    <x v="12"/>
    <x v="13"/>
    <d v="2017-12-23T00:00:00"/>
    <x v="2"/>
    <n v="594"/>
    <n v="0.34"/>
    <n v="243.54"/>
    <s v="Tamil Nadu"/>
    <x v="0"/>
    <x v="4"/>
    <m/>
  </r>
  <r>
    <s v="OD7710"/>
    <x v="33"/>
    <x v="4"/>
    <x v="6"/>
    <x v="7"/>
    <d v="2018-12-01T00:00:00"/>
    <x v="2"/>
    <n v="1583"/>
    <n v="0.1"/>
    <n v="79.150000000000006"/>
    <s v="Tamil Nadu"/>
    <x v="3"/>
    <x v="4"/>
    <m/>
  </r>
  <r>
    <s v="OD7711"/>
    <x v="42"/>
    <x v="5"/>
    <x v="10"/>
    <x v="12"/>
    <d v="2018-07-11T00:00:00"/>
    <x v="2"/>
    <n v="2331"/>
    <n v="0.17"/>
    <n v="186.48"/>
    <s v="Tamil Nadu"/>
    <x v="3"/>
    <x v="7"/>
    <m/>
  </r>
  <r>
    <s v="OD7712"/>
    <x v="45"/>
    <x v="6"/>
    <x v="11"/>
    <x v="20"/>
    <d v="2018-02-05T00:00:00"/>
    <x v="2"/>
    <n v="1624"/>
    <n v="0.2"/>
    <n v="129.91999999999999"/>
    <s v="Tamil Nadu"/>
    <x v="3"/>
    <x v="11"/>
    <m/>
  </r>
  <r>
    <s v="OD7713"/>
    <x v="16"/>
    <x v="1"/>
    <x v="1"/>
    <x v="17"/>
    <d v="2018-03-18T00:00:00"/>
    <x v="2"/>
    <n v="985"/>
    <n v="0.3"/>
    <n v="206.85"/>
    <s v="Tamil Nadu"/>
    <x v="3"/>
    <x v="10"/>
    <m/>
  </r>
  <r>
    <s v="OD7714"/>
    <x v="7"/>
    <x v="3"/>
    <x v="18"/>
    <x v="23"/>
    <d v="2018-12-02T00:00:00"/>
    <x v="2"/>
    <n v="660"/>
    <n v="0.2"/>
    <n v="145.19999999999999"/>
    <s v="Tamil Nadu"/>
    <x v="3"/>
    <x v="4"/>
    <m/>
  </r>
  <r>
    <s v="OD7715"/>
    <x v="23"/>
    <x v="2"/>
    <x v="21"/>
    <x v="3"/>
    <d v="2016-07-26T00:00:00"/>
    <x v="2"/>
    <n v="2097"/>
    <n v="0.21"/>
    <n v="733.95"/>
    <s v="Tamil Nadu"/>
    <x v="1"/>
    <x v="7"/>
    <m/>
  </r>
  <r>
    <s v="OD7716"/>
    <x v="12"/>
    <x v="2"/>
    <x v="21"/>
    <x v="23"/>
    <d v="2015-07-21T00:00:00"/>
    <x v="2"/>
    <n v="2144"/>
    <n v="0.15"/>
    <n v="128.63999999999999"/>
    <s v="Tamil Nadu"/>
    <x v="2"/>
    <x v="7"/>
    <m/>
  </r>
  <r>
    <s v="OD7717"/>
    <x v="18"/>
    <x v="3"/>
    <x v="5"/>
    <x v="14"/>
    <d v="2016-08-13T00:00:00"/>
    <x v="2"/>
    <n v="2176"/>
    <n v="0.33"/>
    <n v="696.32"/>
    <s v="Tamil Nadu"/>
    <x v="1"/>
    <x v="6"/>
    <m/>
  </r>
  <r>
    <s v="OD7718"/>
    <x v="28"/>
    <x v="3"/>
    <x v="5"/>
    <x v="2"/>
    <d v="2015-03-07T00:00:00"/>
    <x v="2"/>
    <n v="1182"/>
    <n v="0.32"/>
    <n v="153.66"/>
    <s v="Tamil Nadu"/>
    <x v="2"/>
    <x v="10"/>
    <m/>
  </r>
  <r>
    <s v="OD7719"/>
    <x v="10"/>
    <x v="5"/>
    <x v="8"/>
    <x v="3"/>
    <d v="2018-03-18T00:00:00"/>
    <x v="2"/>
    <n v="1390"/>
    <n v="0.13"/>
    <n v="125.1"/>
    <s v="Tamil Nadu"/>
    <x v="3"/>
    <x v="10"/>
    <m/>
  </r>
  <r>
    <s v="OD7720"/>
    <x v="29"/>
    <x v="0"/>
    <x v="20"/>
    <x v="10"/>
    <d v="2017-09-24T00:00:00"/>
    <x v="2"/>
    <n v="568"/>
    <n v="0.24"/>
    <n v="45.44"/>
    <s v="Tamil Nadu"/>
    <x v="0"/>
    <x v="8"/>
    <m/>
  </r>
  <r>
    <s v="OD7721"/>
    <x v="22"/>
    <x v="4"/>
    <x v="7"/>
    <x v="16"/>
    <d v="2017-07-21T00:00:00"/>
    <x v="2"/>
    <n v="1726"/>
    <n v="0.32"/>
    <n v="258.89999999999998"/>
    <s v="Tamil Nadu"/>
    <x v="0"/>
    <x v="7"/>
    <m/>
  </r>
  <r>
    <s v="OD7722"/>
    <x v="1"/>
    <x v="6"/>
    <x v="19"/>
    <x v="17"/>
    <d v="2018-10-05T00:00:00"/>
    <x v="2"/>
    <n v="979"/>
    <n v="0.11"/>
    <n v="303.49"/>
    <s v="Tamil Nadu"/>
    <x v="3"/>
    <x v="2"/>
    <m/>
  </r>
  <r>
    <s v="OD7723"/>
    <x v="6"/>
    <x v="6"/>
    <x v="11"/>
    <x v="7"/>
    <d v="2018-09-16T00:00:00"/>
    <x v="2"/>
    <n v="1278"/>
    <n v="0.19"/>
    <n v="63.9"/>
    <s v="Tamil Nadu"/>
    <x v="3"/>
    <x v="8"/>
    <m/>
  </r>
  <r>
    <s v="OD7724"/>
    <x v="34"/>
    <x v="3"/>
    <x v="5"/>
    <x v="10"/>
    <d v="2018-02-23T00:00:00"/>
    <x v="2"/>
    <n v="567"/>
    <n v="0.28999999999999998"/>
    <n v="255.15"/>
    <s v="Tamil Nadu"/>
    <x v="3"/>
    <x v="11"/>
    <m/>
  </r>
  <r>
    <s v="OD7725"/>
    <x v="49"/>
    <x v="5"/>
    <x v="8"/>
    <x v="5"/>
    <d v="2018-10-15T00:00:00"/>
    <x v="2"/>
    <n v="1801"/>
    <n v="0.26"/>
    <n v="612.34"/>
    <s v="Tamil Nadu"/>
    <x v="3"/>
    <x v="2"/>
    <m/>
  </r>
  <r>
    <s v="OD7726"/>
    <x v="20"/>
    <x v="5"/>
    <x v="10"/>
    <x v="2"/>
    <d v="2018-12-22T00:00:00"/>
    <x v="2"/>
    <n v="1155"/>
    <n v="0.19"/>
    <n v="300.3"/>
    <s v="Tamil Nadu"/>
    <x v="3"/>
    <x v="4"/>
    <m/>
  </r>
  <r>
    <s v="OD7727"/>
    <x v="4"/>
    <x v="0"/>
    <x v="12"/>
    <x v="17"/>
    <d v="2017-11-21T00:00:00"/>
    <x v="2"/>
    <n v="1593"/>
    <n v="0.3"/>
    <n v="461.97"/>
    <s v="Tamil Nadu"/>
    <x v="0"/>
    <x v="0"/>
    <m/>
  </r>
  <r>
    <s v="OD7728"/>
    <x v="8"/>
    <x v="1"/>
    <x v="14"/>
    <x v="9"/>
    <d v="2018-11-27T00:00:00"/>
    <x v="2"/>
    <n v="1173"/>
    <n v="0.18"/>
    <n v="316.70999999999998"/>
    <s v="Tamil Nadu"/>
    <x v="3"/>
    <x v="0"/>
    <m/>
  </r>
  <r>
    <s v="OD7729"/>
    <x v="25"/>
    <x v="4"/>
    <x v="6"/>
    <x v="14"/>
    <d v="2016-10-29T00:00:00"/>
    <x v="2"/>
    <n v="926"/>
    <n v="0.24"/>
    <n v="231.5"/>
    <s v="Tamil Nadu"/>
    <x v="1"/>
    <x v="2"/>
    <m/>
  </r>
  <r>
    <s v="OD7730"/>
    <x v="6"/>
    <x v="4"/>
    <x v="7"/>
    <x v="12"/>
    <d v="2018-11-02T00:00:00"/>
    <x v="2"/>
    <n v="1069"/>
    <n v="0.14000000000000001"/>
    <n v="363.46"/>
    <s v="Tamil Nadu"/>
    <x v="3"/>
    <x v="0"/>
    <m/>
  </r>
  <r>
    <s v="OD7731"/>
    <x v="8"/>
    <x v="5"/>
    <x v="8"/>
    <x v="10"/>
    <d v="2015-10-31T00:00:00"/>
    <x v="2"/>
    <n v="2180"/>
    <n v="0.2"/>
    <n v="305.2"/>
    <s v="Tamil Nadu"/>
    <x v="2"/>
    <x v="2"/>
    <m/>
  </r>
  <r>
    <s v="OD7732"/>
    <x v="17"/>
    <x v="6"/>
    <x v="11"/>
    <x v="23"/>
    <d v="2015-03-07T00:00:00"/>
    <x v="2"/>
    <n v="997"/>
    <n v="0.21"/>
    <n v="179.46"/>
    <s v="Tamil Nadu"/>
    <x v="2"/>
    <x v="10"/>
    <m/>
  </r>
  <r>
    <s v="OD7733"/>
    <x v="40"/>
    <x v="6"/>
    <x v="11"/>
    <x v="3"/>
    <d v="2017-12-18T00:00:00"/>
    <x v="2"/>
    <n v="2110"/>
    <n v="0.33"/>
    <n v="759.6"/>
    <s v="Tamil Nadu"/>
    <x v="0"/>
    <x v="4"/>
    <m/>
  </r>
  <r>
    <s v="OD7734"/>
    <x v="37"/>
    <x v="5"/>
    <x v="8"/>
    <x v="6"/>
    <d v="2015-07-23T00:00:00"/>
    <x v="2"/>
    <n v="826"/>
    <n v="0.18"/>
    <n v="82.6"/>
    <s v="Tamil Nadu"/>
    <x v="2"/>
    <x v="7"/>
    <m/>
  </r>
  <r>
    <s v="OD7735"/>
    <x v="16"/>
    <x v="3"/>
    <x v="3"/>
    <x v="16"/>
    <d v="2018-05-14T00:00:00"/>
    <x v="2"/>
    <n v="786"/>
    <n v="0.33"/>
    <n v="322.26"/>
    <s v="Tamil Nadu"/>
    <x v="3"/>
    <x v="5"/>
    <m/>
  </r>
  <r>
    <s v="OD7736"/>
    <x v="16"/>
    <x v="1"/>
    <x v="14"/>
    <x v="5"/>
    <d v="2017-12-18T00:00:00"/>
    <x v="2"/>
    <n v="844"/>
    <n v="0.34"/>
    <n v="211"/>
    <s v="Tamil Nadu"/>
    <x v="0"/>
    <x v="4"/>
    <m/>
  </r>
  <r>
    <s v="OD7737"/>
    <x v="9"/>
    <x v="5"/>
    <x v="10"/>
    <x v="19"/>
    <d v="2017-06-12T00:00:00"/>
    <x v="2"/>
    <n v="1631"/>
    <n v="0.27"/>
    <n v="81.55"/>
    <s v="Tamil Nadu"/>
    <x v="0"/>
    <x v="1"/>
    <m/>
  </r>
  <r>
    <s v="OD7738"/>
    <x v="31"/>
    <x v="3"/>
    <x v="3"/>
    <x v="3"/>
    <d v="2018-08-20T00:00:00"/>
    <x v="2"/>
    <n v="2411"/>
    <n v="0.15"/>
    <n v="120.55"/>
    <s v="Tamil Nadu"/>
    <x v="3"/>
    <x v="6"/>
    <m/>
  </r>
  <r>
    <s v="OD7739"/>
    <x v="41"/>
    <x v="6"/>
    <x v="19"/>
    <x v="18"/>
    <d v="2015-11-24T00:00:00"/>
    <x v="2"/>
    <n v="986"/>
    <n v="0.16"/>
    <n v="78.88"/>
    <s v="Tamil Nadu"/>
    <x v="2"/>
    <x v="0"/>
    <m/>
  </r>
  <r>
    <s v="OD7740"/>
    <x v="34"/>
    <x v="1"/>
    <x v="14"/>
    <x v="16"/>
    <d v="2015-09-19T00:00:00"/>
    <x v="2"/>
    <n v="1222"/>
    <n v="0.12"/>
    <n v="305.5"/>
    <s v="Tamil Nadu"/>
    <x v="2"/>
    <x v="8"/>
    <m/>
  </r>
  <r>
    <s v="OD7741"/>
    <x v="44"/>
    <x v="5"/>
    <x v="17"/>
    <x v="1"/>
    <d v="2017-06-05T00:00:00"/>
    <x v="2"/>
    <n v="2305"/>
    <n v="0.27"/>
    <n v="276.60000000000002"/>
    <s v="Tamil Nadu"/>
    <x v="0"/>
    <x v="1"/>
    <m/>
  </r>
  <r>
    <s v="OD7742"/>
    <x v="25"/>
    <x v="2"/>
    <x v="2"/>
    <x v="1"/>
    <d v="2018-03-19T00:00:00"/>
    <x v="2"/>
    <n v="1497"/>
    <n v="0.27"/>
    <n v="209.58"/>
    <s v="Tamil Nadu"/>
    <x v="3"/>
    <x v="10"/>
    <m/>
  </r>
  <r>
    <s v="OD7743"/>
    <x v="34"/>
    <x v="6"/>
    <x v="13"/>
    <x v="16"/>
    <d v="2016-09-11T00:00:00"/>
    <x v="2"/>
    <n v="1692"/>
    <n v="0.28000000000000003"/>
    <n v="236.88"/>
    <s v="Tamil Nadu"/>
    <x v="1"/>
    <x v="8"/>
    <m/>
  </r>
  <r>
    <s v="OD7744"/>
    <x v="5"/>
    <x v="2"/>
    <x v="4"/>
    <x v="17"/>
    <d v="2017-12-08T00:00:00"/>
    <x v="2"/>
    <n v="1269"/>
    <n v="0.33"/>
    <n v="139.59"/>
    <s v="Tamil Nadu"/>
    <x v="0"/>
    <x v="4"/>
    <m/>
  </r>
  <r>
    <s v="OD7745"/>
    <x v="48"/>
    <x v="6"/>
    <x v="13"/>
    <x v="17"/>
    <d v="2017-10-31T00:00:00"/>
    <x v="2"/>
    <n v="1942"/>
    <n v="0.28000000000000003"/>
    <n v="291.3"/>
    <s v="Tamil Nadu"/>
    <x v="0"/>
    <x v="2"/>
    <m/>
  </r>
  <r>
    <s v="OD7746"/>
    <x v="1"/>
    <x v="2"/>
    <x v="21"/>
    <x v="9"/>
    <d v="2018-12-21T00:00:00"/>
    <x v="2"/>
    <n v="926"/>
    <n v="0.14000000000000001"/>
    <n v="101.86"/>
    <s v="Tamil Nadu"/>
    <x v="3"/>
    <x v="4"/>
    <m/>
  </r>
  <r>
    <s v="OD7747"/>
    <x v="24"/>
    <x v="2"/>
    <x v="21"/>
    <x v="19"/>
    <d v="2018-08-18T00:00:00"/>
    <x v="2"/>
    <n v="1016"/>
    <n v="0.15"/>
    <n v="365.76"/>
    <s v="Tamil Nadu"/>
    <x v="3"/>
    <x v="6"/>
    <m/>
  </r>
  <r>
    <s v="OD7748"/>
    <x v="9"/>
    <x v="1"/>
    <x v="14"/>
    <x v="1"/>
    <d v="2017-05-19T00:00:00"/>
    <x v="2"/>
    <n v="1984"/>
    <n v="0.28999999999999998"/>
    <n v="277.76"/>
    <s v="Tamil Nadu"/>
    <x v="0"/>
    <x v="5"/>
    <m/>
  </r>
  <r>
    <s v="OD7749"/>
    <x v="39"/>
    <x v="6"/>
    <x v="9"/>
    <x v="2"/>
    <d v="2017-12-01T00:00:00"/>
    <x v="2"/>
    <n v="1377"/>
    <n v="0.23"/>
    <n v="413.1"/>
    <s v="Tamil Nadu"/>
    <x v="0"/>
    <x v="4"/>
    <m/>
  </r>
  <r>
    <s v="OD7750"/>
    <x v="40"/>
    <x v="6"/>
    <x v="19"/>
    <x v="2"/>
    <d v="2018-06-24T00:00:00"/>
    <x v="2"/>
    <n v="1448"/>
    <n v="0.28999999999999998"/>
    <n v="622.64"/>
    <s v="Tamil Nadu"/>
    <x v="3"/>
    <x v="1"/>
    <m/>
  </r>
  <r>
    <s v="OD7751"/>
    <x v="15"/>
    <x v="1"/>
    <x v="14"/>
    <x v="16"/>
    <d v="2016-01-26T00:00:00"/>
    <x v="2"/>
    <n v="583"/>
    <n v="0.13"/>
    <n v="198.22"/>
    <s v="Tamil Nadu"/>
    <x v="1"/>
    <x v="9"/>
    <m/>
  </r>
  <r>
    <s v="OD7752"/>
    <x v="30"/>
    <x v="4"/>
    <x v="7"/>
    <x v="12"/>
    <d v="2018-08-17T00:00:00"/>
    <x v="2"/>
    <n v="714"/>
    <n v="0.14000000000000001"/>
    <n v="64.260000000000005"/>
    <s v="Tamil Nadu"/>
    <x v="3"/>
    <x v="6"/>
    <m/>
  </r>
  <r>
    <s v="OD7753"/>
    <x v="0"/>
    <x v="1"/>
    <x v="1"/>
    <x v="20"/>
    <d v="2018-06-24T00:00:00"/>
    <x v="2"/>
    <n v="1562"/>
    <n v="0.33"/>
    <n v="609.17999999999995"/>
    <s v="Tamil Nadu"/>
    <x v="3"/>
    <x v="1"/>
    <m/>
  </r>
  <r>
    <s v="OD7754"/>
    <x v="9"/>
    <x v="2"/>
    <x v="21"/>
    <x v="9"/>
    <d v="2015-12-29T00:00:00"/>
    <x v="2"/>
    <n v="1460"/>
    <n v="0.3"/>
    <n v="540.20000000000005"/>
    <s v="Tamil Nadu"/>
    <x v="2"/>
    <x v="4"/>
    <m/>
  </r>
  <r>
    <s v="OD7755"/>
    <x v="12"/>
    <x v="5"/>
    <x v="10"/>
    <x v="1"/>
    <d v="2017-08-21T00:00:00"/>
    <x v="2"/>
    <n v="597"/>
    <n v="0.27"/>
    <n v="244.77"/>
    <s v="Tamil Nadu"/>
    <x v="0"/>
    <x v="6"/>
    <m/>
  </r>
  <r>
    <s v="OD7756"/>
    <x v="38"/>
    <x v="0"/>
    <x v="20"/>
    <x v="2"/>
    <d v="2017-09-18T00:00:00"/>
    <x v="2"/>
    <n v="575"/>
    <n v="0.24"/>
    <n v="92"/>
    <s v="Tamil Nadu"/>
    <x v="0"/>
    <x v="8"/>
    <m/>
  </r>
  <r>
    <s v="OD7757"/>
    <x v="22"/>
    <x v="6"/>
    <x v="13"/>
    <x v="19"/>
    <d v="2017-09-20T00:00:00"/>
    <x v="2"/>
    <n v="1142"/>
    <n v="0.15"/>
    <n v="102.78"/>
    <s v="Tamil Nadu"/>
    <x v="0"/>
    <x v="8"/>
    <m/>
  </r>
  <r>
    <s v="OD7758"/>
    <x v="37"/>
    <x v="1"/>
    <x v="1"/>
    <x v="18"/>
    <d v="2018-05-14T00:00:00"/>
    <x v="2"/>
    <n v="2252"/>
    <n v="0.33"/>
    <n v="337.8"/>
    <s v="Tamil Nadu"/>
    <x v="3"/>
    <x v="5"/>
    <m/>
  </r>
  <r>
    <s v="OD7759"/>
    <x v="35"/>
    <x v="1"/>
    <x v="14"/>
    <x v="15"/>
    <d v="2017-11-20T00:00:00"/>
    <x v="2"/>
    <n v="1754"/>
    <n v="0.31"/>
    <n v="666.52"/>
    <s v="Tamil Nadu"/>
    <x v="0"/>
    <x v="0"/>
    <m/>
  </r>
  <r>
    <s v="OD7760"/>
    <x v="40"/>
    <x v="5"/>
    <x v="8"/>
    <x v="21"/>
    <d v="2015-10-31T00:00:00"/>
    <x v="2"/>
    <n v="2238"/>
    <n v="0.32"/>
    <n v="939.96"/>
    <s v="Tamil Nadu"/>
    <x v="2"/>
    <x v="2"/>
    <m/>
  </r>
  <r>
    <s v="OD7761"/>
    <x v="46"/>
    <x v="6"/>
    <x v="9"/>
    <x v="6"/>
    <d v="2018-09-09T00:00:00"/>
    <x v="2"/>
    <n v="1553"/>
    <n v="0.28999999999999998"/>
    <n v="186.36"/>
    <s v="Tamil Nadu"/>
    <x v="3"/>
    <x v="8"/>
    <m/>
  </r>
  <r>
    <s v="OD7762"/>
    <x v="20"/>
    <x v="4"/>
    <x v="6"/>
    <x v="10"/>
    <d v="2015-11-26T00:00:00"/>
    <x v="2"/>
    <n v="544"/>
    <n v="0.33"/>
    <n v="136"/>
    <s v="Tamil Nadu"/>
    <x v="2"/>
    <x v="0"/>
    <m/>
  </r>
  <r>
    <s v="OD7763"/>
    <x v="35"/>
    <x v="0"/>
    <x v="20"/>
    <x v="22"/>
    <d v="2018-06-03T00:00:00"/>
    <x v="2"/>
    <n v="2158"/>
    <n v="0.25"/>
    <n v="107.9"/>
    <s v="Tamil Nadu"/>
    <x v="3"/>
    <x v="1"/>
    <m/>
  </r>
  <r>
    <s v="OD7764"/>
    <x v="35"/>
    <x v="3"/>
    <x v="5"/>
    <x v="17"/>
    <d v="2017-05-19T00:00:00"/>
    <x v="2"/>
    <n v="2093"/>
    <n v="0.15"/>
    <n v="272.08999999999997"/>
    <s v="Tamil Nadu"/>
    <x v="0"/>
    <x v="5"/>
    <m/>
  </r>
  <r>
    <s v="OD7765"/>
    <x v="27"/>
    <x v="2"/>
    <x v="21"/>
    <x v="1"/>
    <d v="2018-12-08T00:00:00"/>
    <x v="2"/>
    <n v="1608"/>
    <n v="0.31"/>
    <n v="369.84"/>
    <s v="Tamil Nadu"/>
    <x v="3"/>
    <x v="4"/>
    <m/>
  </r>
  <r>
    <s v="OD7766"/>
    <x v="47"/>
    <x v="4"/>
    <x v="22"/>
    <x v="6"/>
    <d v="2016-08-07T00:00:00"/>
    <x v="2"/>
    <n v="2325"/>
    <n v="0.15"/>
    <n v="581.25"/>
    <s v="Tamil Nadu"/>
    <x v="1"/>
    <x v="6"/>
    <m/>
  </r>
  <r>
    <s v="OD7767"/>
    <x v="5"/>
    <x v="4"/>
    <x v="7"/>
    <x v="9"/>
    <d v="2017-12-17T00:00:00"/>
    <x v="2"/>
    <n v="1189"/>
    <n v="0.2"/>
    <n v="321.02999999999997"/>
    <s v="Tamil Nadu"/>
    <x v="0"/>
    <x v="4"/>
    <m/>
  </r>
  <r>
    <s v="OD7768"/>
    <x v="7"/>
    <x v="1"/>
    <x v="14"/>
    <x v="6"/>
    <d v="2018-12-25T00:00:00"/>
    <x v="2"/>
    <n v="702"/>
    <n v="0.3"/>
    <n v="49.14"/>
    <s v="Tamil Nadu"/>
    <x v="3"/>
    <x v="4"/>
    <m/>
  </r>
  <r>
    <s v="OD7769"/>
    <x v="34"/>
    <x v="1"/>
    <x v="1"/>
    <x v="23"/>
    <d v="2016-10-23T00:00:00"/>
    <x v="2"/>
    <n v="2413"/>
    <n v="0.11"/>
    <n v="434.34"/>
    <s v="Tamil Nadu"/>
    <x v="1"/>
    <x v="2"/>
    <m/>
  </r>
  <r>
    <s v="OD7770"/>
    <x v="47"/>
    <x v="4"/>
    <x v="6"/>
    <x v="4"/>
    <d v="2018-12-02T00:00:00"/>
    <x v="2"/>
    <n v="2374"/>
    <n v="0.22"/>
    <n v="735.94"/>
    <s v="Tamil Nadu"/>
    <x v="3"/>
    <x v="4"/>
    <m/>
  </r>
  <r>
    <s v="OD7771"/>
    <x v="46"/>
    <x v="1"/>
    <x v="14"/>
    <x v="21"/>
    <d v="2016-09-26T00:00:00"/>
    <x v="2"/>
    <n v="2341"/>
    <n v="0.19"/>
    <n v="655.48"/>
    <s v="Tamil Nadu"/>
    <x v="1"/>
    <x v="8"/>
    <m/>
  </r>
  <r>
    <s v="OD7772"/>
    <x v="5"/>
    <x v="1"/>
    <x v="1"/>
    <x v="17"/>
    <d v="2017-12-26T00:00:00"/>
    <x v="2"/>
    <n v="646"/>
    <n v="0.33"/>
    <n v="103.36"/>
    <s v="Tamil Nadu"/>
    <x v="0"/>
    <x v="4"/>
    <m/>
  </r>
  <r>
    <s v="OD7773"/>
    <x v="7"/>
    <x v="6"/>
    <x v="9"/>
    <x v="3"/>
    <d v="2016-12-18T00:00:00"/>
    <x v="2"/>
    <n v="1928"/>
    <n v="0.33"/>
    <n v="154.24"/>
    <s v="Tamil Nadu"/>
    <x v="1"/>
    <x v="4"/>
    <m/>
  </r>
  <r>
    <s v="OD7774"/>
    <x v="36"/>
    <x v="2"/>
    <x v="4"/>
    <x v="2"/>
    <d v="2018-12-30T00:00:00"/>
    <x v="2"/>
    <n v="548"/>
    <n v="0.25"/>
    <n v="164.4"/>
    <s v="Tamil Nadu"/>
    <x v="3"/>
    <x v="4"/>
    <m/>
  </r>
  <r>
    <s v="OD7775"/>
    <x v="24"/>
    <x v="0"/>
    <x v="12"/>
    <x v="13"/>
    <d v="2018-12-30T00:00:00"/>
    <x v="2"/>
    <n v="997"/>
    <n v="0.2"/>
    <n v="438.68"/>
    <s v="Tamil Nadu"/>
    <x v="3"/>
    <x v="4"/>
    <m/>
  </r>
  <r>
    <s v="OD7776"/>
    <x v="24"/>
    <x v="6"/>
    <x v="19"/>
    <x v="16"/>
    <d v="2017-08-21T00:00:00"/>
    <x v="2"/>
    <n v="779"/>
    <n v="0.35"/>
    <n v="350.55"/>
    <s v="Tamil Nadu"/>
    <x v="0"/>
    <x v="6"/>
    <m/>
  </r>
  <r>
    <s v="OD7777"/>
    <x v="48"/>
    <x v="4"/>
    <x v="22"/>
    <x v="16"/>
    <d v="2018-03-02T00:00:00"/>
    <x v="2"/>
    <n v="723"/>
    <n v="0.23"/>
    <n v="281.97000000000003"/>
    <s v="Tamil Nadu"/>
    <x v="3"/>
    <x v="10"/>
    <m/>
  </r>
  <r>
    <s v="OD7778"/>
    <x v="6"/>
    <x v="3"/>
    <x v="16"/>
    <x v="15"/>
    <d v="2015-10-31T00:00:00"/>
    <x v="2"/>
    <n v="1243"/>
    <n v="0.33"/>
    <n v="186.45"/>
    <s v="Tamil Nadu"/>
    <x v="2"/>
    <x v="2"/>
    <m/>
  </r>
  <r>
    <s v="OD7779"/>
    <x v="21"/>
    <x v="2"/>
    <x v="4"/>
    <x v="0"/>
    <d v="2016-04-10T00:00:00"/>
    <x v="2"/>
    <n v="700"/>
    <n v="0.12"/>
    <n v="105"/>
    <s v="Tamil Nadu"/>
    <x v="1"/>
    <x v="3"/>
    <m/>
  </r>
  <r>
    <s v="OD7780"/>
    <x v="29"/>
    <x v="5"/>
    <x v="17"/>
    <x v="13"/>
    <d v="2018-12-10T00:00:00"/>
    <x v="2"/>
    <n v="2355"/>
    <n v="0.14000000000000001"/>
    <n v="1012.65"/>
    <s v="Tamil Nadu"/>
    <x v="3"/>
    <x v="4"/>
    <m/>
  </r>
  <r>
    <s v="OD7781"/>
    <x v="19"/>
    <x v="6"/>
    <x v="13"/>
    <x v="16"/>
    <d v="2018-02-02T00:00:00"/>
    <x v="2"/>
    <n v="2414"/>
    <n v="0.23"/>
    <n v="700.06"/>
    <s v="Tamil Nadu"/>
    <x v="3"/>
    <x v="11"/>
    <m/>
  </r>
  <r>
    <s v="OD7782"/>
    <x v="11"/>
    <x v="0"/>
    <x v="0"/>
    <x v="4"/>
    <d v="2017-09-19T00:00:00"/>
    <x v="2"/>
    <n v="1645"/>
    <n v="0.13"/>
    <n v="658"/>
    <s v="Tamil Nadu"/>
    <x v="0"/>
    <x v="8"/>
    <m/>
  </r>
  <r>
    <s v="OD7783"/>
    <x v="22"/>
    <x v="1"/>
    <x v="1"/>
    <x v="14"/>
    <d v="2017-09-20T00:00:00"/>
    <x v="2"/>
    <n v="2234"/>
    <n v="0.31"/>
    <n v="580.84"/>
    <s v="Tamil Nadu"/>
    <x v="0"/>
    <x v="8"/>
    <m/>
  </r>
  <r>
    <s v="OD7784"/>
    <x v="26"/>
    <x v="3"/>
    <x v="5"/>
    <x v="21"/>
    <d v="2017-09-20T00:00:00"/>
    <x v="2"/>
    <n v="903"/>
    <n v="0.23"/>
    <n v="297.99"/>
    <s v="Tamil Nadu"/>
    <x v="0"/>
    <x v="8"/>
    <m/>
  </r>
  <r>
    <s v="OD7785"/>
    <x v="14"/>
    <x v="0"/>
    <x v="0"/>
    <x v="6"/>
    <d v="2018-11-21T00:00:00"/>
    <x v="2"/>
    <n v="940"/>
    <n v="0.33"/>
    <n v="235"/>
    <s v="Tamil Nadu"/>
    <x v="3"/>
    <x v="0"/>
    <m/>
  </r>
  <r>
    <s v="OD7786"/>
    <x v="33"/>
    <x v="6"/>
    <x v="19"/>
    <x v="3"/>
    <d v="2017-12-02T00:00:00"/>
    <x v="2"/>
    <n v="1099"/>
    <n v="0.31"/>
    <n v="285.74"/>
    <s v="Tamil Nadu"/>
    <x v="0"/>
    <x v="4"/>
    <m/>
  </r>
  <r>
    <s v="OD7787"/>
    <x v="40"/>
    <x v="6"/>
    <x v="19"/>
    <x v="0"/>
    <d v="2018-01-24T00:00:00"/>
    <x v="2"/>
    <n v="1698"/>
    <n v="0.19"/>
    <n v="526.38"/>
    <s v="Tamil Nadu"/>
    <x v="3"/>
    <x v="9"/>
    <m/>
  </r>
  <r>
    <s v="OD7788"/>
    <x v="3"/>
    <x v="6"/>
    <x v="11"/>
    <x v="0"/>
    <d v="2017-12-17T00:00:00"/>
    <x v="2"/>
    <n v="1706"/>
    <n v="0.32"/>
    <n v="153.54"/>
    <s v="Tamil Nadu"/>
    <x v="0"/>
    <x v="4"/>
    <m/>
  </r>
  <r>
    <s v="OD7789"/>
    <x v="38"/>
    <x v="3"/>
    <x v="16"/>
    <x v="11"/>
    <d v="2018-11-17T00:00:00"/>
    <x v="2"/>
    <n v="682"/>
    <n v="0.12"/>
    <n v="54.56"/>
    <s v="Tamil Nadu"/>
    <x v="3"/>
    <x v="0"/>
    <m/>
  </r>
  <r>
    <s v="OD7790"/>
    <x v="19"/>
    <x v="3"/>
    <x v="18"/>
    <x v="10"/>
    <d v="2017-11-26T00:00:00"/>
    <x v="2"/>
    <n v="1979"/>
    <n v="0.26"/>
    <n v="732.23"/>
    <s v="Tamil Nadu"/>
    <x v="0"/>
    <x v="0"/>
    <m/>
  </r>
  <r>
    <s v="OD7791"/>
    <x v="10"/>
    <x v="5"/>
    <x v="8"/>
    <x v="0"/>
    <d v="2015-04-08T00:00:00"/>
    <x v="2"/>
    <n v="640"/>
    <n v="0.18"/>
    <n v="32"/>
    <s v="Tamil Nadu"/>
    <x v="2"/>
    <x v="3"/>
    <m/>
  </r>
  <r>
    <s v="OD7792"/>
    <x v="20"/>
    <x v="6"/>
    <x v="11"/>
    <x v="0"/>
    <d v="2016-06-28T00:00:00"/>
    <x v="2"/>
    <n v="829"/>
    <n v="0.28000000000000003"/>
    <n v="331.6"/>
    <s v="Tamil Nadu"/>
    <x v="1"/>
    <x v="1"/>
    <m/>
  </r>
  <r>
    <s v="OD7793"/>
    <x v="2"/>
    <x v="1"/>
    <x v="1"/>
    <x v="23"/>
    <d v="2017-07-18T00:00:00"/>
    <x v="2"/>
    <n v="1082"/>
    <n v="0.25"/>
    <n v="162.30000000000001"/>
    <s v="Tamil Nadu"/>
    <x v="0"/>
    <x v="7"/>
    <m/>
  </r>
  <r>
    <s v="OD7794"/>
    <x v="28"/>
    <x v="5"/>
    <x v="8"/>
    <x v="9"/>
    <d v="2018-09-19T00:00:00"/>
    <x v="2"/>
    <n v="1613"/>
    <n v="0.27"/>
    <n v="209.69"/>
    <s v="Tamil Nadu"/>
    <x v="3"/>
    <x v="8"/>
    <m/>
  </r>
  <r>
    <s v="OD7795"/>
    <x v="5"/>
    <x v="1"/>
    <x v="1"/>
    <x v="14"/>
    <d v="2018-08-17T00:00:00"/>
    <x v="2"/>
    <n v="2353"/>
    <n v="0.12"/>
    <n v="611.78"/>
    <s v="Tamil Nadu"/>
    <x v="3"/>
    <x v="6"/>
    <m/>
  </r>
  <r>
    <s v="OD7796"/>
    <x v="13"/>
    <x v="5"/>
    <x v="10"/>
    <x v="11"/>
    <d v="2015-11-26T00:00:00"/>
    <x v="2"/>
    <n v="2239"/>
    <n v="0.21"/>
    <n v="626.91999999999996"/>
    <s v="Tamil Nadu"/>
    <x v="2"/>
    <x v="0"/>
    <m/>
  </r>
  <r>
    <s v="OD7797"/>
    <x v="14"/>
    <x v="1"/>
    <x v="1"/>
    <x v="8"/>
    <d v="2018-12-25T00:00:00"/>
    <x v="2"/>
    <n v="1606"/>
    <n v="0.31"/>
    <n v="321.2"/>
    <s v="Tamil Nadu"/>
    <x v="3"/>
    <x v="4"/>
    <m/>
  </r>
  <r>
    <s v="OD7798"/>
    <x v="35"/>
    <x v="5"/>
    <x v="8"/>
    <x v="15"/>
    <d v="2015-10-31T00:00:00"/>
    <x v="2"/>
    <n v="696"/>
    <n v="0.21"/>
    <n v="313.2"/>
    <s v="Tamil Nadu"/>
    <x v="2"/>
    <x v="2"/>
    <m/>
  </r>
  <r>
    <s v="OD7799"/>
    <x v="13"/>
    <x v="1"/>
    <x v="14"/>
    <x v="14"/>
    <d v="2018-09-04T00:00:00"/>
    <x v="2"/>
    <n v="2271"/>
    <n v="0.13"/>
    <n v="999.24"/>
    <s v="Tamil Nadu"/>
    <x v="3"/>
    <x v="8"/>
    <m/>
  </r>
  <r>
    <s v="OD7800"/>
    <x v="39"/>
    <x v="2"/>
    <x v="2"/>
    <x v="10"/>
    <d v="2016-07-26T00:00:00"/>
    <x v="2"/>
    <n v="716"/>
    <n v="0.32"/>
    <n v="93.08"/>
    <s v="Tamil Nadu"/>
    <x v="1"/>
    <x v="7"/>
    <m/>
  </r>
  <r>
    <s v="OD7801"/>
    <x v="8"/>
    <x v="5"/>
    <x v="17"/>
    <x v="3"/>
    <d v="2015-10-21T00:00:00"/>
    <x v="2"/>
    <n v="1861"/>
    <n v="0.22"/>
    <n v="465.25"/>
    <s v="Tamil Nadu"/>
    <x v="2"/>
    <x v="2"/>
    <m/>
  </r>
  <r>
    <s v="OD7802"/>
    <x v="48"/>
    <x v="6"/>
    <x v="13"/>
    <x v="1"/>
    <d v="2018-08-13T00:00:00"/>
    <x v="2"/>
    <n v="1706"/>
    <n v="0.28000000000000003"/>
    <n v="443.56"/>
    <s v="Tamil Nadu"/>
    <x v="3"/>
    <x v="6"/>
    <m/>
  </r>
  <r>
    <s v="OD7803"/>
    <x v="36"/>
    <x v="6"/>
    <x v="19"/>
    <x v="12"/>
    <d v="2016-04-26T00:00:00"/>
    <x v="2"/>
    <n v="1706"/>
    <n v="0.13"/>
    <n v="511.8"/>
    <s v="Tamil Nadu"/>
    <x v="1"/>
    <x v="3"/>
    <m/>
  </r>
  <r>
    <s v="OD7804"/>
    <x v="23"/>
    <x v="4"/>
    <x v="7"/>
    <x v="12"/>
    <d v="2018-12-08T00:00:00"/>
    <x v="2"/>
    <n v="732"/>
    <n v="0.2"/>
    <n v="212.28"/>
    <s v="Tamil Nadu"/>
    <x v="3"/>
    <x v="4"/>
    <m/>
  </r>
  <r>
    <s v="OD7805"/>
    <x v="20"/>
    <x v="5"/>
    <x v="10"/>
    <x v="10"/>
    <d v="2015-12-29T00:00:00"/>
    <x v="2"/>
    <n v="1268"/>
    <n v="0.3"/>
    <n v="545.24"/>
    <s v="Tamil Nadu"/>
    <x v="2"/>
    <x v="4"/>
    <m/>
  </r>
  <r>
    <s v="OD7806"/>
    <x v="23"/>
    <x v="6"/>
    <x v="13"/>
    <x v="23"/>
    <d v="2017-10-27T00:00:00"/>
    <x v="2"/>
    <n v="739"/>
    <n v="0.23"/>
    <n v="162.58000000000001"/>
    <s v="Tamil Nadu"/>
    <x v="0"/>
    <x v="2"/>
    <m/>
  </r>
  <r>
    <s v="OD7807"/>
    <x v="25"/>
    <x v="1"/>
    <x v="1"/>
    <x v="7"/>
    <d v="2017-12-02T00:00:00"/>
    <x v="2"/>
    <n v="2089"/>
    <n v="0.35"/>
    <n v="814.71"/>
    <s v="Tamil Nadu"/>
    <x v="0"/>
    <x v="4"/>
    <m/>
  </r>
  <r>
    <s v="OD7808"/>
    <x v="24"/>
    <x v="4"/>
    <x v="7"/>
    <x v="3"/>
    <d v="2018-12-24T00:00:00"/>
    <x v="2"/>
    <n v="2204"/>
    <n v="0.16"/>
    <n v="528.96"/>
    <s v="Tamil Nadu"/>
    <x v="3"/>
    <x v="4"/>
    <m/>
  </r>
  <r>
    <s v="OD7809"/>
    <x v="12"/>
    <x v="0"/>
    <x v="12"/>
    <x v="13"/>
    <d v="2018-10-12T00:00:00"/>
    <x v="2"/>
    <n v="868"/>
    <n v="0.22"/>
    <n v="78.12"/>
    <s v="Tamil Nadu"/>
    <x v="3"/>
    <x v="2"/>
    <m/>
  </r>
  <r>
    <s v="OD7810"/>
    <x v="25"/>
    <x v="6"/>
    <x v="19"/>
    <x v="3"/>
    <d v="2017-06-02T00:00:00"/>
    <x v="2"/>
    <n v="1536"/>
    <n v="0.2"/>
    <n v="537.6"/>
    <s v="Tamil Nadu"/>
    <x v="0"/>
    <x v="1"/>
    <m/>
  </r>
  <r>
    <s v="OD7811"/>
    <x v="8"/>
    <x v="5"/>
    <x v="17"/>
    <x v="16"/>
    <d v="2015-04-08T00:00:00"/>
    <x v="2"/>
    <n v="1523"/>
    <n v="0.3"/>
    <n v="441.67"/>
    <s v="Tamil Nadu"/>
    <x v="2"/>
    <x v="3"/>
    <m/>
  </r>
  <r>
    <s v="OD7812"/>
    <x v="24"/>
    <x v="5"/>
    <x v="17"/>
    <x v="2"/>
    <d v="2018-05-28T00:00:00"/>
    <x v="2"/>
    <n v="2414"/>
    <n v="0.15"/>
    <n v="217.26"/>
    <s v="Tamil Nadu"/>
    <x v="3"/>
    <x v="5"/>
    <m/>
  </r>
  <r>
    <s v="OD7813"/>
    <x v="16"/>
    <x v="0"/>
    <x v="0"/>
    <x v="17"/>
    <d v="2015-03-22T00:00:00"/>
    <x v="2"/>
    <n v="2140"/>
    <n v="0.17"/>
    <n v="428"/>
    <s v="Tamil Nadu"/>
    <x v="2"/>
    <x v="10"/>
    <m/>
  </r>
  <r>
    <s v="OD7814"/>
    <x v="16"/>
    <x v="2"/>
    <x v="4"/>
    <x v="17"/>
    <d v="2016-12-08T00:00:00"/>
    <x v="2"/>
    <n v="1909"/>
    <n v="0.26"/>
    <n v="744.51"/>
    <s v="Tamil Nadu"/>
    <x v="1"/>
    <x v="4"/>
    <m/>
  </r>
  <r>
    <s v="OD7815"/>
    <x v="27"/>
    <x v="6"/>
    <x v="9"/>
    <x v="13"/>
    <d v="2018-11-17T00:00:00"/>
    <x v="2"/>
    <n v="1078"/>
    <n v="0.26"/>
    <n v="485.1"/>
    <s v="Tamil Nadu"/>
    <x v="3"/>
    <x v="0"/>
    <m/>
  </r>
  <r>
    <s v="OD7816"/>
    <x v="27"/>
    <x v="2"/>
    <x v="15"/>
    <x v="22"/>
    <d v="2016-10-26T00:00:00"/>
    <x v="2"/>
    <n v="1487"/>
    <n v="0.24"/>
    <n v="356.88"/>
    <s v="Tamil Nadu"/>
    <x v="1"/>
    <x v="2"/>
    <m/>
  </r>
  <r>
    <s v="OD7817"/>
    <x v="43"/>
    <x v="1"/>
    <x v="1"/>
    <x v="4"/>
    <d v="2017-07-18T00:00:00"/>
    <x v="2"/>
    <n v="1168"/>
    <n v="0.12"/>
    <n v="198.56"/>
    <s v="Tamil Nadu"/>
    <x v="0"/>
    <x v="7"/>
    <m/>
  </r>
  <r>
    <s v="OD7818"/>
    <x v="46"/>
    <x v="5"/>
    <x v="8"/>
    <x v="4"/>
    <d v="2018-12-10T00:00:00"/>
    <x v="2"/>
    <n v="1531"/>
    <n v="0.13"/>
    <n v="336.82"/>
    <s v="Tamil Nadu"/>
    <x v="3"/>
    <x v="4"/>
    <m/>
  </r>
  <r>
    <s v="OD7819"/>
    <x v="40"/>
    <x v="5"/>
    <x v="10"/>
    <x v="17"/>
    <d v="2018-07-28T00:00:00"/>
    <x v="2"/>
    <n v="1798"/>
    <n v="0.12"/>
    <n v="413.54"/>
    <s v="Tamil Nadu"/>
    <x v="3"/>
    <x v="7"/>
    <m/>
  </r>
  <r>
    <s v="OD7820"/>
    <x v="34"/>
    <x v="6"/>
    <x v="11"/>
    <x v="12"/>
    <d v="2018-05-12T00:00:00"/>
    <x v="2"/>
    <n v="2304"/>
    <n v="0.1"/>
    <n v="414.72"/>
    <s v="Tamil Nadu"/>
    <x v="3"/>
    <x v="5"/>
    <m/>
  </r>
  <r>
    <s v="OD7821"/>
    <x v="43"/>
    <x v="5"/>
    <x v="8"/>
    <x v="1"/>
    <d v="2017-09-15T00:00:00"/>
    <x v="2"/>
    <n v="1482"/>
    <n v="0.24"/>
    <n v="192.66"/>
    <s v="Tamil Nadu"/>
    <x v="0"/>
    <x v="8"/>
    <m/>
  </r>
  <r>
    <s v="OD7822"/>
    <x v="15"/>
    <x v="2"/>
    <x v="4"/>
    <x v="21"/>
    <d v="2018-11-03T00:00:00"/>
    <x v="2"/>
    <n v="2124"/>
    <n v="0.15"/>
    <n v="488.52"/>
    <s v="Tamil Nadu"/>
    <x v="3"/>
    <x v="0"/>
    <m/>
  </r>
  <r>
    <s v="OD7823"/>
    <x v="32"/>
    <x v="4"/>
    <x v="7"/>
    <x v="0"/>
    <d v="2016-05-21T00:00:00"/>
    <x v="2"/>
    <n v="2318"/>
    <n v="0.32"/>
    <n v="509.96"/>
    <s v="Tamil Nadu"/>
    <x v="1"/>
    <x v="5"/>
    <m/>
  </r>
  <r>
    <s v="OD7824"/>
    <x v="23"/>
    <x v="4"/>
    <x v="6"/>
    <x v="15"/>
    <d v="2017-09-23T00:00:00"/>
    <x v="2"/>
    <n v="2089"/>
    <n v="0.25"/>
    <n v="814.71"/>
    <s v="Tamil Nadu"/>
    <x v="0"/>
    <x v="8"/>
    <m/>
  </r>
  <r>
    <s v="OD7825"/>
    <x v="39"/>
    <x v="2"/>
    <x v="15"/>
    <x v="9"/>
    <d v="2016-09-26T00:00:00"/>
    <x v="2"/>
    <n v="559"/>
    <n v="0.26"/>
    <n v="44.72"/>
    <s v="Tamil Nadu"/>
    <x v="1"/>
    <x v="8"/>
    <m/>
  </r>
  <r>
    <s v="OD7826"/>
    <x v="10"/>
    <x v="0"/>
    <x v="12"/>
    <x v="2"/>
    <d v="2016-09-26T00:00:00"/>
    <x v="2"/>
    <n v="1877"/>
    <n v="0.18"/>
    <n v="375.4"/>
    <s v="Tamil Nadu"/>
    <x v="1"/>
    <x v="8"/>
    <m/>
  </r>
  <r>
    <s v="OD7827"/>
    <x v="24"/>
    <x v="2"/>
    <x v="15"/>
    <x v="1"/>
    <d v="2016-10-01T00:00:00"/>
    <x v="2"/>
    <n v="1701"/>
    <n v="0.33"/>
    <n v="680.4"/>
    <s v="Tamil Nadu"/>
    <x v="1"/>
    <x v="2"/>
    <m/>
  </r>
  <r>
    <s v="OD7828"/>
    <x v="28"/>
    <x v="4"/>
    <x v="6"/>
    <x v="17"/>
    <d v="2016-10-26T00:00:00"/>
    <x v="2"/>
    <n v="1947"/>
    <n v="0.35"/>
    <n v="759.33"/>
    <s v="Tamil Nadu"/>
    <x v="1"/>
    <x v="2"/>
    <m/>
  </r>
  <r>
    <s v="OD7829"/>
    <x v="28"/>
    <x v="4"/>
    <x v="6"/>
    <x v="22"/>
    <d v="2017-04-10T00:00:00"/>
    <x v="2"/>
    <n v="1548"/>
    <n v="0.11"/>
    <n v="170.28"/>
    <s v="Tamil Nadu"/>
    <x v="0"/>
    <x v="3"/>
    <m/>
  </r>
  <r>
    <s v="OD7830"/>
    <x v="21"/>
    <x v="5"/>
    <x v="10"/>
    <x v="19"/>
    <d v="2018-03-16T00:00:00"/>
    <x v="2"/>
    <n v="1543"/>
    <n v="0.14000000000000001"/>
    <n v="524.62"/>
    <s v="Tamil Nadu"/>
    <x v="3"/>
    <x v="10"/>
    <m/>
  </r>
  <r>
    <s v="OD7831"/>
    <x v="41"/>
    <x v="3"/>
    <x v="3"/>
    <x v="6"/>
    <d v="2018-10-13T00:00:00"/>
    <x v="2"/>
    <n v="1832"/>
    <n v="0.16"/>
    <n v="567.91999999999996"/>
    <s v="Tamil Nadu"/>
    <x v="3"/>
    <x v="2"/>
    <m/>
  </r>
  <r>
    <s v="OD7832"/>
    <x v="29"/>
    <x v="5"/>
    <x v="17"/>
    <x v="17"/>
    <d v="2018-07-11T00:00:00"/>
    <x v="2"/>
    <n v="774"/>
    <n v="0.16"/>
    <n v="85.14"/>
    <s v="Tamil Nadu"/>
    <x v="3"/>
    <x v="7"/>
    <m/>
  </r>
  <r>
    <s v="OD7833"/>
    <x v="46"/>
    <x v="1"/>
    <x v="14"/>
    <x v="23"/>
    <d v="2018-01-23T00:00:00"/>
    <x v="2"/>
    <n v="2149"/>
    <n v="0.17"/>
    <n v="580.23"/>
    <s v="Tamil Nadu"/>
    <x v="3"/>
    <x v="9"/>
    <m/>
  </r>
  <r>
    <s v="OD7834"/>
    <x v="41"/>
    <x v="6"/>
    <x v="9"/>
    <x v="23"/>
    <d v="2015-02-15T00:00:00"/>
    <x v="2"/>
    <n v="1460"/>
    <n v="0.16"/>
    <n v="554.79999999999995"/>
    <s v="Tamil Nadu"/>
    <x v="2"/>
    <x v="11"/>
    <m/>
  </r>
  <r>
    <s v="OD7835"/>
    <x v="31"/>
    <x v="5"/>
    <x v="8"/>
    <x v="1"/>
    <d v="2018-12-01T00:00:00"/>
    <x v="2"/>
    <n v="891"/>
    <n v="0.28999999999999998"/>
    <n v="89.1"/>
    <s v="Tamil Nadu"/>
    <x v="3"/>
    <x v="4"/>
    <m/>
  </r>
  <r>
    <s v="OD7836"/>
    <x v="38"/>
    <x v="5"/>
    <x v="10"/>
    <x v="12"/>
    <d v="2018-12-09T00:00:00"/>
    <x v="2"/>
    <n v="1549"/>
    <n v="0.23"/>
    <n v="356.27"/>
    <s v="Tamil Nadu"/>
    <x v="3"/>
    <x v="4"/>
    <m/>
  </r>
  <r>
    <s v="OD7837"/>
    <x v="8"/>
    <x v="4"/>
    <x v="7"/>
    <x v="3"/>
    <d v="2016-01-06T00:00:00"/>
    <x v="2"/>
    <n v="1820"/>
    <n v="0.1"/>
    <n v="782.6"/>
    <s v="Tamil Nadu"/>
    <x v="1"/>
    <x v="9"/>
    <m/>
  </r>
  <r>
    <s v="OD7838"/>
    <x v="41"/>
    <x v="3"/>
    <x v="16"/>
    <x v="3"/>
    <d v="2017-07-15T00:00:00"/>
    <x v="2"/>
    <n v="1668"/>
    <n v="0.28999999999999998"/>
    <n v="383.64"/>
    <s v="Tamil Nadu"/>
    <x v="0"/>
    <x v="7"/>
    <m/>
  </r>
  <r>
    <s v="OD7839"/>
    <x v="34"/>
    <x v="5"/>
    <x v="10"/>
    <x v="3"/>
    <d v="2015-09-13T00:00:00"/>
    <x v="2"/>
    <n v="1671"/>
    <n v="0.14000000000000001"/>
    <n v="601.55999999999995"/>
    <s v="Tamil Nadu"/>
    <x v="2"/>
    <x v="8"/>
    <m/>
  </r>
  <r>
    <s v="OD7840"/>
    <x v="24"/>
    <x v="6"/>
    <x v="11"/>
    <x v="18"/>
    <d v="2017-07-18T00:00:00"/>
    <x v="2"/>
    <n v="2190"/>
    <n v="0.3"/>
    <n v="788.4"/>
    <s v="Tamil Nadu"/>
    <x v="0"/>
    <x v="7"/>
    <m/>
  </r>
  <r>
    <s v="OD7841"/>
    <x v="14"/>
    <x v="4"/>
    <x v="7"/>
    <x v="19"/>
    <d v="2018-03-16T00:00:00"/>
    <x v="2"/>
    <n v="1826"/>
    <n v="0.26"/>
    <n v="529.54"/>
    <s v="Tamil Nadu"/>
    <x v="3"/>
    <x v="10"/>
    <m/>
  </r>
  <r>
    <s v="OD7842"/>
    <x v="11"/>
    <x v="0"/>
    <x v="12"/>
    <x v="10"/>
    <d v="2016-09-28T00:00:00"/>
    <x v="2"/>
    <n v="1306"/>
    <n v="0.24"/>
    <n v="156.72"/>
    <s v="Tamil Nadu"/>
    <x v="1"/>
    <x v="8"/>
    <m/>
  </r>
  <r>
    <s v="OD7843"/>
    <x v="25"/>
    <x v="5"/>
    <x v="17"/>
    <x v="17"/>
    <d v="2015-04-26T00:00:00"/>
    <x v="2"/>
    <n v="1184"/>
    <n v="0.2"/>
    <n v="390.72"/>
    <s v="Tamil Nadu"/>
    <x v="2"/>
    <x v="3"/>
    <m/>
  </r>
  <r>
    <s v="OD7844"/>
    <x v="38"/>
    <x v="5"/>
    <x v="10"/>
    <x v="21"/>
    <d v="2016-07-26T00:00:00"/>
    <x v="2"/>
    <n v="2045"/>
    <n v="0.26"/>
    <n v="429.45"/>
    <s v="Tamil Nadu"/>
    <x v="1"/>
    <x v="7"/>
    <m/>
  </r>
  <r>
    <s v="OD7845"/>
    <x v="36"/>
    <x v="6"/>
    <x v="13"/>
    <x v="13"/>
    <d v="2017-03-14T00:00:00"/>
    <x v="2"/>
    <n v="698"/>
    <n v="0.1"/>
    <n v="76.78"/>
    <s v="Tamil Nadu"/>
    <x v="0"/>
    <x v="10"/>
    <m/>
  </r>
  <r>
    <s v="OD7846"/>
    <x v="8"/>
    <x v="3"/>
    <x v="3"/>
    <x v="0"/>
    <d v="2016-10-02T00:00:00"/>
    <x v="2"/>
    <n v="1361"/>
    <n v="0.16"/>
    <n v="149.71"/>
    <s v="Tamil Nadu"/>
    <x v="1"/>
    <x v="2"/>
    <m/>
  </r>
  <r>
    <s v="OD7847"/>
    <x v="31"/>
    <x v="3"/>
    <x v="18"/>
    <x v="19"/>
    <d v="2015-07-08T00:00:00"/>
    <x v="2"/>
    <n v="2455"/>
    <n v="0.28000000000000003"/>
    <n v="343.7"/>
    <s v="Tamil Nadu"/>
    <x v="2"/>
    <x v="7"/>
    <m/>
  </r>
  <r>
    <s v="OD7848"/>
    <x v="5"/>
    <x v="4"/>
    <x v="22"/>
    <x v="22"/>
    <d v="2016-10-26T00:00:00"/>
    <x v="2"/>
    <n v="1108"/>
    <n v="0.14000000000000001"/>
    <n v="199.44"/>
    <s v="Tamil Nadu"/>
    <x v="1"/>
    <x v="2"/>
    <m/>
  </r>
  <r>
    <s v="OD7849"/>
    <x v="35"/>
    <x v="5"/>
    <x v="10"/>
    <x v="7"/>
    <d v="2018-09-09T00:00:00"/>
    <x v="2"/>
    <n v="837"/>
    <n v="0.28999999999999998"/>
    <n v="276.20999999999998"/>
    <s v="Tamil Nadu"/>
    <x v="3"/>
    <x v="8"/>
    <m/>
  </r>
  <r>
    <s v="OD7850"/>
    <x v="8"/>
    <x v="5"/>
    <x v="8"/>
    <x v="14"/>
    <d v="2015-12-09T00:00:00"/>
    <x v="2"/>
    <n v="1190"/>
    <n v="0.19"/>
    <n v="380.8"/>
    <s v="Tamil Nadu"/>
    <x v="2"/>
    <x v="4"/>
    <m/>
  </r>
  <r>
    <s v="OD7851"/>
    <x v="14"/>
    <x v="3"/>
    <x v="16"/>
    <x v="7"/>
    <d v="2016-09-26T00:00:00"/>
    <x v="2"/>
    <n v="906"/>
    <n v="0.16"/>
    <n v="371.46"/>
    <s v="Tamil Nadu"/>
    <x v="1"/>
    <x v="8"/>
    <m/>
  </r>
  <r>
    <s v="OD7852"/>
    <x v="45"/>
    <x v="2"/>
    <x v="4"/>
    <x v="1"/>
    <d v="2016-12-21T00:00:00"/>
    <x v="2"/>
    <n v="660"/>
    <n v="0.26"/>
    <n v="112.2"/>
    <s v="Tamil Nadu"/>
    <x v="1"/>
    <x v="4"/>
    <m/>
  </r>
  <r>
    <s v="OD7853"/>
    <x v="33"/>
    <x v="0"/>
    <x v="12"/>
    <x v="21"/>
    <d v="2015-04-12T00:00:00"/>
    <x v="2"/>
    <n v="1059"/>
    <n v="0.3"/>
    <n v="137.66999999999999"/>
    <s v="Tamil Nadu"/>
    <x v="2"/>
    <x v="3"/>
    <m/>
  </r>
  <r>
    <s v="OD7854"/>
    <x v="39"/>
    <x v="6"/>
    <x v="9"/>
    <x v="11"/>
    <d v="2017-12-31T00:00:00"/>
    <x v="2"/>
    <n v="1602"/>
    <n v="0.33"/>
    <n v="672.84"/>
    <s v="Tamil Nadu"/>
    <x v="0"/>
    <x v="4"/>
    <m/>
  </r>
  <r>
    <s v="OD7855"/>
    <x v="18"/>
    <x v="4"/>
    <x v="7"/>
    <x v="23"/>
    <d v="2015-11-24T00:00:00"/>
    <x v="2"/>
    <n v="1607"/>
    <n v="0.16"/>
    <n v="160.69999999999999"/>
    <s v="Tamil Nadu"/>
    <x v="2"/>
    <x v="0"/>
    <m/>
  </r>
  <r>
    <s v="OD7856"/>
    <x v="43"/>
    <x v="1"/>
    <x v="1"/>
    <x v="4"/>
    <d v="2018-10-16T00:00:00"/>
    <x v="2"/>
    <n v="2313"/>
    <n v="0.28000000000000003"/>
    <n v="601.38"/>
    <s v="Tamil Nadu"/>
    <x v="3"/>
    <x v="2"/>
    <m/>
  </r>
  <r>
    <s v="OD7857"/>
    <x v="3"/>
    <x v="0"/>
    <x v="12"/>
    <x v="1"/>
    <d v="2018-08-17T00:00:00"/>
    <x v="2"/>
    <n v="1680"/>
    <n v="0.34"/>
    <n v="218.4"/>
    <s v="Tamil Nadu"/>
    <x v="3"/>
    <x v="6"/>
    <m/>
  </r>
  <r>
    <s v="OD7858"/>
    <x v="2"/>
    <x v="1"/>
    <x v="14"/>
    <x v="19"/>
    <d v="2017-04-09T00:00:00"/>
    <x v="2"/>
    <n v="2166"/>
    <n v="0.34"/>
    <n v="108.3"/>
    <s v="Tamil Nadu"/>
    <x v="0"/>
    <x v="3"/>
    <m/>
  </r>
  <r>
    <s v="OD7859"/>
    <x v="48"/>
    <x v="0"/>
    <x v="0"/>
    <x v="12"/>
    <d v="2018-08-18T00:00:00"/>
    <x v="2"/>
    <n v="1677"/>
    <n v="0.19"/>
    <n v="385.71"/>
    <s v="Tamil Nadu"/>
    <x v="3"/>
    <x v="6"/>
    <m/>
  </r>
  <r>
    <s v="OD7860"/>
    <x v="34"/>
    <x v="3"/>
    <x v="3"/>
    <x v="12"/>
    <d v="2017-09-25T00:00:00"/>
    <x v="2"/>
    <n v="1369"/>
    <n v="0.27"/>
    <n v="410.7"/>
    <s v="Tamil Nadu"/>
    <x v="0"/>
    <x v="8"/>
    <m/>
  </r>
  <r>
    <s v="OD7861"/>
    <x v="10"/>
    <x v="2"/>
    <x v="21"/>
    <x v="11"/>
    <d v="2016-10-26T00:00:00"/>
    <x v="2"/>
    <n v="1705"/>
    <n v="0.22"/>
    <n v="647.9"/>
    <s v="Tamil Nadu"/>
    <x v="1"/>
    <x v="2"/>
    <m/>
  </r>
  <r>
    <s v="OD7862"/>
    <x v="1"/>
    <x v="2"/>
    <x v="4"/>
    <x v="19"/>
    <d v="2017-06-02T00:00:00"/>
    <x v="2"/>
    <n v="2169"/>
    <n v="0.26"/>
    <n v="412.11"/>
    <s v="Tamil Nadu"/>
    <x v="0"/>
    <x v="1"/>
    <m/>
  </r>
  <r>
    <s v="OD7863"/>
    <x v="46"/>
    <x v="2"/>
    <x v="15"/>
    <x v="14"/>
    <d v="2017-09-25T00:00:00"/>
    <x v="2"/>
    <n v="1982"/>
    <n v="0.31"/>
    <n v="515.32000000000005"/>
    <s v="Tamil Nadu"/>
    <x v="0"/>
    <x v="8"/>
    <m/>
  </r>
  <r>
    <s v="OD7864"/>
    <x v="2"/>
    <x v="2"/>
    <x v="21"/>
    <x v="16"/>
    <d v="2016-09-26T00:00:00"/>
    <x v="2"/>
    <n v="2031"/>
    <n v="0.26"/>
    <n v="162.47999999999999"/>
    <s v="Tamil Nadu"/>
    <x v="1"/>
    <x v="8"/>
    <m/>
  </r>
  <r>
    <s v="OD7865"/>
    <x v="0"/>
    <x v="2"/>
    <x v="4"/>
    <x v="18"/>
    <d v="2015-12-13T00:00:00"/>
    <x v="2"/>
    <n v="557"/>
    <n v="0.33"/>
    <n v="139.25"/>
    <s v="Tamil Nadu"/>
    <x v="2"/>
    <x v="4"/>
    <m/>
  </r>
  <r>
    <s v="OD7866"/>
    <x v="47"/>
    <x v="2"/>
    <x v="15"/>
    <x v="21"/>
    <d v="2017-12-19T00:00:00"/>
    <x v="2"/>
    <n v="1616"/>
    <n v="0.17"/>
    <n v="323.2"/>
    <s v="Tamil Nadu"/>
    <x v="0"/>
    <x v="4"/>
    <m/>
  </r>
  <r>
    <s v="OD7867"/>
    <x v="4"/>
    <x v="2"/>
    <x v="2"/>
    <x v="23"/>
    <d v="2016-01-06T00:00:00"/>
    <x v="2"/>
    <n v="1479"/>
    <n v="0.18"/>
    <n v="103.53"/>
    <s v="Tamil Nadu"/>
    <x v="1"/>
    <x v="9"/>
    <m/>
  </r>
  <r>
    <s v="OD7868"/>
    <x v="32"/>
    <x v="4"/>
    <x v="22"/>
    <x v="2"/>
    <d v="2016-09-04T00:00:00"/>
    <x v="2"/>
    <n v="501"/>
    <n v="0.25"/>
    <n v="170.34"/>
    <s v="Tamil Nadu"/>
    <x v="1"/>
    <x v="8"/>
    <m/>
  </r>
  <r>
    <s v="OD7869"/>
    <x v="27"/>
    <x v="3"/>
    <x v="18"/>
    <x v="22"/>
    <d v="2018-12-09T00:00:00"/>
    <x v="2"/>
    <n v="570"/>
    <n v="0.19"/>
    <n v="222.3"/>
    <s v="Tamil Nadu"/>
    <x v="3"/>
    <x v="4"/>
    <m/>
  </r>
  <r>
    <s v="OD7870"/>
    <x v="20"/>
    <x v="4"/>
    <x v="7"/>
    <x v="9"/>
    <d v="2017-07-18T00:00:00"/>
    <x v="2"/>
    <n v="2462"/>
    <n v="0.25"/>
    <n v="984.8"/>
    <s v="Tamil Nadu"/>
    <x v="0"/>
    <x v="7"/>
    <m/>
  </r>
  <r>
    <s v="OD7871"/>
    <x v="19"/>
    <x v="6"/>
    <x v="11"/>
    <x v="10"/>
    <d v="2015-12-30T00:00:00"/>
    <x v="2"/>
    <n v="1601"/>
    <n v="0.27"/>
    <n v="480.3"/>
    <s v="Tamil Nadu"/>
    <x v="2"/>
    <x v="4"/>
    <m/>
  </r>
  <r>
    <s v="OD7872"/>
    <x v="31"/>
    <x v="6"/>
    <x v="13"/>
    <x v="17"/>
    <d v="2017-12-19T00:00:00"/>
    <x v="2"/>
    <n v="952"/>
    <n v="0.25"/>
    <n v="57.12"/>
    <s v="Tamil Nadu"/>
    <x v="0"/>
    <x v="4"/>
    <m/>
  </r>
  <r>
    <s v="OD7873"/>
    <x v="18"/>
    <x v="1"/>
    <x v="14"/>
    <x v="12"/>
    <d v="2018-11-17T00:00:00"/>
    <x v="2"/>
    <n v="623"/>
    <n v="0.31"/>
    <n v="112.14"/>
    <s v="Tamil Nadu"/>
    <x v="3"/>
    <x v="0"/>
    <m/>
  </r>
  <r>
    <s v="OD7874"/>
    <x v="41"/>
    <x v="4"/>
    <x v="6"/>
    <x v="3"/>
    <d v="2016-10-26T00:00:00"/>
    <x v="2"/>
    <n v="2360"/>
    <n v="0.3"/>
    <n v="731.6"/>
    <s v="Tamil Nadu"/>
    <x v="1"/>
    <x v="2"/>
    <m/>
  </r>
  <r>
    <s v="OD7875"/>
    <x v="25"/>
    <x v="1"/>
    <x v="1"/>
    <x v="16"/>
    <d v="2018-12-02T00:00:00"/>
    <x v="2"/>
    <n v="1312"/>
    <n v="0.16"/>
    <n v="524.79999999999995"/>
    <s v="Tamil Nadu"/>
    <x v="3"/>
    <x v="4"/>
    <m/>
  </r>
  <r>
    <s v="OD7876"/>
    <x v="0"/>
    <x v="0"/>
    <x v="20"/>
    <x v="23"/>
    <d v="2016-09-26T00:00:00"/>
    <x v="2"/>
    <n v="2347"/>
    <n v="0.28000000000000003"/>
    <n v="281.64"/>
    <s v="Tamil Nadu"/>
    <x v="1"/>
    <x v="8"/>
    <m/>
  </r>
  <r>
    <s v="OD7877"/>
    <x v="30"/>
    <x v="0"/>
    <x v="0"/>
    <x v="5"/>
    <d v="2018-07-05T00:00:00"/>
    <x v="3"/>
    <n v="882"/>
    <n v="0.35"/>
    <n v="211.68"/>
    <s v="Tamil Nadu"/>
    <x v="3"/>
    <x v="7"/>
    <m/>
  </r>
  <r>
    <s v="OD7878"/>
    <x v="36"/>
    <x v="6"/>
    <x v="19"/>
    <x v="19"/>
    <d v="2017-11-27T00:00:00"/>
    <x v="3"/>
    <n v="2038"/>
    <n v="0.1"/>
    <n v="101.9"/>
    <s v="Tamil Nadu"/>
    <x v="0"/>
    <x v="0"/>
    <m/>
  </r>
  <r>
    <s v="OD7879"/>
    <x v="12"/>
    <x v="3"/>
    <x v="3"/>
    <x v="16"/>
    <d v="2017-02-11T00:00:00"/>
    <x v="3"/>
    <n v="1832"/>
    <n v="0.3"/>
    <n v="403.04"/>
    <s v="Tamil Nadu"/>
    <x v="0"/>
    <x v="11"/>
    <m/>
  </r>
  <r>
    <s v="OD7880"/>
    <x v="31"/>
    <x v="5"/>
    <x v="10"/>
    <x v="12"/>
    <d v="2018-03-13T00:00:00"/>
    <x v="3"/>
    <n v="1816"/>
    <n v="0.12"/>
    <n v="108.96"/>
    <s v="Tamil Nadu"/>
    <x v="3"/>
    <x v="10"/>
    <m/>
  </r>
  <r>
    <s v="OD7881"/>
    <x v="45"/>
    <x v="4"/>
    <x v="22"/>
    <x v="18"/>
    <d v="2018-10-12T00:00:00"/>
    <x v="3"/>
    <n v="552"/>
    <n v="0.28000000000000003"/>
    <n v="115.92"/>
    <s v="Tamil Nadu"/>
    <x v="3"/>
    <x v="2"/>
    <m/>
  </r>
  <r>
    <s v="OD7882"/>
    <x v="41"/>
    <x v="1"/>
    <x v="14"/>
    <x v="0"/>
    <d v="2016-05-25T00:00:00"/>
    <x v="3"/>
    <n v="1291"/>
    <n v="0.28999999999999998"/>
    <n v="206.56"/>
    <s v="Tamil Nadu"/>
    <x v="1"/>
    <x v="5"/>
    <m/>
  </r>
  <r>
    <s v="OD7883"/>
    <x v="4"/>
    <x v="1"/>
    <x v="14"/>
    <x v="1"/>
    <d v="2017-08-26T00:00:00"/>
    <x v="3"/>
    <n v="1025"/>
    <n v="0.12"/>
    <n v="92.25"/>
    <s v="Tamil Nadu"/>
    <x v="0"/>
    <x v="6"/>
    <m/>
  </r>
  <r>
    <s v="OD7884"/>
    <x v="12"/>
    <x v="2"/>
    <x v="4"/>
    <x v="23"/>
    <d v="2018-09-08T00:00:00"/>
    <x v="3"/>
    <n v="1884"/>
    <n v="0.1"/>
    <n v="697.08"/>
    <s v="Tamil Nadu"/>
    <x v="3"/>
    <x v="8"/>
    <m/>
  </r>
  <r>
    <s v="OD7885"/>
    <x v="6"/>
    <x v="1"/>
    <x v="14"/>
    <x v="19"/>
    <d v="2018-08-11T00:00:00"/>
    <x v="3"/>
    <n v="1278"/>
    <n v="0.17"/>
    <n v="460.08"/>
    <s v="Tamil Nadu"/>
    <x v="3"/>
    <x v="6"/>
    <m/>
  </r>
  <r>
    <s v="OD7886"/>
    <x v="42"/>
    <x v="4"/>
    <x v="22"/>
    <x v="5"/>
    <d v="2016-09-21T00:00:00"/>
    <x v="3"/>
    <n v="2154"/>
    <n v="0.25"/>
    <n v="667.74"/>
    <s v="Tamil Nadu"/>
    <x v="1"/>
    <x v="8"/>
    <m/>
  </r>
  <r>
    <s v="OD7887"/>
    <x v="30"/>
    <x v="2"/>
    <x v="2"/>
    <x v="22"/>
    <d v="2018-04-21T00:00:00"/>
    <x v="3"/>
    <n v="1935"/>
    <n v="0.34"/>
    <n v="425.7"/>
    <s v="Tamil Nadu"/>
    <x v="3"/>
    <x v="3"/>
    <m/>
  </r>
  <r>
    <s v="OD7888"/>
    <x v="17"/>
    <x v="3"/>
    <x v="5"/>
    <x v="21"/>
    <d v="2016-03-09T00:00:00"/>
    <x v="3"/>
    <n v="743"/>
    <n v="0.34"/>
    <n v="193.18"/>
    <s v="Tamil Nadu"/>
    <x v="1"/>
    <x v="10"/>
    <m/>
  </r>
  <r>
    <s v="OD7889"/>
    <x v="35"/>
    <x v="0"/>
    <x v="20"/>
    <x v="5"/>
    <d v="2016-03-01T00:00:00"/>
    <x v="3"/>
    <n v="2186"/>
    <n v="0.23"/>
    <n v="568.36"/>
    <s v="Tamil Nadu"/>
    <x v="1"/>
    <x v="10"/>
    <m/>
  </r>
  <r>
    <s v="OD7890"/>
    <x v="23"/>
    <x v="0"/>
    <x v="20"/>
    <x v="12"/>
    <d v="2016-03-09T00:00:00"/>
    <x v="3"/>
    <n v="2024"/>
    <n v="0.35"/>
    <n v="748.88"/>
    <s v="Tamil Nadu"/>
    <x v="1"/>
    <x v="10"/>
    <m/>
  </r>
  <r>
    <s v="OD7891"/>
    <x v="12"/>
    <x v="4"/>
    <x v="7"/>
    <x v="4"/>
    <d v="2018-12-11T00:00:00"/>
    <x v="3"/>
    <n v="1150"/>
    <n v="0.17"/>
    <n v="506"/>
    <s v="Tamil Nadu"/>
    <x v="3"/>
    <x v="4"/>
    <m/>
  </r>
  <r>
    <s v="OD7892"/>
    <x v="18"/>
    <x v="4"/>
    <x v="6"/>
    <x v="11"/>
    <d v="2016-09-21T00:00:00"/>
    <x v="3"/>
    <n v="1210"/>
    <n v="0.18"/>
    <n v="544.5"/>
    <s v="Tamil Nadu"/>
    <x v="1"/>
    <x v="8"/>
    <m/>
  </r>
  <r>
    <s v="OD7893"/>
    <x v="42"/>
    <x v="0"/>
    <x v="0"/>
    <x v="9"/>
    <d v="2016-09-03T00:00:00"/>
    <x v="4"/>
    <n v="2281"/>
    <n v="0.22"/>
    <n v="912.4"/>
    <s v="Tamil Nadu"/>
    <x v="1"/>
    <x v="8"/>
    <m/>
  </r>
  <r>
    <s v="OD7894"/>
    <x v="22"/>
    <x v="3"/>
    <x v="16"/>
    <x v="10"/>
    <d v="2018-03-24T00:00:00"/>
    <x v="4"/>
    <n v="1518"/>
    <n v="0.1"/>
    <n v="288.42"/>
    <s v="Tamil Nadu"/>
    <x v="3"/>
    <x v="10"/>
    <m/>
  </r>
  <r>
    <s v="OD7895"/>
    <x v="23"/>
    <x v="2"/>
    <x v="15"/>
    <x v="22"/>
    <d v="2018-04-24T00:00:00"/>
    <x v="4"/>
    <n v="1893"/>
    <n v="0.21"/>
    <n v="681.48"/>
    <s v="Tamil Nadu"/>
    <x v="3"/>
    <x v="3"/>
    <m/>
  </r>
  <r>
    <s v="OD7896"/>
    <x v="5"/>
    <x v="5"/>
    <x v="8"/>
    <x v="10"/>
    <d v="2016-07-11T00:00:00"/>
    <x v="4"/>
    <n v="1333"/>
    <n v="0.24"/>
    <n v="106.64"/>
    <s v="Tamil Nadu"/>
    <x v="1"/>
    <x v="7"/>
    <m/>
  </r>
  <r>
    <s v="OD7897"/>
    <x v="26"/>
    <x v="1"/>
    <x v="1"/>
    <x v="22"/>
    <d v="2016-03-20T00:00:00"/>
    <x v="4"/>
    <n v="1285"/>
    <n v="0.25"/>
    <n v="552.54999999999995"/>
    <s v="Tamil Nadu"/>
    <x v="1"/>
    <x v="10"/>
    <m/>
  </r>
  <r>
    <s v="OD7898"/>
    <x v="32"/>
    <x v="3"/>
    <x v="16"/>
    <x v="23"/>
    <d v="2016-11-27T00:00:00"/>
    <x v="4"/>
    <n v="1506"/>
    <n v="0.28000000000000003"/>
    <n v="225.9"/>
    <s v="Tamil Nadu"/>
    <x v="1"/>
    <x v="0"/>
    <m/>
  </r>
  <r>
    <s v="OD7899"/>
    <x v="48"/>
    <x v="3"/>
    <x v="3"/>
    <x v="15"/>
    <d v="2018-05-14T00:00:00"/>
    <x v="4"/>
    <n v="1198"/>
    <n v="0.32"/>
    <n v="407.32"/>
    <s v="Tamil Nadu"/>
    <x v="3"/>
    <x v="5"/>
    <m/>
  </r>
  <r>
    <s v="OD7900"/>
    <x v="7"/>
    <x v="4"/>
    <x v="22"/>
    <x v="18"/>
    <d v="2015-12-31T00:00:00"/>
    <x v="4"/>
    <n v="2317"/>
    <n v="0.31"/>
    <n v="1042.6500000000001"/>
    <s v="Tamil Nadu"/>
    <x v="2"/>
    <x v="4"/>
    <m/>
  </r>
  <r>
    <s v="OD7901"/>
    <x v="49"/>
    <x v="4"/>
    <x v="22"/>
    <x v="22"/>
    <d v="2016-11-27T00:00:00"/>
    <x v="4"/>
    <n v="792"/>
    <n v="0.34"/>
    <n v="324.72000000000003"/>
    <s v="Tamil Nadu"/>
    <x v="1"/>
    <x v="0"/>
    <m/>
  </r>
  <r>
    <s v="OD7902"/>
    <x v="43"/>
    <x v="4"/>
    <x v="6"/>
    <x v="0"/>
    <d v="2017-09-05T00:00:00"/>
    <x v="4"/>
    <n v="733"/>
    <n v="0.34"/>
    <n v="329.85"/>
    <s v="Tamil Nadu"/>
    <x v="0"/>
    <x v="8"/>
    <m/>
  </r>
  <r>
    <s v="OD7903"/>
    <x v="43"/>
    <x v="6"/>
    <x v="19"/>
    <x v="17"/>
    <d v="2018-11-13T00:00:00"/>
    <x v="4"/>
    <n v="635"/>
    <n v="0.27"/>
    <n v="190.5"/>
    <s v="Tamil Nadu"/>
    <x v="3"/>
    <x v="0"/>
    <m/>
  </r>
  <r>
    <s v="OD7904"/>
    <x v="6"/>
    <x v="2"/>
    <x v="4"/>
    <x v="20"/>
    <d v="2015-05-30T00:00:00"/>
    <x v="4"/>
    <n v="1824"/>
    <n v="0.12"/>
    <n v="802.56"/>
    <s v="Tamil Nadu"/>
    <x v="2"/>
    <x v="5"/>
    <m/>
  </r>
  <r>
    <s v="OD7905"/>
    <x v="39"/>
    <x v="2"/>
    <x v="2"/>
    <x v="13"/>
    <d v="2016-09-25T00:00:00"/>
    <x v="4"/>
    <n v="982"/>
    <n v="0.28999999999999998"/>
    <n v="412.44"/>
    <s v="Tamil Nadu"/>
    <x v="1"/>
    <x v="8"/>
    <m/>
  </r>
  <r>
    <s v="OD7906"/>
    <x v="42"/>
    <x v="4"/>
    <x v="6"/>
    <x v="18"/>
    <d v="2016-07-16T00:00:00"/>
    <x v="4"/>
    <n v="887"/>
    <n v="0.25"/>
    <n v="168.53"/>
    <s v="Tamil Nadu"/>
    <x v="1"/>
    <x v="7"/>
    <m/>
  </r>
  <r>
    <s v="OD7907"/>
    <x v="33"/>
    <x v="1"/>
    <x v="1"/>
    <x v="16"/>
    <d v="2018-11-13T00:00:00"/>
    <x v="4"/>
    <n v="583"/>
    <n v="0.26"/>
    <n v="128.26"/>
    <s v="Tamil Nadu"/>
    <x v="3"/>
    <x v="0"/>
    <m/>
  </r>
  <r>
    <s v="OD7908"/>
    <x v="7"/>
    <x v="4"/>
    <x v="6"/>
    <x v="8"/>
    <d v="2017-05-30T00:00:00"/>
    <x v="4"/>
    <n v="2088"/>
    <n v="0.12"/>
    <n v="689.04"/>
    <s v="Tamil Nadu"/>
    <x v="0"/>
    <x v="5"/>
    <m/>
  </r>
  <r>
    <s v="OD7909"/>
    <x v="16"/>
    <x v="6"/>
    <x v="19"/>
    <x v="6"/>
    <d v="2018-11-13T00:00:00"/>
    <x v="4"/>
    <n v="1617"/>
    <n v="0.16"/>
    <n v="113.19"/>
    <s v="Tamil Nadu"/>
    <x v="3"/>
    <x v="0"/>
    <m/>
  </r>
  <r>
    <s v="OD7910"/>
    <x v="14"/>
    <x v="0"/>
    <x v="12"/>
    <x v="19"/>
    <d v="2015-02-06T00:00:00"/>
    <x v="1"/>
    <n v="1592"/>
    <n v="0.14000000000000001"/>
    <n v="191.04"/>
    <s v="Tamil Nadu"/>
    <x v="2"/>
    <x v="11"/>
    <m/>
  </r>
  <r>
    <s v="OD7911"/>
    <x v="36"/>
    <x v="5"/>
    <x v="10"/>
    <x v="13"/>
    <d v="2018-04-16T00:00:00"/>
    <x v="1"/>
    <n v="1887"/>
    <n v="0.27"/>
    <n v="622.71"/>
    <s v="Tamil Nadu"/>
    <x v="3"/>
    <x v="3"/>
    <m/>
  </r>
  <r>
    <s v="OD7912"/>
    <x v="13"/>
    <x v="1"/>
    <x v="1"/>
    <x v="6"/>
    <d v="2018-05-18T00:00:00"/>
    <x v="1"/>
    <n v="1642"/>
    <n v="0.25"/>
    <n v="164.2"/>
    <s v="Tamil Nadu"/>
    <x v="3"/>
    <x v="5"/>
    <m/>
  </r>
  <r>
    <s v="OD7913"/>
    <x v="31"/>
    <x v="3"/>
    <x v="18"/>
    <x v="18"/>
    <d v="2015-09-08T00:00:00"/>
    <x v="1"/>
    <n v="773"/>
    <n v="0.31"/>
    <n v="324.66000000000003"/>
    <s v="Tamil Nadu"/>
    <x v="2"/>
    <x v="8"/>
    <m/>
  </r>
  <r>
    <s v="OD7914"/>
    <x v="33"/>
    <x v="4"/>
    <x v="22"/>
    <x v="21"/>
    <d v="2015-09-08T00:00:00"/>
    <x v="1"/>
    <n v="910"/>
    <n v="0.1"/>
    <n v="63.7"/>
    <s v="Tamil Nadu"/>
    <x v="2"/>
    <x v="8"/>
    <m/>
  </r>
  <r>
    <s v="OD7915"/>
    <x v="27"/>
    <x v="1"/>
    <x v="14"/>
    <x v="16"/>
    <d v="2018-05-18T00:00:00"/>
    <x v="1"/>
    <n v="2387"/>
    <n v="0.14000000000000001"/>
    <n v="620.62"/>
    <s v="Tamil Nadu"/>
    <x v="3"/>
    <x v="5"/>
    <m/>
  </r>
  <r>
    <s v="OD7916"/>
    <x v="12"/>
    <x v="3"/>
    <x v="16"/>
    <x v="10"/>
    <d v="2015-02-06T00:00:00"/>
    <x v="1"/>
    <n v="1699"/>
    <n v="0.35"/>
    <n v="118.93"/>
    <s v="Tamil Nadu"/>
    <x v="2"/>
    <x v="11"/>
    <m/>
  </r>
  <r>
    <s v="OD7917"/>
    <x v="41"/>
    <x v="2"/>
    <x v="15"/>
    <x v="7"/>
    <d v="2015-08-27T00:00:00"/>
    <x v="1"/>
    <n v="2478"/>
    <n v="0.35"/>
    <n v="569.94000000000005"/>
    <s v="Tamil Nadu"/>
    <x v="2"/>
    <x v="6"/>
    <m/>
  </r>
  <r>
    <s v="OD7918"/>
    <x v="37"/>
    <x v="3"/>
    <x v="16"/>
    <x v="8"/>
    <d v="2017-11-26T00:00:00"/>
    <x v="1"/>
    <n v="1326"/>
    <n v="0.23"/>
    <n v="424.32"/>
    <s v="Tamil Nadu"/>
    <x v="0"/>
    <x v="0"/>
    <m/>
  </r>
  <r>
    <s v="OD7919"/>
    <x v="28"/>
    <x v="3"/>
    <x v="16"/>
    <x v="21"/>
    <d v="2016-07-02T00:00:00"/>
    <x v="1"/>
    <n v="942"/>
    <n v="0.35"/>
    <n v="386.22"/>
    <s v="Tamil Nadu"/>
    <x v="1"/>
    <x v="7"/>
    <m/>
  </r>
  <r>
    <s v="OD7920"/>
    <x v="16"/>
    <x v="1"/>
    <x v="14"/>
    <x v="21"/>
    <d v="2015-03-19T00:00:00"/>
    <x v="1"/>
    <n v="1253"/>
    <n v="0.24"/>
    <n v="438.55"/>
    <s v="Tamil Nadu"/>
    <x v="2"/>
    <x v="10"/>
    <m/>
  </r>
  <r>
    <s v="OD7921"/>
    <x v="27"/>
    <x v="1"/>
    <x v="14"/>
    <x v="9"/>
    <d v="2016-06-11T00:00:00"/>
    <x v="1"/>
    <n v="1544"/>
    <n v="0.2"/>
    <n v="386"/>
    <s v="Tamil Nadu"/>
    <x v="1"/>
    <x v="1"/>
    <m/>
  </r>
  <r>
    <s v="OD7922"/>
    <x v="48"/>
    <x v="4"/>
    <x v="7"/>
    <x v="15"/>
    <d v="2015-03-19T00:00:00"/>
    <x v="1"/>
    <n v="1105"/>
    <n v="0.2"/>
    <n v="187.85"/>
    <s v="Tamil Nadu"/>
    <x v="2"/>
    <x v="10"/>
    <m/>
  </r>
  <r>
    <s v="OD7923"/>
    <x v="29"/>
    <x v="5"/>
    <x v="10"/>
    <x v="19"/>
    <d v="2017-10-25T00:00:00"/>
    <x v="1"/>
    <n v="545"/>
    <n v="0.1"/>
    <n v="43.6"/>
    <s v="Tamil Nadu"/>
    <x v="0"/>
    <x v="2"/>
    <m/>
  </r>
  <r>
    <s v="OD7924"/>
    <x v="30"/>
    <x v="5"/>
    <x v="8"/>
    <x v="13"/>
    <d v="2018-11-04T00:00:00"/>
    <x v="1"/>
    <n v="1474"/>
    <n v="0.12"/>
    <n v="456.94"/>
    <s v="Tamil Nadu"/>
    <x v="3"/>
    <x v="0"/>
    <m/>
  </r>
  <r>
    <s v="OD7925"/>
    <x v="47"/>
    <x v="3"/>
    <x v="3"/>
    <x v="16"/>
    <d v="2018-01-02T00:00:00"/>
    <x v="1"/>
    <n v="1448"/>
    <n v="0.19"/>
    <n v="492.32"/>
    <s v="Tamil Nadu"/>
    <x v="3"/>
    <x v="9"/>
    <m/>
  </r>
  <r>
    <s v="OD7926"/>
    <x v="22"/>
    <x v="5"/>
    <x v="10"/>
    <x v="18"/>
    <d v="2016-08-31T00:00:00"/>
    <x v="2"/>
    <n v="1693"/>
    <n v="0.27"/>
    <n v="440.18"/>
    <s v="Tamil Nadu"/>
    <x v="1"/>
    <x v="6"/>
    <m/>
  </r>
  <r>
    <s v="OD7927"/>
    <x v="43"/>
    <x v="2"/>
    <x v="2"/>
    <x v="19"/>
    <d v="2015-07-20T00:00:00"/>
    <x v="2"/>
    <n v="1368"/>
    <n v="0.28000000000000003"/>
    <n v="574.55999999999995"/>
    <s v="Tamil Nadu"/>
    <x v="2"/>
    <x v="7"/>
    <m/>
  </r>
  <r>
    <s v="OD7928"/>
    <x v="37"/>
    <x v="5"/>
    <x v="10"/>
    <x v="9"/>
    <d v="2015-11-17T00:00:00"/>
    <x v="2"/>
    <n v="2499"/>
    <n v="0.14000000000000001"/>
    <n v="224.91"/>
    <s v="Tamil Nadu"/>
    <x v="2"/>
    <x v="0"/>
    <m/>
  </r>
  <r>
    <s v="OD7929"/>
    <x v="35"/>
    <x v="6"/>
    <x v="19"/>
    <x v="11"/>
    <d v="2017-03-22T00:00:00"/>
    <x v="2"/>
    <n v="1703"/>
    <n v="0.28000000000000003"/>
    <n v="698.23"/>
    <s v="Tamil Nadu"/>
    <x v="0"/>
    <x v="10"/>
    <m/>
  </r>
  <r>
    <s v="OD7930"/>
    <x v="49"/>
    <x v="3"/>
    <x v="16"/>
    <x v="22"/>
    <d v="2016-03-23T00:00:00"/>
    <x v="2"/>
    <n v="2008"/>
    <n v="0.13"/>
    <n v="883.52"/>
    <s v="Tamil Nadu"/>
    <x v="1"/>
    <x v="10"/>
    <m/>
  </r>
  <r>
    <s v="OD7931"/>
    <x v="15"/>
    <x v="6"/>
    <x v="13"/>
    <x v="17"/>
    <d v="2016-09-06T00:00:00"/>
    <x v="2"/>
    <n v="727"/>
    <n v="0.17"/>
    <n v="43.62"/>
    <s v="Tamil Nadu"/>
    <x v="1"/>
    <x v="8"/>
    <m/>
  </r>
  <r>
    <s v="OD7932"/>
    <x v="27"/>
    <x v="0"/>
    <x v="12"/>
    <x v="9"/>
    <d v="2017-12-25T00:00:00"/>
    <x v="2"/>
    <n v="501"/>
    <n v="0.14000000000000001"/>
    <n v="200.4"/>
    <s v="Tamil Nadu"/>
    <x v="0"/>
    <x v="4"/>
    <m/>
  </r>
  <r>
    <s v="OD7933"/>
    <x v="7"/>
    <x v="6"/>
    <x v="9"/>
    <x v="2"/>
    <d v="2015-11-11T00:00:00"/>
    <x v="2"/>
    <n v="718"/>
    <n v="0.27"/>
    <n v="244.12"/>
    <s v="Tamil Nadu"/>
    <x v="2"/>
    <x v="0"/>
    <m/>
  </r>
  <r>
    <s v="OD7934"/>
    <x v="8"/>
    <x v="5"/>
    <x v="17"/>
    <x v="10"/>
    <d v="2016-03-19T00:00:00"/>
    <x v="2"/>
    <n v="610"/>
    <n v="0.26"/>
    <n v="122"/>
    <s v="Tamil Nadu"/>
    <x v="1"/>
    <x v="10"/>
    <m/>
  </r>
  <r>
    <s v="OD7935"/>
    <x v="41"/>
    <x v="6"/>
    <x v="13"/>
    <x v="0"/>
    <d v="2015-10-02T00:00:00"/>
    <x v="2"/>
    <n v="1375"/>
    <n v="0.21"/>
    <n v="247.5"/>
    <s v="Tamil Nadu"/>
    <x v="2"/>
    <x v="2"/>
    <m/>
  </r>
  <r>
    <s v="OD7936"/>
    <x v="37"/>
    <x v="0"/>
    <x v="0"/>
    <x v="6"/>
    <d v="2017-10-10T00:00:00"/>
    <x v="2"/>
    <n v="2078"/>
    <n v="0.15"/>
    <n v="228.58"/>
    <s v="Tamil Nadu"/>
    <x v="0"/>
    <x v="2"/>
    <m/>
  </r>
  <r>
    <s v="OD7937"/>
    <x v="27"/>
    <x v="0"/>
    <x v="0"/>
    <x v="11"/>
    <d v="2018-10-21T00:00:00"/>
    <x v="2"/>
    <n v="2157"/>
    <n v="0.31"/>
    <n v="172.56"/>
    <s v="Tamil Nadu"/>
    <x v="3"/>
    <x v="2"/>
    <m/>
  </r>
  <r>
    <s v="OD7938"/>
    <x v="47"/>
    <x v="6"/>
    <x v="19"/>
    <x v="1"/>
    <d v="2018-03-28T00:00:00"/>
    <x v="2"/>
    <n v="2056"/>
    <n v="0.12"/>
    <n v="719.6"/>
    <s v="Tamil Nadu"/>
    <x v="3"/>
    <x v="10"/>
    <m/>
  </r>
  <r>
    <s v="OD7939"/>
    <x v="12"/>
    <x v="2"/>
    <x v="15"/>
    <x v="19"/>
    <d v="2018-04-01T00:00:00"/>
    <x v="2"/>
    <n v="1750"/>
    <n v="0.34"/>
    <n v="577.5"/>
    <s v="Tamil Nadu"/>
    <x v="3"/>
    <x v="3"/>
    <m/>
  </r>
  <r>
    <s v="OD7940"/>
    <x v="40"/>
    <x v="3"/>
    <x v="16"/>
    <x v="16"/>
    <d v="2015-10-02T00:00:00"/>
    <x v="2"/>
    <n v="2344"/>
    <n v="0.22"/>
    <n v="398.48"/>
    <s v="Tamil Nadu"/>
    <x v="2"/>
    <x v="2"/>
    <m/>
  </r>
  <r>
    <s v="OD7941"/>
    <x v="26"/>
    <x v="5"/>
    <x v="10"/>
    <x v="3"/>
    <d v="2018-11-10T00:00:00"/>
    <x v="2"/>
    <n v="1477"/>
    <n v="0.21"/>
    <n v="561.26"/>
    <s v="Tamil Nadu"/>
    <x v="3"/>
    <x v="0"/>
    <m/>
  </r>
  <r>
    <s v="OD7942"/>
    <x v="7"/>
    <x v="1"/>
    <x v="14"/>
    <x v="15"/>
    <d v="2016-11-14T00:00:00"/>
    <x v="2"/>
    <n v="830"/>
    <n v="0.22"/>
    <n v="298.8"/>
    <s v="Tamil Nadu"/>
    <x v="1"/>
    <x v="0"/>
    <m/>
  </r>
  <r>
    <s v="OD7943"/>
    <x v="26"/>
    <x v="3"/>
    <x v="3"/>
    <x v="5"/>
    <d v="2016-08-31T00:00:00"/>
    <x v="2"/>
    <n v="1440"/>
    <n v="0.26"/>
    <n v="144"/>
    <s v="Tamil Nadu"/>
    <x v="1"/>
    <x v="6"/>
    <m/>
  </r>
  <r>
    <s v="OD7944"/>
    <x v="8"/>
    <x v="2"/>
    <x v="2"/>
    <x v="21"/>
    <d v="2017-10-07T00:00:00"/>
    <x v="2"/>
    <n v="1252"/>
    <n v="0.13"/>
    <n v="187.8"/>
    <s v="Tamil Nadu"/>
    <x v="0"/>
    <x v="2"/>
    <m/>
  </r>
  <r>
    <s v="OD7945"/>
    <x v="9"/>
    <x v="3"/>
    <x v="3"/>
    <x v="1"/>
    <d v="2015-10-02T00:00:00"/>
    <x v="2"/>
    <n v="702"/>
    <n v="0.35"/>
    <n v="224.64"/>
    <s v="Tamil Nadu"/>
    <x v="2"/>
    <x v="2"/>
    <m/>
  </r>
  <r>
    <s v="OD7946"/>
    <x v="13"/>
    <x v="4"/>
    <x v="22"/>
    <x v="3"/>
    <d v="2016-11-14T00:00:00"/>
    <x v="2"/>
    <n v="711"/>
    <n v="0.18"/>
    <n v="56.88"/>
    <s v="Tamil Nadu"/>
    <x v="1"/>
    <x v="0"/>
    <m/>
  </r>
  <r>
    <s v="OD7947"/>
    <x v="1"/>
    <x v="5"/>
    <x v="8"/>
    <x v="21"/>
    <d v="2015-12-19T00:00:00"/>
    <x v="2"/>
    <n v="1055"/>
    <n v="0.31"/>
    <n v="126.6"/>
    <s v="Tamil Nadu"/>
    <x v="2"/>
    <x v="4"/>
    <m/>
  </r>
  <r>
    <s v="OD7948"/>
    <x v="45"/>
    <x v="5"/>
    <x v="17"/>
    <x v="13"/>
    <d v="2015-11-16T00:00:00"/>
    <x v="2"/>
    <n v="1357"/>
    <n v="0.32"/>
    <n v="583.51"/>
    <s v="Tamil Nadu"/>
    <x v="2"/>
    <x v="0"/>
    <m/>
  </r>
  <r>
    <s v="OD7949"/>
    <x v="38"/>
    <x v="3"/>
    <x v="3"/>
    <x v="19"/>
    <d v="2018-10-27T00:00:00"/>
    <x v="2"/>
    <n v="1993"/>
    <n v="0.13"/>
    <n v="757.34"/>
    <s v="Tamil Nadu"/>
    <x v="3"/>
    <x v="2"/>
    <m/>
  </r>
  <r>
    <s v="OD7950"/>
    <x v="48"/>
    <x v="0"/>
    <x v="12"/>
    <x v="23"/>
    <d v="2015-12-19T00:00:00"/>
    <x v="2"/>
    <n v="1586"/>
    <n v="0.22"/>
    <n v="491.66"/>
    <s v="Tamil Nadu"/>
    <x v="2"/>
    <x v="4"/>
    <m/>
  </r>
  <r>
    <s v="OD7951"/>
    <x v="30"/>
    <x v="1"/>
    <x v="1"/>
    <x v="16"/>
    <d v="2018-10-27T00:00:00"/>
    <x v="2"/>
    <n v="1331"/>
    <n v="0.18"/>
    <n v="439.23"/>
    <s v="Tamil Nadu"/>
    <x v="3"/>
    <x v="2"/>
    <m/>
  </r>
  <r>
    <s v="OD7952"/>
    <x v="2"/>
    <x v="2"/>
    <x v="2"/>
    <x v="10"/>
    <d v="2018-11-10T00:00:00"/>
    <x v="2"/>
    <n v="1406"/>
    <n v="0.14000000000000001"/>
    <n v="365.56"/>
    <s v="Tamil Nadu"/>
    <x v="3"/>
    <x v="0"/>
    <m/>
  </r>
  <r>
    <s v="OD7953"/>
    <x v="13"/>
    <x v="4"/>
    <x v="7"/>
    <x v="21"/>
    <d v="2018-01-14T00:00:00"/>
    <x v="2"/>
    <n v="2204"/>
    <n v="0.32"/>
    <n v="220.4"/>
    <s v="Tamil Nadu"/>
    <x v="3"/>
    <x v="9"/>
    <m/>
  </r>
  <r>
    <s v="OD7954"/>
    <x v="31"/>
    <x v="5"/>
    <x v="8"/>
    <x v="15"/>
    <d v="2017-12-25T00:00:00"/>
    <x v="2"/>
    <n v="1109"/>
    <n v="0.11"/>
    <n v="310.52"/>
    <s v="Tamil Nadu"/>
    <x v="0"/>
    <x v="4"/>
    <m/>
  </r>
  <r>
    <s v="OD7955"/>
    <x v="35"/>
    <x v="1"/>
    <x v="14"/>
    <x v="22"/>
    <d v="2017-12-18T00:00:00"/>
    <x v="2"/>
    <n v="2147"/>
    <n v="0.12"/>
    <n v="364.99"/>
    <s v="Tamil Nadu"/>
    <x v="0"/>
    <x v="4"/>
    <m/>
  </r>
  <r>
    <s v="OD7956"/>
    <x v="20"/>
    <x v="4"/>
    <x v="22"/>
    <x v="1"/>
    <d v="2018-11-10T00:00:00"/>
    <x v="2"/>
    <n v="1825"/>
    <n v="0.21"/>
    <n v="766.5"/>
    <s v="Tamil Nadu"/>
    <x v="3"/>
    <x v="0"/>
    <m/>
  </r>
  <r>
    <s v="OD7957"/>
    <x v="4"/>
    <x v="2"/>
    <x v="21"/>
    <x v="9"/>
    <d v="2018-09-24T00:00:00"/>
    <x v="4"/>
    <n v="1541"/>
    <n v="0.14000000000000001"/>
    <n v="678.04"/>
    <s v="Tamil Nadu"/>
    <x v="3"/>
    <x v="8"/>
    <m/>
  </r>
  <r>
    <s v="OD7958"/>
    <x v="25"/>
    <x v="1"/>
    <x v="1"/>
    <x v="15"/>
    <d v="2016-11-08T00:00:00"/>
    <x v="4"/>
    <n v="1276"/>
    <n v="0.31"/>
    <n v="484.88"/>
    <s v="Tamil Nadu"/>
    <x v="1"/>
    <x v="0"/>
    <m/>
  </r>
  <r>
    <s v="OD7959"/>
    <x v="10"/>
    <x v="0"/>
    <x v="0"/>
    <x v="8"/>
    <d v="2018-09-24T00:00:00"/>
    <x v="4"/>
    <n v="1109"/>
    <n v="0.2"/>
    <n v="476.87"/>
    <s v="Tamil Nadu"/>
    <x v="3"/>
    <x v="8"/>
    <m/>
  </r>
  <r>
    <s v="OD7960"/>
    <x v="1"/>
    <x v="2"/>
    <x v="21"/>
    <x v="5"/>
    <d v="2016-10-30T00:00:00"/>
    <x v="4"/>
    <n v="1127"/>
    <n v="0.23"/>
    <n v="78.89"/>
    <s v="Tamil Nadu"/>
    <x v="1"/>
    <x v="2"/>
    <m/>
  </r>
  <r>
    <s v="OD7961"/>
    <x v="39"/>
    <x v="6"/>
    <x v="11"/>
    <x v="2"/>
    <d v="2016-11-08T00:00:00"/>
    <x v="4"/>
    <n v="2406"/>
    <n v="0.18"/>
    <n v="336.84"/>
    <s v="Tamil Nadu"/>
    <x v="1"/>
    <x v="0"/>
    <m/>
  </r>
  <r>
    <s v="OD7962"/>
    <x v="22"/>
    <x v="5"/>
    <x v="10"/>
    <x v="16"/>
    <d v="2017-12-12T00:00:00"/>
    <x v="4"/>
    <n v="1131"/>
    <n v="0.28000000000000003"/>
    <n v="395.85"/>
    <s v="Tamil Nadu"/>
    <x v="0"/>
    <x v="4"/>
    <m/>
  </r>
  <r>
    <s v="OD7963"/>
    <x v="20"/>
    <x v="3"/>
    <x v="3"/>
    <x v="14"/>
    <d v="2018-08-27T00:00:00"/>
    <x v="4"/>
    <n v="1475"/>
    <n v="0.34"/>
    <n v="236"/>
    <s v="Tamil Nadu"/>
    <x v="3"/>
    <x v="6"/>
    <m/>
  </r>
  <r>
    <s v="OD7964"/>
    <x v="45"/>
    <x v="1"/>
    <x v="14"/>
    <x v="10"/>
    <d v="2018-12-27T00:00:00"/>
    <x v="4"/>
    <n v="2233"/>
    <n v="0.19"/>
    <n v="870.87"/>
    <s v="Tamil Nadu"/>
    <x v="3"/>
    <x v="4"/>
    <m/>
  </r>
  <r>
    <s v="OD7965"/>
    <x v="19"/>
    <x v="0"/>
    <x v="12"/>
    <x v="21"/>
    <d v="2018-11-12T00:00:00"/>
    <x v="4"/>
    <n v="2459"/>
    <n v="0.34"/>
    <n v="319.67"/>
    <s v="Tamil Nadu"/>
    <x v="3"/>
    <x v="0"/>
    <m/>
  </r>
  <r>
    <s v="OD7966"/>
    <x v="31"/>
    <x v="6"/>
    <x v="11"/>
    <x v="0"/>
    <d v="2015-11-24T00:00:00"/>
    <x v="4"/>
    <n v="1616"/>
    <n v="0.15"/>
    <n v="614.08000000000004"/>
    <s v="Tamil Nadu"/>
    <x v="2"/>
    <x v="0"/>
    <m/>
  </r>
  <r>
    <s v="OD7967"/>
    <x v="6"/>
    <x v="3"/>
    <x v="18"/>
    <x v="23"/>
    <d v="2017-07-10T00:00:00"/>
    <x v="4"/>
    <n v="912"/>
    <n v="0.15"/>
    <n v="100.32"/>
    <s v="Tamil Nadu"/>
    <x v="0"/>
    <x v="7"/>
    <m/>
  </r>
  <r>
    <s v="OD7968"/>
    <x v="46"/>
    <x v="6"/>
    <x v="9"/>
    <x v="7"/>
    <d v="2018-03-05T00:00:00"/>
    <x v="1"/>
    <n v="751"/>
    <n v="0.24"/>
    <n v="112.65"/>
    <s v="Tamil Nadu"/>
    <x v="3"/>
    <x v="10"/>
    <m/>
  </r>
  <r>
    <s v="OD7969"/>
    <x v="39"/>
    <x v="4"/>
    <x v="7"/>
    <x v="20"/>
    <d v="2017-08-01T00:00:00"/>
    <x v="2"/>
    <n v="1229"/>
    <n v="0.14000000000000001"/>
    <n v="368.7"/>
    <s v="Tamil Nadu"/>
    <x v="0"/>
    <x v="6"/>
    <m/>
  </r>
  <r>
    <s v="OD7970"/>
    <x v="37"/>
    <x v="3"/>
    <x v="3"/>
    <x v="1"/>
    <d v="2018-11-16T00:00:00"/>
    <x v="2"/>
    <n v="902"/>
    <n v="0.33"/>
    <n v="198.44"/>
    <s v="Tamil Nadu"/>
    <x v="3"/>
    <x v="0"/>
    <m/>
  </r>
  <r>
    <s v="OD7971"/>
    <x v="43"/>
    <x v="5"/>
    <x v="10"/>
    <x v="3"/>
    <d v="2018-07-24T00:00:00"/>
    <x v="2"/>
    <n v="1611"/>
    <n v="0.16"/>
    <n v="128.88"/>
    <s v="Tamil Nadu"/>
    <x v="3"/>
    <x v="7"/>
    <m/>
  </r>
  <r>
    <s v="OD7972"/>
    <x v="19"/>
    <x v="5"/>
    <x v="17"/>
    <x v="10"/>
    <d v="2017-05-14T00:00:00"/>
    <x v="2"/>
    <n v="1637"/>
    <n v="0.23"/>
    <n v="491.1"/>
    <s v="Tamil Nadu"/>
    <x v="0"/>
    <x v="5"/>
    <m/>
  </r>
  <r>
    <s v="OD7973"/>
    <x v="36"/>
    <x v="3"/>
    <x v="16"/>
    <x v="9"/>
    <d v="2018-06-01T00:00:00"/>
    <x v="3"/>
    <n v="1531"/>
    <n v="0.31"/>
    <n v="505.23"/>
    <s v="Tamil Nadu"/>
    <x v="3"/>
    <x v="1"/>
    <m/>
  </r>
  <r>
    <s v="OD7974"/>
    <x v="27"/>
    <x v="2"/>
    <x v="15"/>
    <x v="10"/>
    <d v="2018-06-01T00:00:00"/>
    <x v="3"/>
    <n v="1486"/>
    <n v="0.35"/>
    <n v="520.1"/>
    <s v="Tamil Nadu"/>
    <x v="3"/>
    <x v="1"/>
    <m/>
  </r>
  <r>
    <s v="OD7975"/>
    <x v="38"/>
    <x v="2"/>
    <x v="21"/>
    <x v="2"/>
    <d v="2017-11-21T00:00:00"/>
    <x v="3"/>
    <n v="837"/>
    <n v="0.34"/>
    <n v="150.66"/>
    <s v="Tamil Nadu"/>
    <x v="0"/>
    <x v="0"/>
    <m/>
  </r>
  <r>
    <s v="OD7976"/>
    <x v="22"/>
    <x v="6"/>
    <x v="11"/>
    <x v="13"/>
    <d v="2016-10-09T00:00:00"/>
    <x v="3"/>
    <n v="1648"/>
    <n v="0.18"/>
    <n v="181.28"/>
    <s v="Tamil Nadu"/>
    <x v="1"/>
    <x v="2"/>
    <m/>
  </r>
  <r>
    <s v="OD7977"/>
    <x v="25"/>
    <x v="2"/>
    <x v="21"/>
    <x v="23"/>
    <d v="2016-10-09T00:00:00"/>
    <x v="3"/>
    <n v="2105"/>
    <n v="0.13"/>
    <n v="842"/>
    <s v="Tamil Nadu"/>
    <x v="1"/>
    <x v="2"/>
    <m/>
  </r>
  <r>
    <s v="OD7978"/>
    <x v="47"/>
    <x v="3"/>
    <x v="16"/>
    <x v="19"/>
    <d v="2017-12-08T00:00:00"/>
    <x v="3"/>
    <n v="810"/>
    <n v="0.33"/>
    <n v="48.6"/>
    <s v="Tamil Nadu"/>
    <x v="0"/>
    <x v="4"/>
    <m/>
  </r>
  <r>
    <s v="OD7979"/>
    <x v="45"/>
    <x v="6"/>
    <x v="19"/>
    <x v="21"/>
    <d v="2017-07-25T00:00:00"/>
    <x v="3"/>
    <n v="1976"/>
    <n v="0.26"/>
    <n v="790.4"/>
    <s v="Tamil Nadu"/>
    <x v="0"/>
    <x v="7"/>
    <m/>
  </r>
  <r>
    <s v="OD7980"/>
    <x v="4"/>
    <x v="2"/>
    <x v="15"/>
    <x v="14"/>
    <d v="2017-07-25T00:00:00"/>
    <x v="3"/>
    <n v="2156"/>
    <n v="0.23"/>
    <n v="258.72000000000003"/>
    <s v="Tamil Nadu"/>
    <x v="0"/>
    <x v="7"/>
    <m/>
  </r>
  <r>
    <s v="OD7981"/>
    <x v="21"/>
    <x v="3"/>
    <x v="5"/>
    <x v="2"/>
    <d v="2016-11-21T00:00:00"/>
    <x v="3"/>
    <n v="1662"/>
    <n v="0.34"/>
    <n v="565.08000000000004"/>
    <s v="Tamil Nadu"/>
    <x v="1"/>
    <x v="0"/>
    <m/>
  </r>
  <r>
    <s v="OD7982"/>
    <x v="31"/>
    <x v="0"/>
    <x v="12"/>
    <x v="19"/>
    <d v="2017-11-29T00:00:00"/>
    <x v="3"/>
    <n v="877"/>
    <n v="0.25"/>
    <n v="298.18"/>
    <s v="Tamil Nadu"/>
    <x v="0"/>
    <x v="0"/>
    <m/>
  </r>
  <r>
    <s v="OD7983"/>
    <x v="25"/>
    <x v="6"/>
    <x v="9"/>
    <x v="12"/>
    <d v="2015-12-30T00:00:00"/>
    <x v="3"/>
    <n v="517"/>
    <n v="0.11"/>
    <n v="67.209999999999994"/>
    <s v="Tamil Nadu"/>
    <x v="2"/>
    <x v="4"/>
    <m/>
  </r>
  <r>
    <s v="OD7984"/>
    <x v="22"/>
    <x v="1"/>
    <x v="14"/>
    <x v="7"/>
    <d v="2016-04-18T00:00:00"/>
    <x v="3"/>
    <n v="1482"/>
    <n v="0.15"/>
    <n v="592.79999999999995"/>
    <s v="Tamil Nadu"/>
    <x v="1"/>
    <x v="3"/>
    <m/>
  </r>
  <r>
    <s v="OD7985"/>
    <x v="33"/>
    <x v="3"/>
    <x v="5"/>
    <x v="5"/>
    <d v="2015-05-20T00:00:00"/>
    <x v="3"/>
    <n v="2331"/>
    <n v="0.16"/>
    <n v="116.55"/>
    <s v="Tamil Nadu"/>
    <x v="2"/>
    <x v="5"/>
    <m/>
  </r>
  <r>
    <s v="OD7986"/>
    <x v="5"/>
    <x v="2"/>
    <x v="2"/>
    <x v="22"/>
    <d v="2018-03-14T00:00:00"/>
    <x v="3"/>
    <n v="1739"/>
    <n v="0.3"/>
    <n v="156.51"/>
    <s v="Tamil Nadu"/>
    <x v="3"/>
    <x v="10"/>
    <m/>
  </r>
  <r>
    <s v="OD7987"/>
    <x v="10"/>
    <x v="3"/>
    <x v="3"/>
    <x v="19"/>
    <d v="2015-12-30T00:00:00"/>
    <x v="3"/>
    <n v="1433"/>
    <n v="0.11"/>
    <n v="458.56"/>
    <s v="Tamil Nadu"/>
    <x v="2"/>
    <x v="4"/>
    <m/>
  </r>
  <r>
    <s v="OD7988"/>
    <x v="16"/>
    <x v="5"/>
    <x v="17"/>
    <x v="6"/>
    <d v="2016-04-18T00:00:00"/>
    <x v="3"/>
    <n v="552"/>
    <n v="0.34"/>
    <n v="204.24"/>
    <s v="Tamil Nadu"/>
    <x v="1"/>
    <x v="3"/>
    <m/>
  </r>
  <r>
    <s v="OD7989"/>
    <x v="19"/>
    <x v="6"/>
    <x v="11"/>
    <x v="9"/>
    <d v="2018-11-30T00:00:00"/>
    <x v="3"/>
    <n v="1570"/>
    <n v="0.21"/>
    <n v="549.5"/>
    <s v="Tamil Nadu"/>
    <x v="3"/>
    <x v="0"/>
    <m/>
  </r>
  <r>
    <s v="OD7990"/>
    <x v="26"/>
    <x v="1"/>
    <x v="14"/>
    <x v="4"/>
    <d v="2016-09-04T00:00:00"/>
    <x v="3"/>
    <n v="556"/>
    <n v="0.33"/>
    <n v="127.88"/>
    <s v="Tamil Nadu"/>
    <x v="1"/>
    <x v="8"/>
    <m/>
  </r>
  <r>
    <s v="OD7991"/>
    <x v="42"/>
    <x v="5"/>
    <x v="8"/>
    <x v="22"/>
    <d v="2017-12-23T00:00:00"/>
    <x v="3"/>
    <n v="1130"/>
    <n v="0.19"/>
    <n v="237.3"/>
    <s v="Tamil Nadu"/>
    <x v="0"/>
    <x v="4"/>
    <m/>
  </r>
  <r>
    <s v="OD7992"/>
    <x v="2"/>
    <x v="2"/>
    <x v="4"/>
    <x v="13"/>
    <d v="2017-12-23T00:00:00"/>
    <x v="3"/>
    <n v="757"/>
    <n v="0.24"/>
    <n v="136.26"/>
    <s v="Tamil Nadu"/>
    <x v="0"/>
    <x v="4"/>
    <m/>
  </r>
  <r>
    <s v="OD7993"/>
    <x v="22"/>
    <x v="1"/>
    <x v="14"/>
    <x v="6"/>
    <d v="2017-12-23T00:00:00"/>
    <x v="3"/>
    <n v="2068"/>
    <n v="0.32"/>
    <n v="827.2"/>
    <s v="Tamil Nadu"/>
    <x v="0"/>
    <x v="4"/>
    <m/>
  </r>
  <r>
    <s v="OD7994"/>
    <x v="8"/>
    <x v="0"/>
    <x v="12"/>
    <x v="15"/>
    <d v="2015-12-30T00:00:00"/>
    <x v="3"/>
    <n v="1116"/>
    <n v="0.27"/>
    <n v="89.28"/>
    <s v="Tamil Nadu"/>
    <x v="2"/>
    <x v="4"/>
    <m/>
  </r>
  <r>
    <s v="OD7995"/>
    <x v="46"/>
    <x v="3"/>
    <x v="5"/>
    <x v="23"/>
    <d v="2017-12-09T00:00:00"/>
    <x v="3"/>
    <n v="1922"/>
    <n v="0.31"/>
    <n v="480.5"/>
    <s v="Tamil Nadu"/>
    <x v="0"/>
    <x v="4"/>
    <m/>
  </r>
  <r>
    <s v="OD7996"/>
    <x v="46"/>
    <x v="4"/>
    <x v="6"/>
    <x v="8"/>
    <d v="2018-11-05T00:00:00"/>
    <x v="3"/>
    <n v="809"/>
    <n v="0.13"/>
    <n v="186.07"/>
    <s v="Tamil Nadu"/>
    <x v="3"/>
    <x v="0"/>
    <m/>
  </r>
  <r>
    <s v="OD7997"/>
    <x v="1"/>
    <x v="2"/>
    <x v="21"/>
    <x v="1"/>
    <d v="2016-04-18T00:00:00"/>
    <x v="3"/>
    <n v="1976"/>
    <n v="0.19"/>
    <n v="731.12"/>
    <s v="Tamil Nadu"/>
    <x v="1"/>
    <x v="3"/>
    <m/>
  </r>
  <r>
    <s v="OD7998"/>
    <x v="14"/>
    <x v="1"/>
    <x v="14"/>
    <x v="19"/>
    <d v="2017-11-27T00:00:00"/>
    <x v="3"/>
    <n v="1075"/>
    <n v="0.28999999999999998"/>
    <n v="311.75"/>
    <s v="Tamil Nadu"/>
    <x v="0"/>
    <x v="0"/>
    <m/>
  </r>
  <r>
    <s v="OD7999"/>
    <x v="36"/>
    <x v="1"/>
    <x v="1"/>
    <x v="21"/>
    <d v="2018-09-08T00:00:00"/>
    <x v="3"/>
    <n v="2314"/>
    <n v="0.11"/>
    <n v="439.66"/>
    <s v="Tamil Nadu"/>
    <x v="3"/>
    <x v="8"/>
    <m/>
  </r>
  <r>
    <s v="OD8000"/>
    <x v="2"/>
    <x v="4"/>
    <x v="22"/>
    <x v="19"/>
    <d v="2017-07-08T00:00:00"/>
    <x v="3"/>
    <n v="1466"/>
    <n v="0.21"/>
    <n v="483.78"/>
    <s v="Tamil Nadu"/>
    <x v="0"/>
    <x v="7"/>
    <m/>
  </r>
  <r>
    <s v="OD8001"/>
    <x v="15"/>
    <x v="3"/>
    <x v="5"/>
    <x v="7"/>
    <d v="2018-07-03T00:00:00"/>
    <x v="3"/>
    <n v="1492"/>
    <n v="0.26"/>
    <n v="119.36"/>
    <s v="Tamil Nadu"/>
    <x v="3"/>
    <x v="7"/>
    <m/>
  </r>
  <r>
    <s v="OD8002"/>
    <x v="49"/>
    <x v="0"/>
    <x v="20"/>
    <x v="2"/>
    <d v="2016-03-17T00:00:00"/>
    <x v="4"/>
    <n v="1169"/>
    <n v="0.28000000000000003"/>
    <n v="479.29"/>
    <s v="Tamil Nadu"/>
    <x v="1"/>
    <x v="10"/>
    <m/>
  </r>
  <r>
    <s v="OD8003"/>
    <x v="9"/>
    <x v="1"/>
    <x v="14"/>
    <x v="11"/>
    <d v="2016-09-11T00:00:00"/>
    <x v="4"/>
    <n v="2015"/>
    <n v="0.27"/>
    <n v="604.5"/>
    <s v="Tamil Nadu"/>
    <x v="1"/>
    <x v="8"/>
    <m/>
  </r>
  <r>
    <s v="OD8004"/>
    <x v="6"/>
    <x v="6"/>
    <x v="19"/>
    <x v="14"/>
    <d v="2018-11-20T00:00:00"/>
    <x v="4"/>
    <n v="1213"/>
    <n v="0.24"/>
    <n v="84.91"/>
    <s v="Tamil Nadu"/>
    <x v="3"/>
    <x v="0"/>
    <m/>
  </r>
  <r>
    <s v="OD8005"/>
    <x v="2"/>
    <x v="1"/>
    <x v="14"/>
    <x v="1"/>
    <d v="2018-03-24T00:00:00"/>
    <x v="4"/>
    <n v="800"/>
    <n v="0.35"/>
    <n v="184"/>
    <s v="Tamil Nadu"/>
    <x v="3"/>
    <x v="10"/>
    <m/>
  </r>
  <r>
    <s v="OD8006"/>
    <x v="12"/>
    <x v="5"/>
    <x v="8"/>
    <x v="15"/>
    <d v="2018-11-09T00:00:00"/>
    <x v="4"/>
    <n v="1846"/>
    <n v="0.2"/>
    <n v="498.42"/>
    <s v="Tamil Nadu"/>
    <x v="3"/>
    <x v="0"/>
    <m/>
  </r>
  <r>
    <s v="OD8007"/>
    <x v="5"/>
    <x v="2"/>
    <x v="4"/>
    <x v="14"/>
    <d v="2018-11-20T00:00:00"/>
    <x v="4"/>
    <n v="1412"/>
    <n v="0.22"/>
    <n v="254.16"/>
    <s v="Tamil Nadu"/>
    <x v="3"/>
    <x v="0"/>
    <m/>
  </r>
  <r>
    <s v="OD8008"/>
    <x v="39"/>
    <x v="2"/>
    <x v="15"/>
    <x v="0"/>
    <d v="2017-12-24T00:00:00"/>
    <x v="4"/>
    <n v="1298"/>
    <n v="0.13"/>
    <n v="506.22"/>
    <s v="Tamil Nadu"/>
    <x v="0"/>
    <x v="4"/>
    <m/>
  </r>
  <r>
    <s v="OD8009"/>
    <x v="44"/>
    <x v="4"/>
    <x v="22"/>
    <x v="2"/>
    <d v="2016-10-16T00:00:00"/>
    <x v="4"/>
    <n v="1748"/>
    <n v="0.3"/>
    <n v="751.64"/>
    <s v="Tamil Nadu"/>
    <x v="1"/>
    <x v="2"/>
    <m/>
  </r>
  <r>
    <s v="OD8010"/>
    <x v="43"/>
    <x v="0"/>
    <x v="12"/>
    <x v="19"/>
    <d v="2018-07-07T00:00:00"/>
    <x v="4"/>
    <n v="1001"/>
    <n v="0.2"/>
    <n v="450.45"/>
    <s v="Tamil Nadu"/>
    <x v="3"/>
    <x v="7"/>
    <m/>
  </r>
  <r>
    <s v="OD8011"/>
    <x v="8"/>
    <x v="6"/>
    <x v="9"/>
    <x v="20"/>
    <d v="2017-12-23T00:00:00"/>
    <x v="4"/>
    <n v="2292"/>
    <n v="0.21"/>
    <n v="985.56"/>
    <s v="Tamil Nadu"/>
    <x v="0"/>
    <x v="4"/>
    <m/>
  </r>
  <r>
    <s v="OD8012"/>
    <x v="12"/>
    <x v="3"/>
    <x v="3"/>
    <x v="9"/>
    <d v="2018-11-13T00:00:00"/>
    <x v="4"/>
    <n v="1562"/>
    <n v="0.14000000000000001"/>
    <n v="109.34"/>
    <s v="Tamil Nadu"/>
    <x v="3"/>
    <x v="0"/>
    <m/>
  </r>
  <r>
    <s v="OD8013"/>
    <x v="16"/>
    <x v="2"/>
    <x v="4"/>
    <x v="3"/>
    <d v="2018-09-08T00:00:00"/>
    <x v="4"/>
    <n v="833"/>
    <n v="0.13"/>
    <n v="99.96"/>
    <s v="Tamil Nadu"/>
    <x v="3"/>
    <x v="8"/>
    <m/>
  </r>
  <r>
    <s v="OD8014"/>
    <x v="19"/>
    <x v="5"/>
    <x v="8"/>
    <x v="21"/>
    <d v="2017-03-13T00:00:00"/>
    <x v="4"/>
    <n v="545"/>
    <n v="0.28000000000000003"/>
    <n v="70.849999999999994"/>
    <s v="Tamil Nadu"/>
    <x v="0"/>
    <x v="10"/>
    <m/>
  </r>
  <r>
    <s v="OD8015"/>
    <x v="19"/>
    <x v="6"/>
    <x v="13"/>
    <x v="20"/>
    <d v="2018-06-19T00:00:00"/>
    <x v="4"/>
    <n v="1751"/>
    <n v="0.16"/>
    <n v="787.95"/>
    <s v="Tamil Nadu"/>
    <x v="3"/>
    <x v="1"/>
    <m/>
  </r>
  <r>
    <s v="OD8016"/>
    <x v="1"/>
    <x v="6"/>
    <x v="9"/>
    <x v="4"/>
    <d v="2017-03-13T00:00:00"/>
    <x v="4"/>
    <n v="647"/>
    <n v="0.27"/>
    <n v="226.45"/>
    <s v="Tamil Nadu"/>
    <x v="0"/>
    <x v="10"/>
    <m/>
  </r>
  <r>
    <s v="OD8017"/>
    <x v="45"/>
    <x v="1"/>
    <x v="14"/>
    <x v="3"/>
    <d v="2015-12-30T00:00:00"/>
    <x v="4"/>
    <n v="1476"/>
    <n v="0.11"/>
    <n v="265.68"/>
    <s v="Tamil Nadu"/>
    <x v="2"/>
    <x v="4"/>
    <m/>
  </r>
  <r>
    <s v="OD8018"/>
    <x v="28"/>
    <x v="0"/>
    <x v="0"/>
    <x v="20"/>
    <d v="2017-03-13T00:00:00"/>
    <x v="4"/>
    <n v="1102"/>
    <n v="0.26"/>
    <n v="198.36"/>
    <s v="Tamil Nadu"/>
    <x v="0"/>
    <x v="10"/>
    <m/>
  </r>
  <r>
    <s v="OD8019"/>
    <x v="39"/>
    <x v="5"/>
    <x v="10"/>
    <x v="21"/>
    <d v="2015-04-05T00:00:00"/>
    <x v="1"/>
    <n v="1844"/>
    <n v="0.19"/>
    <n v="331.92"/>
    <s v="Tamil Nadu"/>
    <x v="2"/>
    <x v="3"/>
    <m/>
  </r>
  <r>
    <s v="OD8020"/>
    <x v="46"/>
    <x v="6"/>
    <x v="19"/>
    <x v="12"/>
    <d v="2015-03-11T00:00:00"/>
    <x v="1"/>
    <n v="1975"/>
    <n v="0.32"/>
    <n v="869"/>
    <s v="Tamil Nadu"/>
    <x v="2"/>
    <x v="10"/>
    <m/>
  </r>
  <r>
    <s v="OD8021"/>
    <x v="1"/>
    <x v="3"/>
    <x v="5"/>
    <x v="20"/>
    <d v="2017-07-16T00:00:00"/>
    <x v="1"/>
    <n v="1376"/>
    <n v="0.15"/>
    <n v="509.12"/>
    <s v="Tamil Nadu"/>
    <x v="0"/>
    <x v="7"/>
    <m/>
  </r>
  <r>
    <s v="OD8022"/>
    <x v="11"/>
    <x v="4"/>
    <x v="6"/>
    <x v="6"/>
    <d v="2018-11-24T00:00:00"/>
    <x v="1"/>
    <n v="2458"/>
    <n v="0.23"/>
    <n v="147.47999999999999"/>
    <s v="Tamil Nadu"/>
    <x v="3"/>
    <x v="0"/>
    <m/>
  </r>
  <r>
    <s v="OD8023"/>
    <x v="38"/>
    <x v="2"/>
    <x v="2"/>
    <x v="16"/>
    <d v="2018-12-23T00:00:00"/>
    <x v="1"/>
    <n v="1396"/>
    <n v="0.13"/>
    <n v="307.12"/>
    <s v="Tamil Nadu"/>
    <x v="3"/>
    <x v="4"/>
    <m/>
  </r>
  <r>
    <s v="OD8024"/>
    <x v="28"/>
    <x v="0"/>
    <x v="0"/>
    <x v="10"/>
    <d v="2015-03-11T00:00:00"/>
    <x v="1"/>
    <n v="1400"/>
    <n v="0.34"/>
    <n v="336"/>
    <s v="Tamil Nadu"/>
    <x v="2"/>
    <x v="10"/>
    <m/>
  </r>
  <r>
    <s v="OD8025"/>
    <x v="21"/>
    <x v="4"/>
    <x v="6"/>
    <x v="4"/>
    <d v="2016-08-07T00:00:00"/>
    <x v="1"/>
    <n v="1777"/>
    <n v="0.2"/>
    <n v="799.65"/>
    <s v="Tamil Nadu"/>
    <x v="1"/>
    <x v="6"/>
    <m/>
  </r>
  <r>
    <s v="OD8026"/>
    <x v="34"/>
    <x v="3"/>
    <x v="3"/>
    <x v="23"/>
    <d v="2017-11-18T00:00:00"/>
    <x v="1"/>
    <n v="1863"/>
    <n v="0.16"/>
    <n v="689.31"/>
    <s v="Tamil Nadu"/>
    <x v="0"/>
    <x v="0"/>
    <m/>
  </r>
  <r>
    <s v="OD8027"/>
    <x v="25"/>
    <x v="4"/>
    <x v="22"/>
    <x v="13"/>
    <d v="2018-03-31T00:00:00"/>
    <x v="1"/>
    <n v="1302"/>
    <n v="0.35"/>
    <n v="403.62"/>
    <s v="Tamil Nadu"/>
    <x v="3"/>
    <x v="10"/>
    <m/>
  </r>
  <r>
    <s v="OD8028"/>
    <x v="43"/>
    <x v="4"/>
    <x v="6"/>
    <x v="3"/>
    <d v="2015-10-18T00:00:00"/>
    <x v="1"/>
    <n v="2285"/>
    <n v="0.23"/>
    <n v="251.35"/>
    <s v="Tamil Nadu"/>
    <x v="2"/>
    <x v="2"/>
    <m/>
  </r>
  <r>
    <s v="OD8029"/>
    <x v="47"/>
    <x v="3"/>
    <x v="5"/>
    <x v="2"/>
    <d v="2017-11-28T00:00:00"/>
    <x v="1"/>
    <n v="1660"/>
    <n v="0.17"/>
    <n v="730.4"/>
    <s v="Tamil Nadu"/>
    <x v="0"/>
    <x v="0"/>
    <m/>
  </r>
  <r>
    <s v="OD8030"/>
    <x v="44"/>
    <x v="4"/>
    <x v="7"/>
    <x v="14"/>
    <d v="2018-11-02T00:00:00"/>
    <x v="1"/>
    <n v="2128"/>
    <n v="0.21"/>
    <n v="744.8"/>
    <s v="Tamil Nadu"/>
    <x v="3"/>
    <x v="0"/>
    <m/>
  </r>
  <r>
    <s v="OD8031"/>
    <x v="45"/>
    <x v="6"/>
    <x v="19"/>
    <x v="23"/>
    <d v="2017-05-26T00:00:00"/>
    <x v="1"/>
    <n v="1660"/>
    <n v="0.25"/>
    <n v="99.6"/>
    <s v="Tamil Nadu"/>
    <x v="0"/>
    <x v="5"/>
    <m/>
  </r>
  <r>
    <s v="OD8032"/>
    <x v="39"/>
    <x v="5"/>
    <x v="17"/>
    <x v="4"/>
    <d v="2018-04-01T00:00:00"/>
    <x v="1"/>
    <n v="2293"/>
    <n v="0.19"/>
    <n v="160.51"/>
    <s v="Tamil Nadu"/>
    <x v="3"/>
    <x v="3"/>
    <m/>
  </r>
  <r>
    <s v="OD8033"/>
    <x v="4"/>
    <x v="1"/>
    <x v="14"/>
    <x v="12"/>
    <d v="2016-05-25T00:00:00"/>
    <x v="1"/>
    <n v="1698"/>
    <n v="0.32"/>
    <n v="441.48"/>
    <s v="Tamil Nadu"/>
    <x v="1"/>
    <x v="5"/>
    <m/>
  </r>
  <r>
    <s v="OD8034"/>
    <x v="13"/>
    <x v="6"/>
    <x v="13"/>
    <x v="18"/>
    <d v="2016-09-18T00:00:00"/>
    <x v="1"/>
    <n v="2203"/>
    <n v="0.3"/>
    <n v="176.24"/>
    <s v="Tamil Nadu"/>
    <x v="1"/>
    <x v="8"/>
    <m/>
  </r>
  <r>
    <s v="OD8035"/>
    <x v="34"/>
    <x v="2"/>
    <x v="15"/>
    <x v="21"/>
    <d v="2018-01-02T00:00:00"/>
    <x v="2"/>
    <n v="1716"/>
    <n v="0.3"/>
    <n v="154.44"/>
    <s v="Tamil Nadu"/>
    <x v="3"/>
    <x v="9"/>
    <m/>
  </r>
  <r>
    <s v="OD8036"/>
    <x v="5"/>
    <x v="2"/>
    <x v="15"/>
    <x v="23"/>
    <d v="2017-02-21T00:00:00"/>
    <x v="2"/>
    <n v="2495"/>
    <n v="0.26"/>
    <n v="548.9"/>
    <s v="Tamil Nadu"/>
    <x v="0"/>
    <x v="11"/>
    <m/>
  </r>
  <r>
    <s v="OD8037"/>
    <x v="11"/>
    <x v="5"/>
    <x v="17"/>
    <x v="3"/>
    <d v="2017-10-24T00:00:00"/>
    <x v="2"/>
    <n v="1440"/>
    <n v="0.3"/>
    <n v="633.6"/>
    <s v="Tamil Nadu"/>
    <x v="0"/>
    <x v="2"/>
    <m/>
  </r>
  <r>
    <s v="OD8038"/>
    <x v="35"/>
    <x v="1"/>
    <x v="14"/>
    <x v="23"/>
    <d v="2018-08-21T00:00:00"/>
    <x v="2"/>
    <n v="1075"/>
    <n v="0.27"/>
    <n v="182.75"/>
    <s v="Tamil Nadu"/>
    <x v="3"/>
    <x v="6"/>
    <m/>
  </r>
  <r>
    <s v="OD8039"/>
    <x v="17"/>
    <x v="2"/>
    <x v="4"/>
    <x v="4"/>
    <d v="2015-11-02T00:00:00"/>
    <x v="2"/>
    <n v="2417"/>
    <n v="0.34"/>
    <n v="217.53"/>
    <s v="Tamil Nadu"/>
    <x v="2"/>
    <x v="0"/>
    <m/>
  </r>
  <r>
    <s v="OD8040"/>
    <x v="1"/>
    <x v="5"/>
    <x v="17"/>
    <x v="1"/>
    <d v="2015-04-06T00:00:00"/>
    <x v="2"/>
    <n v="813"/>
    <n v="0.27"/>
    <n v="300.81"/>
    <s v="Tamil Nadu"/>
    <x v="2"/>
    <x v="3"/>
    <m/>
  </r>
  <r>
    <s v="OD8041"/>
    <x v="9"/>
    <x v="4"/>
    <x v="7"/>
    <x v="9"/>
    <d v="2018-02-18T00:00:00"/>
    <x v="2"/>
    <n v="1735"/>
    <n v="0.14000000000000001"/>
    <n v="381.7"/>
    <s v="Tamil Nadu"/>
    <x v="3"/>
    <x v="11"/>
    <m/>
  </r>
  <r>
    <s v="OD8042"/>
    <x v="5"/>
    <x v="0"/>
    <x v="20"/>
    <x v="22"/>
    <d v="2018-12-10T00:00:00"/>
    <x v="2"/>
    <n v="1252"/>
    <n v="0.27"/>
    <n v="363.08"/>
    <s v="Tamil Nadu"/>
    <x v="3"/>
    <x v="4"/>
    <m/>
  </r>
  <r>
    <s v="OD8043"/>
    <x v="41"/>
    <x v="1"/>
    <x v="1"/>
    <x v="0"/>
    <d v="2017-10-24T00:00:00"/>
    <x v="2"/>
    <n v="900"/>
    <n v="0.35"/>
    <n v="297"/>
    <s v="Tamil Nadu"/>
    <x v="0"/>
    <x v="2"/>
    <m/>
  </r>
  <r>
    <s v="OD8044"/>
    <x v="21"/>
    <x v="1"/>
    <x v="14"/>
    <x v="3"/>
    <d v="2018-05-02T00:00:00"/>
    <x v="2"/>
    <n v="806"/>
    <n v="0.1"/>
    <n v="177.32"/>
    <s v="Tamil Nadu"/>
    <x v="3"/>
    <x v="5"/>
    <m/>
  </r>
  <r>
    <s v="OD8045"/>
    <x v="23"/>
    <x v="4"/>
    <x v="6"/>
    <x v="1"/>
    <d v="2018-03-10T00:00:00"/>
    <x v="2"/>
    <n v="606"/>
    <n v="0.33"/>
    <n v="193.92"/>
    <s v="Tamil Nadu"/>
    <x v="3"/>
    <x v="10"/>
    <m/>
  </r>
  <r>
    <s v="OD8046"/>
    <x v="48"/>
    <x v="6"/>
    <x v="11"/>
    <x v="5"/>
    <d v="2018-12-16T00:00:00"/>
    <x v="2"/>
    <n v="1132"/>
    <n v="0.25"/>
    <n v="56.6"/>
    <s v="Tamil Nadu"/>
    <x v="3"/>
    <x v="4"/>
    <m/>
  </r>
  <r>
    <s v="OD8047"/>
    <x v="33"/>
    <x v="3"/>
    <x v="5"/>
    <x v="4"/>
    <d v="2018-12-16T00:00:00"/>
    <x v="2"/>
    <n v="2141"/>
    <n v="0.24"/>
    <n v="256.92"/>
    <s v="Tamil Nadu"/>
    <x v="3"/>
    <x v="4"/>
    <m/>
  </r>
  <r>
    <s v="OD8048"/>
    <x v="32"/>
    <x v="5"/>
    <x v="10"/>
    <x v="5"/>
    <d v="2018-06-27T00:00:00"/>
    <x v="2"/>
    <n v="1168"/>
    <n v="0.24"/>
    <n v="140.16"/>
    <s v="Tamil Nadu"/>
    <x v="3"/>
    <x v="1"/>
    <m/>
  </r>
  <r>
    <s v="OD8049"/>
    <x v="42"/>
    <x v="2"/>
    <x v="15"/>
    <x v="0"/>
    <d v="2016-12-27T00:00:00"/>
    <x v="2"/>
    <n v="1691"/>
    <n v="0.28000000000000003"/>
    <n v="388.93"/>
    <s v="Tamil Nadu"/>
    <x v="1"/>
    <x v="4"/>
    <m/>
  </r>
  <r>
    <s v="OD8050"/>
    <x v="34"/>
    <x v="6"/>
    <x v="19"/>
    <x v="21"/>
    <d v="2016-10-30T00:00:00"/>
    <x v="2"/>
    <n v="1979"/>
    <n v="0.21"/>
    <n v="356.22"/>
    <s v="Tamil Nadu"/>
    <x v="1"/>
    <x v="2"/>
    <m/>
  </r>
  <r>
    <s v="OD8051"/>
    <x v="29"/>
    <x v="0"/>
    <x v="20"/>
    <x v="11"/>
    <d v="2018-06-15T00:00:00"/>
    <x v="2"/>
    <n v="1920"/>
    <n v="0.28000000000000003"/>
    <n v="633.6"/>
    <s v="Tamil Nadu"/>
    <x v="3"/>
    <x v="1"/>
    <m/>
  </r>
  <r>
    <s v="OD8052"/>
    <x v="37"/>
    <x v="2"/>
    <x v="4"/>
    <x v="21"/>
    <d v="2018-10-17T00:00:00"/>
    <x v="2"/>
    <n v="1805"/>
    <n v="0.35"/>
    <n v="649.79999999999995"/>
    <s v="Tamil Nadu"/>
    <x v="3"/>
    <x v="2"/>
    <m/>
  </r>
  <r>
    <s v="OD8053"/>
    <x v="20"/>
    <x v="1"/>
    <x v="14"/>
    <x v="19"/>
    <d v="2015-11-02T00:00:00"/>
    <x v="2"/>
    <n v="1765"/>
    <n v="0.13"/>
    <n v="353"/>
    <s v="Tamil Nadu"/>
    <x v="2"/>
    <x v="0"/>
    <m/>
  </r>
  <r>
    <s v="OD8054"/>
    <x v="20"/>
    <x v="6"/>
    <x v="11"/>
    <x v="21"/>
    <d v="2016-11-21T00:00:00"/>
    <x v="2"/>
    <n v="745"/>
    <n v="0.35"/>
    <n v="111.75"/>
    <s v="Tamil Nadu"/>
    <x v="1"/>
    <x v="0"/>
    <m/>
  </r>
  <r>
    <s v="OD8055"/>
    <x v="28"/>
    <x v="4"/>
    <x v="22"/>
    <x v="21"/>
    <d v="2018-08-27T00:00:00"/>
    <x v="2"/>
    <n v="1960"/>
    <n v="0.19"/>
    <n v="627.20000000000005"/>
    <s v="Tamil Nadu"/>
    <x v="3"/>
    <x v="6"/>
    <m/>
  </r>
  <r>
    <s v="OD8056"/>
    <x v="2"/>
    <x v="6"/>
    <x v="19"/>
    <x v="4"/>
    <d v="2016-10-26T00:00:00"/>
    <x v="2"/>
    <n v="2282"/>
    <n v="0.27"/>
    <n v="844.34"/>
    <s v="Tamil Nadu"/>
    <x v="1"/>
    <x v="2"/>
    <m/>
  </r>
  <r>
    <s v="OD8057"/>
    <x v="34"/>
    <x v="2"/>
    <x v="21"/>
    <x v="9"/>
    <d v="2016-10-26T00:00:00"/>
    <x v="2"/>
    <n v="1667"/>
    <n v="0.12"/>
    <n v="283.39"/>
    <s v="Tamil Nadu"/>
    <x v="1"/>
    <x v="2"/>
    <m/>
  </r>
  <r>
    <s v="OD8058"/>
    <x v="25"/>
    <x v="5"/>
    <x v="17"/>
    <x v="17"/>
    <d v="2016-03-01T00:00:00"/>
    <x v="2"/>
    <n v="1386"/>
    <n v="0.18"/>
    <n v="318.77999999999997"/>
    <s v="Tamil Nadu"/>
    <x v="1"/>
    <x v="10"/>
    <m/>
  </r>
  <r>
    <s v="OD8059"/>
    <x v="8"/>
    <x v="2"/>
    <x v="2"/>
    <x v="14"/>
    <d v="2017-08-04T00:00:00"/>
    <x v="2"/>
    <n v="1097"/>
    <n v="0.3"/>
    <n v="197.46"/>
    <s v="Tamil Nadu"/>
    <x v="0"/>
    <x v="6"/>
    <m/>
  </r>
  <r>
    <s v="OD8060"/>
    <x v="5"/>
    <x v="1"/>
    <x v="1"/>
    <x v="6"/>
    <d v="2015-03-26T00:00:00"/>
    <x v="2"/>
    <n v="697"/>
    <n v="0.11"/>
    <n v="202.13"/>
    <s v="Tamil Nadu"/>
    <x v="2"/>
    <x v="10"/>
    <m/>
  </r>
  <r>
    <s v="OD8061"/>
    <x v="43"/>
    <x v="3"/>
    <x v="18"/>
    <x v="0"/>
    <d v="2017-08-02T00:00:00"/>
    <x v="2"/>
    <n v="1943"/>
    <n v="0.33"/>
    <n v="796.63"/>
    <s v="Tamil Nadu"/>
    <x v="0"/>
    <x v="6"/>
    <m/>
  </r>
  <r>
    <s v="OD8062"/>
    <x v="45"/>
    <x v="1"/>
    <x v="14"/>
    <x v="2"/>
    <d v="2018-02-18T00:00:00"/>
    <x v="2"/>
    <n v="1766"/>
    <n v="0.17"/>
    <n v="406.18"/>
    <s v="Tamil Nadu"/>
    <x v="3"/>
    <x v="11"/>
    <m/>
  </r>
  <r>
    <s v="OD8063"/>
    <x v="49"/>
    <x v="3"/>
    <x v="5"/>
    <x v="13"/>
    <d v="2016-12-04T00:00:00"/>
    <x v="2"/>
    <n v="1344"/>
    <n v="0.27"/>
    <n v="268.8"/>
    <s v="Tamil Nadu"/>
    <x v="1"/>
    <x v="4"/>
    <m/>
  </r>
  <r>
    <s v="OD8064"/>
    <x v="16"/>
    <x v="1"/>
    <x v="14"/>
    <x v="7"/>
    <d v="2017-08-15T00:00:00"/>
    <x v="2"/>
    <n v="2402"/>
    <n v="0.16"/>
    <n v="1056.8800000000001"/>
    <s v="Tamil Nadu"/>
    <x v="0"/>
    <x v="6"/>
    <m/>
  </r>
  <r>
    <s v="OD8065"/>
    <x v="35"/>
    <x v="6"/>
    <x v="13"/>
    <x v="13"/>
    <d v="2015-10-19T00:00:00"/>
    <x v="2"/>
    <n v="730"/>
    <n v="0.19"/>
    <n v="131.4"/>
    <s v="Tamil Nadu"/>
    <x v="2"/>
    <x v="2"/>
    <m/>
  </r>
  <r>
    <s v="OD8066"/>
    <x v="38"/>
    <x v="6"/>
    <x v="19"/>
    <x v="6"/>
    <d v="2016-06-20T00:00:00"/>
    <x v="2"/>
    <n v="1906"/>
    <n v="0.19"/>
    <n v="648.04"/>
    <s v="Tamil Nadu"/>
    <x v="1"/>
    <x v="1"/>
    <m/>
  </r>
  <r>
    <s v="OD8067"/>
    <x v="2"/>
    <x v="2"/>
    <x v="15"/>
    <x v="8"/>
    <d v="2018-02-11T00:00:00"/>
    <x v="2"/>
    <n v="2035"/>
    <n v="0.32"/>
    <n v="529.1"/>
    <s v="Tamil Nadu"/>
    <x v="3"/>
    <x v="11"/>
    <m/>
  </r>
  <r>
    <s v="OD8068"/>
    <x v="31"/>
    <x v="1"/>
    <x v="14"/>
    <x v="21"/>
    <d v="2018-11-25T00:00:00"/>
    <x v="2"/>
    <n v="2269"/>
    <n v="0.12"/>
    <n v="726.08"/>
    <s v="Tamil Nadu"/>
    <x v="3"/>
    <x v="0"/>
    <m/>
  </r>
  <r>
    <s v="OD8069"/>
    <x v="29"/>
    <x v="2"/>
    <x v="4"/>
    <x v="13"/>
    <d v="2017-02-07T00:00:00"/>
    <x v="2"/>
    <n v="1240"/>
    <n v="0.33"/>
    <n v="384.4"/>
    <s v="Tamil Nadu"/>
    <x v="0"/>
    <x v="11"/>
    <m/>
  </r>
  <r>
    <s v="OD8070"/>
    <x v="37"/>
    <x v="5"/>
    <x v="10"/>
    <x v="9"/>
    <d v="2016-10-30T00:00:00"/>
    <x v="2"/>
    <n v="1253"/>
    <n v="0.13"/>
    <n v="513.73"/>
    <s v="Tamil Nadu"/>
    <x v="1"/>
    <x v="2"/>
    <m/>
  </r>
  <r>
    <s v="OD8071"/>
    <x v="18"/>
    <x v="1"/>
    <x v="1"/>
    <x v="4"/>
    <d v="2015-06-25T00:00:00"/>
    <x v="2"/>
    <n v="691"/>
    <n v="0.35"/>
    <n v="124.38"/>
    <s v="Tamil Nadu"/>
    <x v="2"/>
    <x v="1"/>
    <m/>
  </r>
  <r>
    <s v="OD8072"/>
    <x v="34"/>
    <x v="2"/>
    <x v="21"/>
    <x v="14"/>
    <d v="2018-09-11T00:00:00"/>
    <x v="2"/>
    <n v="1489"/>
    <n v="0.3"/>
    <n v="282.91000000000003"/>
    <s v="Tamil Nadu"/>
    <x v="3"/>
    <x v="8"/>
    <m/>
  </r>
  <r>
    <s v="OD8073"/>
    <x v="12"/>
    <x v="1"/>
    <x v="1"/>
    <x v="17"/>
    <d v="2018-07-21T00:00:00"/>
    <x v="2"/>
    <n v="612"/>
    <n v="0.32"/>
    <n v="134.63999999999999"/>
    <s v="Tamil Nadu"/>
    <x v="3"/>
    <x v="7"/>
    <m/>
  </r>
  <r>
    <s v="OD8074"/>
    <x v="39"/>
    <x v="2"/>
    <x v="2"/>
    <x v="8"/>
    <d v="2016-10-30T00:00:00"/>
    <x v="2"/>
    <n v="2353"/>
    <n v="0.33"/>
    <n v="211.77"/>
    <s v="Tamil Nadu"/>
    <x v="1"/>
    <x v="2"/>
    <m/>
  </r>
  <r>
    <s v="OD8075"/>
    <x v="31"/>
    <x v="6"/>
    <x v="9"/>
    <x v="21"/>
    <d v="2017-06-20T00:00:00"/>
    <x v="3"/>
    <n v="693"/>
    <n v="0.27"/>
    <n v="284.13"/>
    <s v="Tamil Nadu"/>
    <x v="0"/>
    <x v="1"/>
    <m/>
  </r>
  <r>
    <s v="OD8076"/>
    <x v="35"/>
    <x v="1"/>
    <x v="14"/>
    <x v="17"/>
    <d v="2016-11-26T00:00:00"/>
    <x v="3"/>
    <n v="2267"/>
    <n v="0.27"/>
    <n v="974.81"/>
    <s v="Tamil Nadu"/>
    <x v="1"/>
    <x v="0"/>
    <m/>
  </r>
  <r>
    <s v="OD8077"/>
    <x v="7"/>
    <x v="0"/>
    <x v="12"/>
    <x v="16"/>
    <d v="2017-04-01T00:00:00"/>
    <x v="3"/>
    <n v="1382"/>
    <n v="0.31"/>
    <n v="69.099999999999994"/>
    <s v="Tamil Nadu"/>
    <x v="0"/>
    <x v="3"/>
    <m/>
  </r>
  <r>
    <s v="OD8078"/>
    <x v="0"/>
    <x v="5"/>
    <x v="10"/>
    <x v="8"/>
    <d v="2015-10-29T00:00:00"/>
    <x v="3"/>
    <n v="1333"/>
    <n v="0.14000000000000001"/>
    <n v="559.86"/>
    <s v="Tamil Nadu"/>
    <x v="2"/>
    <x v="2"/>
    <m/>
  </r>
  <r>
    <s v="OD8079"/>
    <x v="33"/>
    <x v="5"/>
    <x v="8"/>
    <x v="12"/>
    <d v="2015-10-28T00:00:00"/>
    <x v="3"/>
    <n v="2431"/>
    <n v="0.18"/>
    <n v="486.2"/>
    <s v="Tamil Nadu"/>
    <x v="2"/>
    <x v="2"/>
    <m/>
  </r>
  <r>
    <s v="OD8080"/>
    <x v="42"/>
    <x v="4"/>
    <x v="6"/>
    <x v="0"/>
    <d v="2016-12-25T00:00:00"/>
    <x v="3"/>
    <n v="1370"/>
    <n v="0.31"/>
    <n v="260.3"/>
    <s v="Tamil Nadu"/>
    <x v="1"/>
    <x v="4"/>
    <m/>
  </r>
  <r>
    <s v="OD8081"/>
    <x v="9"/>
    <x v="3"/>
    <x v="3"/>
    <x v="12"/>
    <d v="2016-02-15T00:00:00"/>
    <x v="3"/>
    <n v="1043"/>
    <n v="0.28000000000000003"/>
    <n v="114.73"/>
    <s v="Tamil Nadu"/>
    <x v="1"/>
    <x v="11"/>
    <m/>
  </r>
  <r>
    <s v="OD8082"/>
    <x v="4"/>
    <x v="3"/>
    <x v="18"/>
    <x v="19"/>
    <d v="2015-02-20T00:00:00"/>
    <x v="3"/>
    <n v="1808"/>
    <n v="0.34"/>
    <n v="470.08"/>
    <s v="Tamil Nadu"/>
    <x v="2"/>
    <x v="11"/>
    <m/>
  </r>
  <r>
    <s v="OD8083"/>
    <x v="13"/>
    <x v="5"/>
    <x v="8"/>
    <x v="16"/>
    <d v="2015-11-03T00:00:00"/>
    <x v="3"/>
    <n v="1451"/>
    <n v="0.14000000000000001"/>
    <n v="188.63"/>
    <s v="Tamil Nadu"/>
    <x v="2"/>
    <x v="0"/>
    <m/>
  </r>
  <r>
    <s v="OD8084"/>
    <x v="20"/>
    <x v="1"/>
    <x v="1"/>
    <x v="7"/>
    <d v="2018-07-20T00:00:00"/>
    <x v="3"/>
    <n v="838"/>
    <n v="0.26"/>
    <n v="217.88"/>
    <s v="Tamil Nadu"/>
    <x v="3"/>
    <x v="7"/>
    <m/>
  </r>
  <r>
    <s v="OD8085"/>
    <x v="16"/>
    <x v="2"/>
    <x v="2"/>
    <x v="13"/>
    <d v="2015-07-15T00:00:00"/>
    <x v="3"/>
    <n v="1617"/>
    <n v="0.25"/>
    <n v="501.27"/>
    <s v="Tamil Nadu"/>
    <x v="2"/>
    <x v="7"/>
    <m/>
  </r>
  <r>
    <s v="OD8086"/>
    <x v="11"/>
    <x v="2"/>
    <x v="15"/>
    <x v="23"/>
    <d v="2018-12-18T00:00:00"/>
    <x v="3"/>
    <n v="855"/>
    <n v="0.24"/>
    <n v="128.25"/>
    <s v="Tamil Nadu"/>
    <x v="3"/>
    <x v="4"/>
    <m/>
  </r>
  <r>
    <s v="OD8087"/>
    <x v="40"/>
    <x v="0"/>
    <x v="20"/>
    <x v="19"/>
    <d v="2018-05-13T00:00:00"/>
    <x v="3"/>
    <n v="1813"/>
    <n v="0.25"/>
    <n v="108.78"/>
    <s v="Tamil Nadu"/>
    <x v="3"/>
    <x v="5"/>
    <m/>
  </r>
  <r>
    <s v="OD8088"/>
    <x v="9"/>
    <x v="5"/>
    <x v="17"/>
    <x v="7"/>
    <d v="2016-02-15T00:00:00"/>
    <x v="3"/>
    <n v="2135"/>
    <n v="0.23"/>
    <n v="469.7"/>
    <s v="Tamil Nadu"/>
    <x v="1"/>
    <x v="11"/>
    <m/>
  </r>
  <r>
    <s v="OD8089"/>
    <x v="10"/>
    <x v="0"/>
    <x v="0"/>
    <x v="4"/>
    <d v="2018-09-22T00:00:00"/>
    <x v="3"/>
    <n v="1801"/>
    <n v="0.2"/>
    <n v="540.29999999999995"/>
    <s v="Tamil Nadu"/>
    <x v="3"/>
    <x v="8"/>
    <m/>
  </r>
  <r>
    <s v="OD8090"/>
    <x v="6"/>
    <x v="4"/>
    <x v="7"/>
    <x v="18"/>
    <d v="2018-09-24T00:00:00"/>
    <x v="3"/>
    <n v="1178"/>
    <n v="0.11"/>
    <n v="117.8"/>
    <s v="Tamil Nadu"/>
    <x v="3"/>
    <x v="8"/>
    <m/>
  </r>
  <r>
    <s v="OD8091"/>
    <x v="7"/>
    <x v="4"/>
    <x v="7"/>
    <x v="21"/>
    <d v="2018-09-24T00:00:00"/>
    <x v="3"/>
    <n v="905"/>
    <n v="0.35"/>
    <n v="280.55"/>
    <s v="Tamil Nadu"/>
    <x v="3"/>
    <x v="8"/>
    <m/>
  </r>
  <r>
    <s v="OD8092"/>
    <x v="20"/>
    <x v="2"/>
    <x v="21"/>
    <x v="10"/>
    <d v="2016-02-15T00:00:00"/>
    <x v="3"/>
    <n v="760"/>
    <n v="0.17"/>
    <n v="235.6"/>
    <s v="Tamil Nadu"/>
    <x v="1"/>
    <x v="11"/>
    <m/>
  </r>
  <r>
    <s v="OD8093"/>
    <x v="36"/>
    <x v="6"/>
    <x v="9"/>
    <x v="23"/>
    <d v="2017-09-25T00:00:00"/>
    <x v="3"/>
    <n v="1485"/>
    <n v="0.26"/>
    <n v="430.65"/>
    <s v="Tamil Nadu"/>
    <x v="0"/>
    <x v="8"/>
    <m/>
  </r>
  <r>
    <s v="OD8094"/>
    <x v="29"/>
    <x v="0"/>
    <x v="12"/>
    <x v="11"/>
    <d v="2017-10-02T00:00:00"/>
    <x v="3"/>
    <n v="2077"/>
    <n v="0.12"/>
    <n v="311.55"/>
    <s v="Tamil Nadu"/>
    <x v="0"/>
    <x v="2"/>
    <m/>
  </r>
  <r>
    <s v="OD8095"/>
    <x v="30"/>
    <x v="2"/>
    <x v="21"/>
    <x v="5"/>
    <d v="2016-10-19T00:00:00"/>
    <x v="3"/>
    <n v="1238"/>
    <n v="0.28000000000000003"/>
    <n v="309.5"/>
    <s v="Tamil Nadu"/>
    <x v="1"/>
    <x v="2"/>
    <m/>
  </r>
  <r>
    <s v="OD8096"/>
    <x v="32"/>
    <x v="1"/>
    <x v="1"/>
    <x v="10"/>
    <d v="2018-09-22T00:00:00"/>
    <x v="3"/>
    <n v="2359"/>
    <n v="0.1"/>
    <n v="495.39"/>
    <s v="Tamil Nadu"/>
    <x v="3"/>
    <x v="8"/>
    <m/>
  </r>
  <r>
    <s v="OD8097"/>
    <x v="25"/>
    <x v="1"/>
    <x v="1"/>
    <x v="22"/>
    <d v="2015-12-31T00:00:00"/>
    <x v="3"/>
    <n v="1194"/>
    <n v="0.19"/>
    <n v="465.66"/>
    <s v="Tamil Nadu"/>
    <x v="2"/>
    <x v="4"/>
    <m/>
  </r>
  <r>
    <s v="OD8098"/>
    <x v="12"/>
    <x v="6"/>
    <x v="11"/>
    <x v="21"/>
    <d v="2016-12-24T00:00:00"/>
    <x v="3"/>
    <n v="1833"/>
    <n v="0.26"/>
    <n v="128.31"/>
    <s v="Tamil Nadu"/>
    <x v="1"/>
    <x v="4"/>
    <m/>
  </r>
  <r>
    <s v="OD8099"/>
    <x v="34"/>
    <x v="6"/>
    <x v="9"/>
    <x v="22"/>
    <d v="2017-11-25T00:00:00"/>
    <x v="3"/>
    <n v="1109"/>
    <n v="0.21"/>
    <n v="99.81"/>
    <s v="Tamil Nadu"/>
    <x v="0"/>
    <x v="0"/>
    <m/>
  </r>
  <r>
    <s v="OD8100"/>
    <x v="46"/>
    <x v="3"/>
    <x v="18"/>
    <x v="19"/>
    <d v="2018-07-29T00:00:00"/>
    <x v="3"/>
    <n v="1682"/>
    <n v="0.32"/>
    <n v="504.6"/>
    <s v="Tamil Nadu"/>
    <x v="3"/>
    <x v="7"/>
    <m/>
  </r>
  <r>
    <s v="OD8101"/>
    <x v="37"/>
    <x v="5"/>
    <x v="17"/>
    <x v="17"/>
    <d v="2018-09-03T00:00:00"/>
    <x v="3"/>
    <n v="1101"/>
    <n v="0.3"/>
    <n v="429.39"/>
    <s v="Tamil Nadu"/>
    <x v="3"/>
    <x v="8"/>
    <m/>
  </r>
  <r>
    <s v="OD8102"/>
    <x v="47"/>
    <x v="0"/>
    <x v="20"/>
    <x v="0"/>
    <d v="2017-01-03T00:00:00"/>
    <x v="3"/>
    <n v="881"/>
    <n v="0.13"/>
    <n v="299.54000000000002"/>
    <s v="Tamil Nadu"/>
    <x v="0"/>
    <x v="9"/>
    <m/>
  </r>
  <r>
    <s v="OD8103"/>
    <x v="38"/>
    <x v="5"/>
    <x v="17"/>
    <x v="0"/>
    <d v="2017-09-06T00:00:00"/>
    <x v="3"/>
    <n v="1150"/>
    <n v="0.25"/>
    <n v="195.5"/>
    <s v="Tamil Nadu"/>
    <x v="0"/>
    <x v="8"/>
    <m/>
  </r>
  <r>
    <s v="OD8104"/>
    <x v="6"/>
    <x v="0"/>
    <x v="12"/>
    <x v="18"/>
    <d v="2016-11-02T00:00:00"/>
    <x v="3"/>
    <n v="1398"/>
    <n v="0.25"/>
    <n v="321.54000000000002"/>
    <s v="Tamil Nadu"/>
    <x v="1"/>
    <x v="0"/>
    <m/>
  </r>
  <r>
    <s v="OD8105"/>
    <x v="21"/>
    <x v="2"/>
    <x v="2"/>
    <x v="23"/>
    <d v="2017-12-17T00:00:00"/>
    <x v="3"/>
    <n v="1127"/>
    <n v="0.33"/>
    <n v="293.02"/>
    <s v="Tamil Nadu"/>
    <x v="0"/>
    <x v="4"/>
    <m/>
  </r>
  <r>
    <s v="OD8106"/>
    <x v="9"/>
    <x v="5"/>
    <x v="10"/>
    <x v="4"/>
    <d v="2015-11-25T00:00:00"/>
    <x v="3"/>
    <n v="1701"/>
    <n v="0.19"/>
    <n v="663.39"/>
    <s v="Tamil Nadu"/>
    <x v="2"/>
    <x v="0"/>
    <m/>
  </r>
  <r>
    <s v="OD8107"/>
    <x v="25"/>
    <x v="5"/>
    <x v="10"/>
    <x v="8"/>
    <d v="2015-11-12T00:00:00"/>
    <x v="3"/>
    <n v="2104"/>
    <n v="0.28000000000000003"/>
    <n v="946.8"/>
    <s v="Tamil Nadu"/>
    <x v="2"/>
    <x v="0"/>
    <m/>
  </r>
  <r>
    <s v="OD8108"/>
    <x v="39"/>
    <x v="0"/>
    <x v="12"/>
    <x v="11"/>
    <d v="2017-01-03T00:00:00"/>
    <x v="3"/>
    <n v="1123"/>
    <n v="0.3"/>
    <n v="449.2"/>
    <s v="Tamil Nadu"/>
    <x v="0"/>
    <x v="9"/>
    <m/>
  </r>
  <r>
    <s v="OD8109"/>
    <x v="14"/>
    <x v="4"/>
    <x v="7"/>
    <x v="21"/>
    <d v="2015-05-30T00:00:00"/>
    <x v="3"/>
    <n v="1239"/>
    <n v="0.26"/>
    <n v="346.92"/>
    <s v="Tamil Nadu"/>
    <x v="2"/>
    <x v="5"/>
    <m/>
  </r>
  <r>
    <s v="OD8110"/>
    <x v="40"/>
    <x v="4"/>
    <x v="6"/>
    <x v="17"/>
    <d v="2016-11-16T00:00:00"/>
    <x v="3"/>
    <n v="1952"/>
    <n v="0.18"/>
    <n v="468.48"/>
    <s v="Tamil Nadu"/>
    <x v="1"/>
    <x v="0"/>
    <m/>
  </r>
  <r>
    <s v="OD8111"/>
    <x v="2"/>
    <x v="1"/>
    <x v="1"/>
    <x v="3"/>
    <d v="2016-05-02T00:00:00"/>
    <x v="3"/>
    <n v="839"/>
    <n v="0.32"/>
    <n v="218.14"/>
    <s v="Tamil Nadu"/>
    <x v="1"/>
    <x v="5"/>
    <m/>
  </r>
  <r>
    <s v="OD8112"/>
    <x v="24"/>
    <x v="2"/>
    <x v="21"/>
    <x v="22"/>
    <d v="2017-11-11T00:00:00"/>
    <x v="3"/>
    <n v="1792"/>
    <n v="0.22"/>
    <n v="627.20000000000005"/>
    <s v="Tamil Nadu"/>
    <x v="0"/>
    <x v="0"/>
    <m/>
  </r>
  <r>
    <s v="OD8113"/>
    <x v="47"/>
    <x v="4"/>
    <x v="6"/>
    <x v="2"/>
    <d v="2017-06-20T00:00:00"/>
    <x v="3"/>
    <n v="591"/>
    <n v="0.28999999999999998"/>
    <n v="189.12"/>
    <s v="Tamil Nadu"/>
    <x v="0"/>
    <x v="1"/>
    <m/>
  </r>
  <r>
    <s v="OD8114"/>
    <x v="21"/>
    <x v="0"/>
    <x v="0"/>
    <x v="4"/>
    <d v="2018-10-31T00:00:00"/>
    <x v="3"/>
    <n v="2390"/>
    <n v="0.23"/>
    <n v="501.9"/>
    <s v="Tamil Nadu"/>
    <x v="3"/>
    <x v="2"/>
    <m/>
  </r>
  <r>
    <s v="OD8115"/>
    <x v="42"/>
    <x v="6"/>
    <x v="11"/>
    <x v="7"/>
    <d v="2018-03-26T00:00:00"/>
    <x v="3"/>
    <n v="2466"/>
    <n v="0.3"/>
    <n v="369.9"/>
    <s v="Tamil Nadu"/>
    <x v="3"/>
    <x v="10"/>
    <m/>
  </r>
  <r>
    <s v="OD8116"/>
    <x v="47"/>
    <x v="3"/>
    <x v="3"/>
    <x v="13"/>
    <d v="2016-08-28T00:00:00"/>
    <x v="3"/>
    <n v="1608"/>
    <n v="0.13"/>
    <n v="498.48"/>
    <s v="Tamil Nadu"/>
    <x v="1"/>
    <x v="6"/>
    <m/>
  </r>
  <r>
    <s v="OD8117"/>
    <x v="47"/>
    <x v="6"/>
    <x v="19"/>
    <x v="9"/>
    <d v="2018-03-26T00:00:00"/>
    <x v="3"/>
    <n v="793"/>
    <n v="0.1"/>
    <n v="174.46"/>
    <s v="Tamil Nadu"/>
    <x v="3"/>
    <x v="10"/>
    <m/>
  </r>
  <r>
    <s v="OD8118"/>
    <x v="37"/>
    <x v="5"/>
    <x v="17"/>
    <x v="1"/>
    <d v="2016-03-30T00:00:00"/>
    <x v="3"/>
    <n v="884"/>
    <n v="0.28000000000000003"/>
    <n v="176.8"/>
    <s v="Tamil Nadu"/>
    <x v="1"/>
    <x v="10"/>
    <m/>
  </r>
  <r>
    <s v="OD8119"/>
    <x v="15"/>
    <x v="0"/>
    <x v="0"/>
    <x v="5"/>
    <d v="2016-08-28T00:00:00"/>
    <x v="3"/>
    <n v="1453"/>
    <n v="0.26"/>
    <n v="406.84"/>
    <s v="Tamil Nadu"/>
    <x v="1"/>
    <x v="6"/>
    <m/>
  </r>
  <r>
    <s v="OD8120"/>
    <x v="30"/>
    <x v="6"/>
    <x v="11"/>
    <x v="17"/>
    <d v="2017-09-08T00:00:00"/>
    <x v="3"/>
    <n v="650"/>
    <n v="0.13"/>
    <n v="273"/>
    <s v="Tamil Nadu"/>
    <x v="0"/>
    <x v="8"/>
    <m/>
  </r>
  <r>
    <s v="OD8121"/>
    <x v="26"/>
    <x v="3"/>
    <x v="18"/>
    <x v="21"/>
    <d v="2015-11-21T00:00:00"/>
    <x v="3"/>
    <n v="1072"/>
    <n v="0.19"/>
    <n v="343.04"/>
    <s v="Tamil Nadu"/>
    <x v="2"/>
    <x v="0"/>
    <m/>
  </r>
  <r>
    <s v="OD8122"/>
    <x v="13"/>
    <x v="2"/>
    <x v="4"/>
    <x v="7"/>
    <d v="2017-01-03T00:00:00"/>
    <x v="3"/>
    <n v="1471"/>
    <n v="0.32"/>
    <n v="161.81"/>
    <s v="Tamil Nadu"/>
    <x v="0"/>
    <x v="9"/>
    <m/>
  </r>
  <r>
    <s v="OD8123"/>
    <x v="15"/>
    <x v="4"/>
    <x v="6"/>
    <x v="15"/>
    <d v="2015-10-10T00:00:00"/>
    <x v="3"/>
    <n v="1434"/>
    <n v="0.2"/>
    <n v="114.72"/>
    <s v="Tamil Nadu"/>
    <x v="2"/>
    <x v="2"/>
    <m/>
  </r>
  <r>
    <s v="OD8124"/>
    <x v="40"/>
    <x v="1"/>
    <x v="14"/>
    <x v="16"/>
    <d v="2015-11-23T00:00:00"/>
    <x v="3"/>
    <n v="2254"/>
    <n v="0.27"/>
    <n v="991.76"/>
    <s v="Tamil Nadu"/>
    <x v="2"/>
    <x v="0"/>
    <m/>
  </r>
  <r>
    <s v="OD8125"/>
    <x v="45"/>
    <x v="1"/>
    <x v="14"/>
    <x v="2"/>
    <d v="2016-05-04T00:00:00"/>
    <x v="3"/>
    <n v="1533"/>
    <n v="0.31"/>
    <n v="444.57"/>
    <s v="Tamil Nadu"/>
    <x v="1"/>
    <x v="5"/>
    <m/>
  </r>
  <r>
    <s v="OD8126"/>
    <x v="39"/>
    <x v="0"/>
    <x v="20"/>
    <x v="15"/>
    <d v="2017-11-20T00:00:00"/>
    <x v="3"/>
    <n v="2363"/>
    <n v="0.24"/>
    <n v="189.04"/>
    <s v="Tamil Nadu"/>
    <x v="0"/>
    <x v="0"/>
    <m/>
  </r>
  <r>
    <s v="OD8127"/>
    <x v="23"/>
    <x v="3"/>
    <x v="3"/>
    <x v="12"/>
    <d v="2015-10-10T00:00:00"/>
    <x v="3"/>
    <n v="566"/>
    <n v="0.25"/>
    <n v="39.619999999999997"/>
    <s v="Tamil Nadu"/>
    <x v="2"/>
    <x v="2"/>
    <m/>
  </r>
  <r>
    <s v="OD8128"/>
    <x v="21"/>
    <x v="0"/>
    <x v="12"/>
    <x v="13"/>
    <d v="2016-11-20T00:00:00"/>
    <x v="3"/>
    <n v="1418"/>
    <n v="0.24"/>
    <n v="241.06"/>
    <s v="Tamil Nadu"/>
    <x v="1"/>
    <x v="0"/>
    <m/>
  </r>
  <r>
    <s v="OD8129"/>
    <x v="49"/>
    <x v="6"/>
    <x v="9"/>
    <x v="6"/>
    <d v="2018-08-01T00:00:00"/>
    <x v="3"/>
    <n v="1685"/>
    <n v="0.17"/>
    <n v="168.5"/>
    <s v="Tamil Nadu"/>
    <x v="3"/>
    <x v="6"/>
    <m/>
  </r>
  <r>
    <s v="OD8130"/>
    <x v="27"/>
    <x v="5"/>
    <x v="10"/>
    <x v="7"/>
    <d v="2015-09-02T00:00:00"/>
    <x v="3"/>
    <n v="683"/>
    <n v="0.21"/>
    <n v="54.64"/>
    <s v="Tamil Nadu"/>
    <x v="2"/>
    <x v="8"/>
    <m/>
  </r>
  <r>
    <s v="OD8131"/>
    <x v="6"/>
    <x v="0"/>
    <x v="0"/>
    <x v="7"/>
    <d v="2016-10-02T00:00:00"/>
    <x v="4"/>
    <n v="1614"/>
    <n v="0.17"/>
    <n v="645.6"/>
    <s v="Tamil Nadu"/>
    <x v="1"/>
    <x v="2"/>
    <m/>
  </r>
  <r>
    <s v="OD8132"/>
    <x v="46"/>
    <x v="2"/>
    <x v="21"/>
    <x v="13"/>
    <d v="2018-02-16T00:00:00"/>
    <x v="4"/>
    <n v="1880"/>
    <n v="0.32"/>
    <n v="752"/>
    <s v="Tamil Nadu"/>
    <x v="3"/>
    <x v="11"/>
    <m/>
  </r>
  <r>
    <s v="OD8133"/>
    <x v="36"/>
    <x v="4"/>
    <x v="6"/>
    <x v="0"/>
    <d v="2016-10-25T00:00:00"/>
    <x v="4"/>
    <n v="1622"/>
    <n v="0.2"/>
    <n v="502.82"/>
    <s v="Tamil Nadu"/>
    <x v="1"/>
    <x v="2"/>
    <m/>
  </r>
  <r>
    <s v="OD8134"/>
    <x v="4"/>
    <x v="2"/>
    <x v="4"/>
    <x v="20"/>
    <d v="2016-12-10T00:00:00"/>
    <x v="4"/>
    <n v="2422"/>
    <n v="0.13"/>
    <n v="1041.46"/>
    <s v="Tamil Nadu"/>
    <x v="1"/>
    <x v="4"/>
    <m/>
  </r>
  <r>
    <s v="OD8135"/>
    <x v="48"/>
    <x v="4"/>
    <x v="6"/>
    <x v="22"/>
    <d v="2016-09-18T00:00:00"/>
    <x v="4"/>
    <n v="2452"/>
    <n v="0.18"/>
    <n v="1103.4000000000001"/>
    <s v="Tamil Nadu"/>
    <x v="1"/>
    <x v="8"/>
    <m/>
  </r>
  <r>
    <s v="OD8136"/>
    <x v="5"/>
    <x v="3"/>
    <x v="16"/>
    <x v="18"/>
    <d v="2016-11-01T00:00:00"/>
    <x v="4"/>
    <n v="929"/>
    <n v="0.15"/>
    <n v="213.67"/>
    <s v="Tamil Nadu"/>
    <x v="1"/>
    <x v="0"/>
    <m/>
  </r>
  <r>
    <s v="OD8137"/>
    <x v="28"/>
    <x v="3"/>
    <x v="5"/>
    <x v="21"/>
    <d v="2015-08-05T00:00:00"/>
    <x v="4"/>
    <n v="1552"/>
    <n v="0.28999999999999998"/>
    <n v="496.64"/>
    <s v="Tamil Nadu"/>
    <x v="2"/>
    <x v="6"/>
    <m/>
  </r>
  <r>
    <s v="OD8138"/>
    <x v="47"/>
    <x v="2"/>
    <x v="4"/>
    <x v="17"/>
    <d v="2017-08-18T00:00:00"/>
    <x v="4"/>
    <n v="2460"/>
    <n v="0.22"/>
    <n v="393.6"/>
    <s v="Tamil Nadu"/>
    <x v="0"/>
    <x v="6"/>
    <m/>
  </r>
  <r>
    <s v="OD8139"/>
    <x v="27"/>
    <x v="1"/>
    <x v="1"/>
    <x v="23"/>
    <d v="2018-10-02T00:00:00"/>
    <x v="4"/>
    <n v="2389"/>
    <n v="0.26"/>
    <n v="597.25"/>
    <s v="Tamil Nadu"/>
    <x v="3"/>
    <x v="2"/>
    <m/>
  </r>
  <r>
    <s v="OD8140"/>
    <x v="11"/>
    <x v="2"/>
    <x v="4"/>
    <x v="5"/>
    <d v="2017-03-04T00:00:00"/>
    <x v="4"/>
    <n v="2369"/>
    <n v="0.35"/>
    <n v="307.97000000000003"/>
    <s v="Tamil Nadu"/>
    <x v="0"/>
    <x v="10"/>
    <m/>
  </r>
  <r>
    <s v="OD8141"/>
    <x v="26"/>
    <x v="5"/>
    <x v="10"/>
    <x v="21"/>
    <d v="2015-04-28T00:00:00"/>
    <x v="4"/>
    <n v="719"/>
    <n v="0.21"/>
    <n v="179.75"/>
    <s v="Tamil Nadu"/>
    <x v="2"/>
    <x v="3"/>
    <m/>
  </r>
  <r>
    <s v="OD8142"/>
    <x v="42"/>
    <x v="5"/>
    <x v="17"/>
    <x v="11"/>
    <d v="2018-09-02T00:00:00"/>
    <x v="4"/>
    <n v="1046"/>
    <n v="0.18"/>
    <n v="449.78"/>
    <s v="Tamil Nadu"/>
    <x v="3"/>
    <x v="8"/>
    <m/>
  </r>
  <r>
    <s v="OD8143"/>
    <x v="22"/>
    <x v="6"/>
    <x v="9"/>
    <x v="10"/>
    <d v="2016-08-24T00:00:00"/>
    <x v="4"/>
    <n v="863"/>
    <n v="0.26"/>
    <n v="43.15"/>
    <s v="Tamil Nadu"/>
    <x v="1"/>
    <x v="6"/>
    <m/>
  </r>
  <r>
    <s v="OD8144"/>
    <x v="9"/>
    <x v="5"/>
    <x v="17"/>
    <x v="4"/>
    <d v="2017-11-11T00:00:00"/>
    <x v="4"/>
    <n v="668"/>
    <n v="0.22"/>
    <n v="173.68"/>
    <s v="Tamil Nadu"/>
    <x v="0"/>
    <x v="0"/>
    <m/>
  </r>
  <r>
    <s v="OD8145"/>
    <x v="38"/>
    <x v="1"/>
    <x v="14"/>
    <x v="2"/>
    <d v="2016-11-14T00:00:00"/>
    <x v="4"/>
    <n v="1569"/>
    <n v="0.32"/>
    <n v="298.11"/>
    <s v="Tamil Nadu"/>
    <x v="1"/>
    <x v="0"/>
    <m/>
  </r>
  <r>
    <s v="OD8146"/>
    <x v="1"/>
    <x v="3"/>
    <x v="18"/>
    <x v="6"/>
    <d v="2016-11-14T00:00:00"/>
    <x v="4"/>
    <n v="1081"/>
    <n v="0.27"/>
    <n v="237.82"/>
    <s v="Tamil Nadu"/>
    <x v="1"/>
    <x v="0"/>
    <m/>
  </r>
  <r>
    <s v="OD8147"/>
    <x v="21"/>
    <x v="0"/>
    <x v="20"/>
    <x v="8"/>
    <d v="2017-01-23T00:00:00"/>
    <x v="4"/>
    <n v="993"/>
    <n v="0.28999999999999998"/>
    <n v="436.92"/>
    <s v="Tamil Nadu"/>
    <x v="0"/>
    <x v="9"/>
    <m/>
  </r>
  <r>
    <s v="OD8148"/>
    <x v="32"/>
    <x v="6"/>
    <x v="9"/>
    <x v="8"/>
    <d v="2015-07-19T00:00:00"/>
    <x v="4"/>
    <n v="2406"/>
    <n v="0.15"/>
    <n v="914.28"/>
    <s v="Tamil Nadu"/>
    <x v="2"/>
    <x v="7"/>
    <m/>
  </r>
  <r>
    <s v="OD8149"/>
    <x v="10"/>
    <x v="0"/>
    <x v="0"/>
    <x v="20"/>
    <d v="2017-01-02T00:00:00"/>
    <x v="4"/>
    <n v="527"/>
    <n v="0.22"/>
    <n v="152.83000000000001"/>
    <s v="Tamil Nadu"/>
    <x v="0"/>
    <x v="9"/>
    <m/>
  </r>
  <r>
    <s v="OD8150"/>
    <x v="22"/>
    <x v="6"/>
    <x v="19"/>
    <x v="3"/>
    <d v="2016-03-16T00:00:00"/>
    <x v="4"/>
    <n v="2203"/>
    <n v="0.32"/>
    <n v="374.51"/>
    <s v="Tamil Nadu"/>
    <x v="1"/>
    <x v="10"/>
    <m/>
  </r>
  <r>
    <s v="OD8151"/>
    <x v="29"/>
    <x v="3"/>
    <x v="3"/>
    <x v="9"/>
    <d v="2016-09-06T00:00:00"/>
    <x v="4"/>
    <n v="1241"/>
    <n v="0.19"/>
    <n v="359.89"/>
    <s v="Tamil Nadu"/>
    <x v="1"/>
    <x v="8"/>
    <m/>
  </r>
  <r>
    <s v="OD8152"/>
    <x v="8"/>
    <x v="2"/>
    <x v="21"/>
    <x v="1"/>
    <d v="2015-12-04T00:00:00"/>
    <x v="4"/>
    <n v="1028"/>
    <n v="0.14000000000000001"/>
    <n v="370.08"/>
    <s v="Tamil Nadu"/>
    <x v="2"/>
    <x v="4"/>
    <m/>
  </r>
  <r>
    <s v="OD8153"/>
    <x v="5"/>
    <x v="0"/>
    <x v="0"/>
    <x v="1"/>
    <d v="2018-11-10T00:00:00"/>
    <x v="4"/>
    <n v="1613"/>
    <n v="0.12"/>
    <n v="338.73"/>
    <s v="Tamil Nadu"/>
    <x v="3"/>
    <x v="0"/>
    <m/>
  </r>
  <r>
    <s v="OD8154"/>
    <x v="7"/>
    <x v="1"/>
    <x v="1"/>
    <x v="10"/>
    <d v="2017-02-21T00:00:00"/>
    <x v="4"/>
    <n v="1978"/>
    <n v="0.2"/>
    <n v="375.82"/>
    <s v="Tamil Nadu"/>
    <x v="0"/>
    <x v="11"/>
    <m/>
  </r>
  <r>
    <s v="OD8155"/>
    <x v="6"/>
    <x v="3"/>
    <x v="18"/>
    <x v="0"/>
    <d v="2016-02-27T00:00:00"/>
    <x v="4"/>
    <n v="1105"/>
    <n v="0.21"/>
    <n v="320.45"/>
    <s v="Tamil Nadu"/>
    <x v="1"/>
    <x v="11"/>
    <m/>
  </r>
  <r>
    <s v="OD8156"/>
    <x v="22"/>
    <x v="6"/>
    <x v="13"/>
    <x v="1"/>
    <d v="2018-09-02T00:00:00"/>
    <x v="4"/>
    <n v="1068"/>
    <n v="0.27"/>
    <n v="128.16"/>
    <s v="Tamil Nadu"/>
    <x v="3"/>
    <x v="8"/>
    <m/>
  </r>
  <r>
    <s v="OD8157"/>
    <x v="26"/>
    <x v="3"/>
    <x v="18"/>
    <x v="9"/>
    <d v="2017-06-26T00:00:00"/>
    <x v="4"/>
    <n v="557"/>
    <n v="0.14000000000000001"/>
    <n v="150.38999999999999"/>
    <s v="Tamil Nadu"/>
    <x v="0"/>
    <x v="1"/>
    <m/>
  </r>
  <r>
    <s v="OD8158"/>
    <x v="22"/>
    <x v="1"/>
    <x v="14"/>
    <x v="18"/>
    <d v="2017-06-17T00:00:00"/>
    <x v="4"/>
    <n v="1562"/>
    <n v="0.12"/>
    <n v="140.58000000000001"/>
    <s v="Tamil Nadu"/>
    <x v="0"/>
    <x v="1"/>
    <m/>
  </r>
  <r>
    <s v="OD8159"/>
    <x v="16"/>
    <x v="4"/>
    <x v="7"/>
    <x v="8"/>
    <d v="2017-09-17T00:00:00"/>
    <x v="4"/>
    <n v="2496"/>
    <n v="0.12"/>
    <n v="673.92"/>
    <s v="Tamil Nadu"/>
    <x v="0"/>
    <x v="8"/>
    <m/>
  </r>
  <r>
    <s v="OD8160"/>
    <x v="13"/>
    <x v="3"/>
    <x v="16"/>
    <x v="23"/>
    <d v="2018-12-11T00:00:00"/>
    <x v="4"/>
    <n v="509"/>
    <n v="0.2"/>
    <n v="50.9"/>
    <s v="Tamil Nadu"/>
    <x v="3"/>
    <x v="4"/>
    <m/>
  </r>
  <r>
    <s v="OD8161"/>
    <x v="38"/>
    <x v="2"/>
    <x v="15"/>
    <x v="4"/>
    <d v="2015-07-11T00:00:00"/>
    <x v="4"/>
    <n v="1271"/>
    <n v="0.26"/>
    <n v="521.11"/>
    <s v="Tamil Nadu"/>
    <x v="2"/>
    <x v="7"/>
    <m/>
  </r>
  <r>
    <s v="OD8162"/>
    <x v="10"/>
    <x v="0"/>
    <x v="20"/>
    <x v="12"/>
    <d v="2017-07-17T00:00:00"/>
    <x v="4"/>
    <n v="2434"/>
    <n v="0.23"/>
    <n v="316.42"/>
    <s v="Tamil Nadu"/>
    <x v="0"/>
    <x v="7"/>
    <m/>
  </r>
  <r>
    <s v="OD8163"/>
    <x v="47"/>
    <x v="3"/>
    <x v="16"/>
    <x v="0"/>
    <d v="2018-09-02T00:00:00"/>
    <x v="4"/>
    <n v="1567"/>
    <n v="0.25"/>
    <n v="548.45000000000005"/>
    <s v="Tamil Nadu"/>
    <x v="3"/>
    <x v="8"/>
    <m/>
  </r>
  <r>
    <s v="OD8164"/>
    <x v="12"/>
    <x v="6"/>
    <x v="11"/>
    <x v="3"/>
    <d v="2018-07-22T00:00:00"/>
    <x v="4"/>
    <n v="517"/>
    <n v="0.24"/>
    <n v="56.87"/>
    <s v="Tamil Nadu"/>
    <x v="3"/>
    <x v="7"/>
    <m/>
  </r>
  <r>
    <s v="OD8165"/>
    <x v="39"/>
    <x v="2"/>
    <x v="4"/>
    <x v="4"/>
    <d v="2018-10-23T00:00:00"/>
    <x v="4"/>
    <n v="1644"/>
    <n v="0.28999999999999998"/>
    <n v="476.76"/>
    <s v="Tamil Nadu"/>
    <x v="3"/>
    <x v="2"/>
    <m/>
  </r>
  <r>
    <s v="OD8166"/>
    <x v="25"/>
    <x v="0"/>
    <x v="20"/>
    <x v="10"/>
    <d v="2017-06-26T00:00:00"/>
    <x v="4"/>
    <n v="766"/>
    <n v="0.25"/>
    <n v="283.42"/>
    <s v="Tamil Nadu"/>
    <x v="0"/>
    <x v="1"/>
    <m/>
  </r>
  <r>
    <s v="OD8167"/>
    <x v="3"/>
    <x v="3"/>
    <x v="5"/>
    <x v="12"/>
    <d v="2018-10-05T00:00:00"/>
    <x v="4"/>
    <n v="913"/>
    <n v="0.12"/>
    <n v="54.78"/>
    <s v="Tamil Nadu"/>
    <x v="3"/>
    <x v="2"/>
    <m/>
  </r>
  <r>
    <s v="OD8168"/>
    <x v="26"/>
    <x v="4"/>
    <x v="7"/>
    <x v="14"/>
    <d v="2017-05-12T00:00:00"/>
    <x v="4"/>
    <n v="1076"/>
    <n v="0.17"/>
    <n v="279.76"/>
    <s v="Tamil Nadu"/>
    <x v="0"/>
    <x v="5"/>
    <m/>
  </r>
  <r>
    <s v="OD8169"/>
    <x v="21"/>
    <x v="2"/>
    <x v="21"/>
    <x v="2"/>
    <d v="2018-10-05T00:00:00"/>
    <x v="4"/>
    <n v="721"/>
    <n v="0.23"/>
    <n v="165.83"/>
    <s v="Tamil Nadu"/>
    <x v="3"/>
    <x v="2"/>
    <m/>
  </r>
  <r>
    <s v="OD8170"/>
    <x v="29"/>
    <x v="4"/>
    <x v="7"/>
    <x v="20"/>
    <d v="2018-07-08T00:00:00"/>
    <x v="4"/>
    <n v="1148"/>
    <n v="0.3"/>
    <n v="459.2"/>
    <s v="Tamil Nadu"/>
    <x v="3"/>
    <x v="7"/>
    <m/>
  </r>
  <r>
    <s v="OD8171"/>
    <x v="5"/>
    <x v="1"/>
    <x v="14"/>
    <x v="16"/>
    <d v="2016-09-07T00:00:00"/>
    <x v="4"/>
    <n v="1126"/>
    <n v="0.22"/>
    <n v="349.06"/>
    <s v="Tamil Nadu"/>
    <x v="1"/>
    <x v="8"/>
    <m/>
  </r>
  <r>
    <s v="OD8172"/>
    <x v="24"/>
    <x v="0"/>
    <x v="20"/>
    <x v="14"/>
    <d v="2017-08-26T00:00:00"/>
    <x v="4"/>
    <n v="1747"/>
    <n v="0.26"/>
    <n v="157.22999999999999"/>
    <s v="Tamil Nadu"/>
    <x v="0"/>
    <x v="6"/>
    <m/>
  </r>
  <r>
    <s v="OD8173"/>
    <x v="40"/>
    <x v="5"/>
    <x v="10"/>
    <x v="23"/>
    <d v="2016-07-06T00:00:00"/>
    <x v="4"/>
    <n v="545"/>
    <n v="0.15"/>
    <n v="49.05"/>
    <s v="Tamil Nadu"/>
    <x v="1"/>
    <x v="7"/>
    <m/>
  </r>
  <r>
    <s v="OD8174"/>
    <x v="30"/>
    <x v="0"/>
    <x v="0"/>
    <x v="7"/>
    <d v="2018-06-03T00:00:00"/>
    <x v="4"/>
    <n v="1643"/>
    <n v="0.13"/>
    <n v="673.63"/>
    <s v="Tamil Nadu"/>
    <x v="3"/>
    <x v="1"/>
    <m/>
  </r>
  <r>
    <s v="OD8175"/>
    <x v="32"/>
    <x v="1"/>
    <x v="14"/>
    <x v="14"/>
    <d v="2018-09-15T00:00:00"/>
    <x v="4"/>
    <n v="1117"/>
    <n v="0.17"/>
    <n v="502.65"/>
    <s v="Tamil Nadu"/>
    <x v="3"/>
    <x v="8"/>
    <m/>
  </r>
  <r>
    <s v="OD8176"/>
    <x v="15"/>
    <x v="0"/>
    <x v="12"/>
    <x v="20"/>
    <d v="2015-11-20T00:00:00"/>
    <x v="4"/>
    <n v="2114"/>
    <n v="0.35"/>
    <n v="591.91999999999996"/>
    <s v="Tamil Nadu"/>
    <x v="2"/>
    <x v="0"/>
    <m/>
  </r>
  <r>
    <s v="OD8177"/>
    <x v="39"/>
    <x v="5"/>
    <x v="17"/>
    <x v="1"/>
    <d v="2018-02-06T00:00:00"/>
    <x v="4"/>
    <n v="1541"/>
    <n v="0.14000000000000001"/>
    <n v="493.12"/>
    <s v="Tamil Nadu"/>
    <x v="3"/>
    <x v="11"/>
    <m/>
  </r>
  <r>
    <s v="OD8178"/>
    <x v="0"/>
    <x v="3"/>
    <x v="18"/>
    <x v="13"/>
    <d v="2017-08-26T00:00:00"/>
    <x v="4"/>
    <n v="1707"/>
    <n v="0.34"/>
    <n v="597.45000000000005"/>
    <s v="Tamil Nadu"/>
    <x v="0"/>
    <x v="6"/>
    <m/>
  </r>
  <r>
    <s v="OD8179"/>
    <x v="39"/>
    <x v="0"/>
    <x v="12"/>
    <x v="22"/>
    <d v="2018-12-05T00:00:00"/>
    <x v="4"/>
    <n v="1754"/>
    <n v="0.21"/>
    <n v="491.12"/>
    <s v="Tamil Nadu"/>
    <x v="3"/>
    <x v="4"/>
    <m/>
  </r>
  <r>
    <s v="OD8180"/>
    <x v="34"/>
    <x v="5"/>
    <x v="8"/>
    <x v="15"/>
    <d v="2017-04-16T00:00:00"/>
    <x v="4"/>
    <n v="613"/>
    <n v="0.35"/>
    <n v="30.65"/>
    <s v="Tamil Nadu"/>
    <x v="0"/>
    <x v="3"/>
    <m/>
  </r>
  <r>
    <s v="OD8181"/>
    <x v="12"/>
    <x v="4"/>
    <x v="6"/>
    <x v="7"/>
    <d v="2016-09-18T00:00:00"/>
    <x v="4"/>
    <n v="1634"/>
    <n v="0.1"/>
    <n v="147.06"/>
    <s v="Tamil Nadu"/>
    <x v="1"/>
    <x v="8"/>
    <m/>
  </r>
  <r>
    <s v="OD8182"/>
    <x v="34"/>
    <x v="0"/>
    <x v="0"/>
    <x v="20"/>
    <d v="2018-03-12T00:00:00"/>
    <x v="4"/>
    <n v="1852"/>
    <n v="0.25"/>
    <n v="129.63999999999999"/>
    <s v="Tamil Nadu"/>
    <x v="3"/>
    <x v="10"/>
    <m/>
  </r>
  <r>
    <s v="OD8183"/>
    <x v="4"/>
    <x v="2"/>
    <x v="2"/>
    <x v="3"/>
    <d v="2017-10-14T00:00:00"/>
    <x v="4"/>
    <n v="1550"/>
    <n v="0.11"/>
    <n v="186"/>
    <s v="Tamil Nadu"/>
    <x v="0"/>
    <x v="2"/>
    <m/>
  </r>
  <r>
    <s v="OD8184"/>
    <x v="35"/>
    <x v="1"/>
    <x v="1"/>
    <x v="8"/>
    <d v="2017-11-25T00:00:00"/>
    <x v="4"/>
    <n v="1237"/>
    <n v="0.31"/>
    <n v="470.06"/>
    <s v="Tamil Nadu"/>
    <x v="0"/>
    <x v="0"/>
    <m/>
  </r>
  <r>
    <s v="OD8185"/>
    <x v="7"/>
    <x v="5"/>
    <x v="17"/>
    <x v="7"/>
    <d v="2015-08-04T00:00:00"/>
    <x v="4"/>
    <n v="621"/>
    <n v="0.1"/>
    <n v="124.2"/>
    <s v="Tamil Nadu"/>
    <x v="2"/>
    <x v="6"/>
    <m/>
  </r>
  <r>
    <s v="OD8186"/>
    <x v="46"/>
    <x v="1"/>
    <x v="1"/>
    <x v="11"/>
    <d v="2016-04-30T00:00:00"/>
    <x v="4"/>
    <n v="606"/>
    <n v="0.24"/>
    <n v="121.2"/>
    <s v="Tamil Nadu"/>
    <x v="1"/>
    <x v="3"/>
    <m/>
  </r>
  <r>
    <s v="OD8187"/>
    <x v="49"/>
    <x v="6"/>
    <x v="19"/>
    <x v="10"/>
    <d v="2018-11-28T00:00:00"/>
    <x v="4"/>
    <n v="2474"/>
    <n v="0.28000000000000003"/>
    <n v="1039.08"/>
    <s v="Tamil Nadu"/>
    <x v="3"/>
    <x v="0"/>
    <m/>
  </r>
  <r>
    <s v="OD8188"/>
    <x v="7"/>
    <x v="3"/>
    <x v="18"/>
    <x v="0"/>
    <d v="2018-09-08T00:00:00"/>
    <x v="4"/>
    <n v="1603"/>
    <n v="0.11"/>
    <n v="625.16999999999996"/>
    <s v="Tamil Nadu"/>
    <x v="3"/>
    <x v="8"/>
    <m/>
  </r>
  <r>
    <s v="OD8189"/>
    <x v="48"/>
    <x v="1"/>
    <x v="1"/>
    <x v="13"/>
    <d v="2016-03-05T00:00:00"/>
    <x v="4"/>
    <n v="2471"/>
    <n v="0.14000000000000001"/>
    <n v="444.78"/>
    <s v="Tamil Nadu"/>
    <x v="1"/>
    <x v="10"/>
    <m/>
  </r>
  <r>
    <s v="OD8190"/>
    <x v="33"/>
    <x v="0"/>
    <x v="0"/>
    <x v="12"/>
    <d v="2018-11-12T00:00:00"/>
    <x v="4"/>
    <n v="1107"/>
    <n v="0.12"/>
    <n v="88.56"/>
    <s v="Tamil Nadu"/>
    <x v="3"/>
    <x v="0"/>
    <m/>
  </r>
  <r>
    <s v="OD8191"/>
    <x v="16"/>
    <x v="2"/>
    <x v="2"/>
    <x v="9"/>
    <d v="2016-01-12T00:00:00"/>
    <x v="4"/>
    <n v="1495"/>
    <n v="0.13"/>
    <n v="313.95"/>
    <s v="Tamil Nadu"/>
    <x v="1"/>
    <x v="9"/>
    <m/>
  </r>
  <r>
    <s v="OD8192"/>
    <x v="31"/>
    <x v="0"/>
    <x v="20"/>
    <x v="3"/>
    <d v="2017-08-26T00:00:00"/>
    <x v="4"/>
    <n v="1869"/>
    <n v="0.26"/>
    <n v="579.39"/>
    <s v="Tamil Nadu"/>
    <x v="0"/>
    <x v="6"/>
    <m/>
  </r>
  <r>
    <s v="OD8193"/>
    <x v="44"/>
    <x v="6"/>
    <x v="9"/>
    <x v="6"/>
    <d v="2017-12-06T00:00:00"/>
    <x v="4"/>
    <n v="1716"/>
    <n v="0.34"/>
    <n v="308.88"/>
    <s v="Tamil Nadu"/>
    <x v="0"/>
    <x v="4"/>
    <m/>
  </r>
  <r>
    <s v="OD8194"/>
    <x v="25"/>
    <x v="3"/>
    <x v="18"/>
    <x v="7"/>
    <d v="2017-11-07T00:00:00"/>
    <x v="4"/>
    <n v="795"/>
    <n v="0.22"/>
    <n v="39.75"/>
    <s v="Tamil Nadu"/>
    <x v="0"/>
    <x v="0"/>
    <m/>
  </r>
  <r>
    <s v="OD8195"/>
    <x v="45"/>
    <x v="2"/>
    <x v="15"/>
    <x v="13"/>
    <d v="2015-03-02T00:00:00"/>
    <x v="4"/>
    <n v="2400"/>
    <n v="0.28999999999999998"/>
    <n v="792"/>
    <s v="Tamil Nadu"/>
    <x v="2"/>
    <x v="10"/>
    <m/>
  </r>
  <r>
    <s v="OD8196"/>
    <x v="12"/>
    <x v="6"/>
    <x v="19"/>
    <x v="16"/>
    <d v="2018-09-09T00:00:00"/>
    <x v="4"/>
    <n v="2110"/>
    <n v="0.28999999999999998"/>
    <n v="675.2"/>
    <s v="Tamil Nadu"/>
    <x v="3"/>
    <x v="8"/>
    <m/>
  </r>
  <r>
    <s v="OD8197"/>
    <x v="19"/>
    <x v="3"/>
    <x v="3"/>
    <x v="2"/>
    <d v="2018-09-09T00:00:00"/>
    <x v="4"/>
    <n v="1565"/>
    <n v="0.35"/>
    <n v="187.8"/>
    <s v="Tamil Nadu"/>
    <x v="3"/>
    <x v="8"/>
    <m/>
  </r>
  <r>
    <s v="OD8198"/>
    <x v="19"/>
    <x v="0"/>
    <x v="20"/>
    <x v="13"/>
    <d v="2016-08-16T00:00:00"/>
    <x v="4"/>
    <n v="775"/>
    <n v="0.12"/>
    <n v="224.75"/>
    <s v="Tamil Nadu"/>
    <x v="1"/>
    <x v="6"/>
    <m/>
  </r>
  <r>
    <s v="OD8199"/>
    <x v="31"/>
    <x v="5"/>
    <x v="17"/>
    <x v="14"/>
    <d v="2018-11-04T00:00:00"/>
    <x v="4"/>
    <n v="2227"/>
    <n v="0.35"/>
    <n v="556.75"/>
    <s v="Tamil Nadu"/>
    <x v="3"/>
    <x v="0"/>
    <m/>
  </r>
  <r>
    <s v="OD8200"/>
    <x v="16"/>
    <x v="3"/>
    <x v="3"/>
    <x v="13"/>
    <d v="2018-12-04T00:00:00"/>
    <x v="4"/>
    <n v="2480"/>
    <n v="0.3"/>
    <n v="744"/>
    <s v="Tamil Nadu"/>
    <x v="3"/>
    <x v="4"/>
    <m/>
  </r>
  <r>
    <s v="OD8201"/>
    <x v="39"/>
    <x v="2"/>
    <x v="21"/>
    <x v="6"/>
    <d v="2017-08-14T00:00:00"/>
    <x v="4"/>
    <n v="1604"/>
    <n v="0.2"/>
    <n v="673.68"/>
    <s v="Tamil Nadu"/>
    <x v="0"/>
    <x v="6"/>
    <m/>
  </r>
  <r>
    <s v="OD8202"/>
    <x v="13"/>
    <x v="3"/>
    <x v="16"/>
    <x v="0"/>
    <d v="2018-11-16T00:00:00"/>
    <x v="4"/>
    <n v="1152"/>
    <n v="0.25"/>
    <n v="414.72"/>
    <s v="Tamil Nadu"/>
    <x v="3"/>
    <x v="0"/>
    <m/>
  </r>
  <r>
    <s v="OD8203"/>
    <x v="49"/>
    <x v="3"/>
    <x v="5"/>
    <x v="13"/>
    <d v="2015-12-02T00:00:00"/>
    <x v="4"/>
    <n v="1556"/>
    <n v="0.22"/>
    <n v="466.8"/>
    <s v="Tamil Nadu"/>
    <x v="2"/>
    <x v="4"/>
    <m/>
  </r>
  <r>
    <s v="OD8204"/>
    <x v="17"/>
    <x v="6"/>
    <x v="9"/>
    <x v="3"/>
    <d v="2018-02-24T00:00:00"/>
    <x v="4"/>
    <n v="1634"/>
    <n v="0.17"/>
    <n v="81.7"/>
    <s v="Tamil Nadu"/>
    <x v="3"/>
    <x v="11"/>
    <m/>
  </r>
  <r>
    <s v="OD8205"/>
    <x v="27"/>
    <x v="1"/>
    <x v="14"/>
    <x v="15"/>
    <d v="2018-09-14T00:00:00"/>
    <x v="4"/>
    <n v="1605"/>
    <n v="0.13"/>
    <n v="272.85000000000002"/>
    <s v="Tamil Nadu"/>
    <x v="3"/>
    <x v="8"/>
    <m/>
  </r>
  <r>
    <s v="OD8206"/>
    <x v="47"/>
    <x v="3"/>
    <x v="5"/>
    <x v="15"/>
    <d v="2015-12-05T00:00:00"/>
    <x v="4"/>
    <n v="1915"/>
    <n v="0.31"/>
    <n v="383"/>
    <s v="Tamil Nadu"/>
    <x v="2"/>
    <x v="4"/>
    <m/>
  </r>
  <r>
    <s v="OD8207"/>
    <x v="34"/>
    <x v="6"/>
    <x v="9"/>
    <x v="9"/>
    <d v="2018-10-26T00:00:00"/>
    <x v="4"/>
    <n v="2476"/>
    <n v="0.17"/>
    <n v="693.28"/>
    <s v="Tamil Nadu"/>
    <x v="3"/>
    <x v="2"/>
    <m/>
  </r>
  <r>
    <s v="OD8208"/>
    <x v="40"/>
    <x v="4"/>
    <x v="22"/>
    <x v="22"/>
    <d v="2017-08-14T00:00:00"/>
    <x v="4"/>
    <n v="2468"/>
    <n v="0.18"/>
    <n v="271.48"/>
    <s v="Tamil Nadu"/>
    <x v="0"/>
    <x v="6"/>
    <m/>
  </r>
  <r>
    <s v="OD8209"/>
    <x v="41"/>
    <x v="4"/>
    <x v="7"/>
    <x v="11"/>
    <d v="2017-08-14T00:00:00"/>
    <x v="4"/>
    <n v="1017"/>
    <n v="0.32"/>
    <n v="447.48"/>
    <s v="Tamil Nadu"/>
    <x v="0"/>
    <x v="6"/>
    <m/>
  </r>
  <r>
    <s v="OD8210"/>
    <x v="14"/>
    <x v="1"/>
    <x v="14"/>
    <x v="2"/>
    <d v="2015-12-05T00:00:00"/>
    <x v="4"/>
    <n v="1940"/>
    <n v="0.33"/>
    <n v="659.6"/>
    <s v="Tamil Nadu"/>
    <x v="2"/>
    <x v="4"/>
    <m/>
  </r>
  <r>
    <s v="OD8211"/>
    <x v="38"/>
    <x v="2"/>
    <x v="21"/>
    <x v="4"/>
    <d v="2018-12-02T00:00:00"/>
    <x v="4"/>
    <n v="692"/>
    <n v="0.31"/>
    <n v="235.28"/>
    <s v="Tamil Nadu"/>
    <x v="3"/>
    <x v="4"/>
    <m/>
  </r>
  <r>
    <s v="OD8212"/>
    <x v="31"/>
    <x v="2"/>
    <x v="15"/>
    <x v="13"/>
    <d v="2016-01-12T00:00:00"/>
    <x v="4"/>
    <n v="859"/>
    <n v="0.1"/>
    <n v="266.29000000000002"/>
    <s v="Tamil Nadu"/>
    <x v="1"/>
    <x v="9"/>
    <m/>
  </r>
  <r>
    <s v="OD8213"/>
    <x v="44"/>
    <x v="4"/>
    <x v="6"/>
    <x v="10"/>
    <d v="2018-11-24T00:00:00"/>
    <x v="4"/>
    <n v="951"/>
    <n v="0.16"/>
    <n v="114.12"/>
    <s v="Tamil Nadu"/>
    <x v="3"/>
    <x v="0"/>
    <m/>
  </r>
  <r>
    <s v="OD8214"/>
    <x v="15"/>
    <x v="6"/>
    <x v="13"/>
    <x v="17"/>
    <d v="2017-11-05T00:00:00"/>
    <x v="4"/>
    <n v="871"/>
    <n v="0.21"/>
    <n v="113.23"/>
    <s v="Tamil Nadu"/>
    <x v="0"/>
    <x v="0"/>
    <m/>
  </r>
  <r>
    <s v="OD8215"/>
    <x v="18"/>
    <x v="3"/>
    <x v="18"/>
    <x v="7"/>
    <d v="2017-09-01T00:00:00"/>
    <x v="4"/>
    <n v="2435"/>
    <n v="0.22"/>
    <n v="681.8"/>
    <s v="Tamil Nadu"/>
    <x v="0"/>
    <x v="8"/>
    <m/>
  </r>
  <r>
    <s v="OD8216"/>
    <x v="25"/>
    <x v="1"/>
    <x v="14"/>
    <x v="8"/>
    <d v="2018-11-16T00:00:00"/>
    <x v="4"/>
    <n v="1277"/>
    <n v="0.14000000000000001"/>
    <n v="204.32"/>
    <s v="Tamil Nadu"/>
    <x v="3"/>
    <x v="0"/>
    <m/>
  </r>
  <r>
    <s v="OD8217"/>
    <x v="45"/>
    <x v="6"/>
    <x v="11"/>
    <x v="9"/>
    <d v="2016-01-12T00:00:00"/>
    <x v="4"/>
    <n v="605"/>
    <n v="0.19"/>
    <n v="242"/>
    <s v="Tamil Nadu"/>
    <x v="1"/>
    <x v="9"/>
    <m/>
  </r>
  <r>
    <s v="OD8218"/>
    <x v="17"/>
    <x v="3"/>
    <x v="5"/>
    <x v="2"/>
    <d v="2016-04-16T00:00:00"/>
    <x v="4"/>
    <n v="2032"/>
    <n v="0.18"/>
    <n v="223.52"/>
    <s v="Tamil Nadu"/>
    <x v="1"/>
    <x v="3"/>
    <m/>
  </r>
  <r>
    <s v="OD8219"/>
    <x v="13"/>
    <x v="1"/>
    <x v="14"/>
    <x v="7"/>
    <d v="2015-09-07T00:00:00"/>
    <x v="4"/>
    <n v="2478"/>
    <n v="0.27"/>
    <n v="619.5"/>
    <s v="Tamil Nadu"/>
    <x v="2"/>
    <x v="8"/>
    <m/>
  </r>
  <r>
    <s v="OD8220"/>
    <x v="38"/>
    <x v="2"/>
    <x v="15"/>
    <x v="16"/>
    <d v="2017-11-28T00:00:00"/>
    <x v="4"/>
    <n v="901"/>
    <n v="0.32"/>
    <n v="252.28"/>
    <s v="Tamil Nadu"/>
    <x v="0"/>
    <x v="0"/>
    <m/>
  </r>
  <r>
    <s v="OD8221"/>
    <x v="36"/>
    <x v="3"/>
    <x v="18"/>
    <x v="0"/>
    <d v="2016-01-12T00:00:00"/>
    <x v="4"/>
    <n v="1811"/>
    <n v="0.21"/>
    <n v="760.62"/>
    <s v="Tamil Nadu"/>
    <x v="1"/>
    <x v="9"/>
    <m/>
  </r>
  <r>
    <s v="OD8222"/>
    <x v="35"/>
    <x v="5"/>
    <x v="17"/>
    <x v="16"/>
    <d v="2017-10-09T00:00:00"/>
    <x v="4"/>
    <n v="2155"/>
    <n v="0.14000000000000001"/>
    <n v="581.85"/>
    <s v="Tamil Nadu"/>
    <x v="0"/>
    <x v="2"/>
    <m/>
  </r>
  <r>
    <s v="OD8223"/>
    <x v="30"/>
    <x v="3"/>
    <x v="16"/>
    <x v="17"/>
    <d v="2018-10-19T00:00:00"/>
    <x v="4"/>
    <n v="2446"/>
    <n v="0.2"/>
    <n v="587.04"/>
    <s v="Tamil Nadu"/>
    <x v="3"/>
    <x v="2"/>
    <m/>
  </r>
  <r>
    <s v="OD8224"/>
    <x v="17"/>
    <x v="4"/>
    <x v="7"/>
    <x v="7"/>
    <d v="2016-08-16T00:00:00"/>
    <x v="4"/>
    <n v="582"/>
    <n v="0.14000000000000001"/>
    <n v="46.56"/>
    <s v="Tamil Nadu"/>
    <x v="1"/>
    <x v="6"/>
    <m/>
  </r>
  <r>
    <s v="OD8225"/>
    <x v="14"/>
    <x v="2"/>
    <x v="15"/>
    <x v="6"/>
    <d v="2018-11-02T00:00:00"/>
    <x v="4"/>
    <n v="2422"/>
    <n v="0.19"/>
    <n v="1041.46"/>
    <s v="Tamil Nadu"/>
    <x v="3"/>
    <x v="0"/>
    <m/>
  </r>
  <r>
    <s v="OD8226"/>
    <x v="1"/>
    <x v="6"/>
    <x v="11"/>
    <x v="4"/>
    <d v="2018-10-22T00:00:00"/>
    <x v="4"/>
    <n v="998"/>
    <n v="0.28000000000000003"/>
    <n v="209.58"/>
    <s v="Tamil Nadu"/>
    <x v="3"/>
    <x v="2"/>
    <m/>
  </r>
  <r>
    <s v="OD8227"/>
    <x v="5"/>
    <x v="4"/>
    <x v="7"/>
    <x v="11"/>
    <d v="2018-04-30T00:00:00"/>
    <x v="4"/>
    <n v="984"/>
    <n v="0.13"/>
    <n v="403.44"/>
    <s v="Tamil Nadu"/>
    <x v="3"/>
    <x v="3"/>
    <m/>
  </r>
  <r>
    <s v="OD8228"/>
    <x v="13"/>
    <x v="1"/>
    <x v="1"/>
    <x v="13"/>
    <d v="2016-09-07T00:00:00"/>
    <x v="4"/>
    <n v="964"/>
    <n v="0.25"/>
    <n v="424.16"/>
    <s v="Tamil Nadu"/>
    <x v="1"/>
    <x v="8"/>
    <m/>
  </r>
  <r>
    <s v="OD8229"/>
    <x v="18"/>
    <x v="2"/>
    <x v="21"/>
    <x v="14"/>
    <d v="2016-03-05T00:00:00"/>
    <x v="4"/>
    <n v="1307"/>
    <n v="0.2"/>
    <n v="548.94000000000005"/>
    <s v="Tamil Nadu"/>
    <x v="1"/>
    <x v="10"/>
    <m/>
  </r>
  <r>
    <s v="OD8230"/>
    <x v="44"/>
    <x v="5"/>
    <x v="10"/>
    <x v="11"/>
    <d v="2018-09-09T00:00:00"/>
    <x v="4"/>
    <n v="1009"/>
    <n v="0.18"/>
    <n v="70.63"/>
    <s v="Tamil Nadu"/>
    <x v="3"/>
    <x v="8"/>
    <m/>
  </r>
  <r>
    <s v="OD8231"/>
    <x v="16"/>
    <x v="0"/>
    <x v="20"/>
    <x v="16"/>
    <d v="2015-09-07T00:00:00"/>
    <x v="4"/>
    <n v="2220"/>
    <n v="0.11"/>
    <n v="310.8"/>
    <s v="Tamil Nadu"/>
    <x v="2"/>
    <x v="8"/>
    <m/>
  </r>
  <r>
    <s v="OD8232"/>
    <x v="13"/>
    <x v="5"/>
    <x v="10"/>
    <x v="18"/>
    <d v="2018-11-17T00:00:00"/>
    <x v="1"/>
    <n v="813"/>
    <n v="0.12"/>
    <n v="130.08000000000001"/>
    <s v="Tamil Nadu"/>
    <x v="3"/>
    <x v="0"/>
    <m/>
  </r>
  <r>
    <s v="OD8233"/>
    <x v="30"/>
    <x v="4"/>
    <x v="22"/>
    <x v="9"/>
    <d v="2015-12-02T00:00:00"/>
    <x v="1"/>
    <n v="973"/>
    <n v="0.15"/>
    <n v="243.25"/>
    <s v="Tamil Nadu"/>
    <x v="2"/>
    <x v="4"/>
    <m/>
  </r>
  <r>
    <s v="OD8234"/>
    <x v="2"/>
    <x v="6"/>
    <x v="11"/>
    <x v="13"/>
    <d v="2015-11-21T00:00:00"/>
    <x v="1"/>
    <n v="1836"/>
    <n v="0.28999999999999998"/>
    <n v="201.96"/>
    <s v="Tamil Nadu"/>
    <x v="2"/>
    <x v="0"/>
    <m/>
  </r>
  <r>
    <s v="OD8235"/>
    <x v="7"/>
    <x v="5"/>
    <x v="8"/>
    <x v="18"/>
    <d v="2015-04-04T00:00:00"/>
    <x v="1"/>
    <n v="983"/>
    <n v="0.22"/>
    <n v="403.03"/>
    <s v="Tamil Nadu"/>
    <x v="2"/>
    <x v="3"/>
    <m/>
  </r>
  <r>
    <s v="OD8236"/>
    <x v="40"/>
    <x v="6"/>
    <x v="19"/>
    <x v="2"/>
    <d v="2017-05-30T00:00:00"/>
    <x v="1"/>
    <n v="2317"/>
    <n v="0.13"/>
    <n v="949.97"/>
    <s v="Tamil Nadu"/>
    <x v="0"/>
    <x v="5"/>
    <m/>
  </r>
  <r>
    <s v="OD8237"/>
    <x v="24"/>
    <x v="2"/>
    <x v="21"/>
    <x v="3"/>
    <d v="2018-09-18T00:00:00"/>
    <x v="1"/>
    <n v="981"/>
    <n v="0.18"/>
    <n v="176.58"/>
    <s v="Tamil Nadu"/>
    <x v="3"/>
    <x v="8"/>
    <m/>
  </r>
  <r>
    <s v="OD8238"/>
    <x v="6"/>
    <x v="6"/>
    <x v="13"/>
    <x v="1"/>
    <d v="2016-06-23T00:00:00"/>
    <x v="1"/>
    <n v="889"/>
    <n v="0.21"/>
    <n v="293.37"/>
    <s v="Tamil Nadu"/>
    <x v="1"/>
    <x v="1"/>
    <m/>
  </r>
  <r>
    <s v="OD8239"/>
    <x v="30"/>
    <x v="0"/>
    <x v="12"/>
    <x v="20"/>
    <d v="2017-09-12T00:00:00"/>
    <x v="1"/>
    <n v="1772"/>
    <n v="0.22"/>
    <n v="708.8"/>
    <s v="Tamil Nadu"/>
    <x v="0"/>
    <x v="8"/>
    <m/>
  </r>
  <r>
    <s v="OD8240"/>
    <x v="35"/>
    <x v="3"/>
    <x v="3"/>
    <x v="9"/>
    <d v="2016-06-13T00:00:00"/>
    <x v="1"/>
    <n v="2299"/>
    <n v="0.22"/>
    <n v="988.57"/>
    <s v="Tamil Nadu"/>
    <x v="1"/>
    <x v="1"/>
    <m/>
  </r>
  <r>
    <s v="OD8241"/>
    <x v="11"/>
    <x v="6"/>
    <x v="13"/>
    <x v="9"/>
    <d v="2016-04-20T00:00:00"/>
    <x v="1"/>
    <n v="2215"/>
    <n v="0.17"/>
    <n v="841.7"/>
    <s v="Tamil Nadu"/>
    <x v="1"/>
    <x v="3"/>
    <m/>
  </r>
  <r>
    <s v="OD8242"/>
    <x v="31"/>
    <x v="0"/>
    <x v="0"/>
    <x v="8"/>
    <d v="2018-12-14T00:00:00"/>
    <x v="1"/>
    <n v="1569"/>
    <n v="0.31"/>
    <n v="329.49"/>
    <s v="Tamil Nadu"/>
    <x v="3"/>
    <x v="4"/>
    <m/>
  </r>
  <r>
    <s v="OD8243"/>
    <x v="6"/>
    <x v="3"/>
    <x v="3"/>
    <x v="2"/>
    <d v="2015-08-17T00:00:00"/>
    <x v="1"/>
    <n v="2022"/>
    <n v="0.3"/>
    <n v="181.98"/>
    <s v="Tamil Nadu"/>
    <x v="2"/>
    <x v="6"/>
    <m/>
  </r>
  <r>
    <s v="OD8244"/>
    <x v="29"/>
    <x v="1"/>
    <x v="14"/>
    <x v="22"/>
    <d v="2017-01-17T00:00:00"/>
    <x v="1"/>
    <n v="506"/>
    <n v="0.18"/>
    <n v="65.78"/>
    <s v="Tamil Nadu"/>
    <x v="0"/>
    <x v="9"/>
    <m/>
  </r>
  <r>
    <s v="OD8245"/>
    <x v="14"/>
    <x v="3"/>
    <x v="16"/>
    <x v="21"/>
    <d v="2016-09-19T00:00:00"/>
    <x v="1"/>
    <n v="2174"/>
    <n v="0.31"/>
    <n v="934.82"/>
    <s v="Tamil Nadu"/>
    <x v="1"/>
    <x v="8"/>
    <m/>
  </r>
  <r>
    <s v="OD8246"/>
    <x v="22"/>
    <x v="6"/>
    <x v="11"/>
    <x v="23"/>
    <d v="2015-12-27T00:00:00"/>
    <x v="1"/>
    <n v="1520"/>
    <n v="0.33"/>
    <n v="684"/>
    <s v="Tamil Nadu"/>
    <x v="2"/>
    <x v="4"/>
    <m/>
  </r>
  <r>
    <s v="OD8247"/>
    <x v="17"/>
    <x v="3"/>
    <x v="5"/>
    <x v="2"/>
    <d v="2018-12-14T00:00:00"/>
    <x v="1"/>
    <n v="1557"/>
    <n v="0.15"/>
    <n v="513.80999999999995"/>
    <s v="Tamil Nadu"/>
    <x v="3"/>
    <x v="4"/>
    <m/>
  </r>
  <r>
    <s v="OD8248"/>
    <x v="0"/>
    <x v="4"/>
    <x v="22"/>
    <x v="18"/>
    <d v="2018-11-17T00:00:00"/>
    <x v="1"/>
    <n v="1650"/>
    <n v="0.28999999999999998"/>
    <n v="643.5"/>
    <s v="Tamil Nadu"/>
    <x v="3"/>
    <x v="0"/>
    <m/>
  </r>
  <r>
    <s v="OD8249"/>
    <x v="7"/>
    <x v="4"/>
    <x v="22"/>
    <x v="11"/>
    <d v="2015-04-07T00:00:00"/>
    <x v="1"/>
    <n v="2156"/>
    <n v="0.2"/>
    <n v="754.6"/>
    <s v="Tamil Nadu"/>
    <x v="2"/>
    <x v="3"/>
    <m/>
  </r>
  <r>
    <s v="OD8250"/>
    <x v="34"/>
    <x v="4"/>
    <x v="7"/>
    <x v="5"/>
    <d v="2016-07-31T00:00:00"/>
    <x v="1"/>
    <n v="2500"/>
    <n v="0.13"/>
    <n v="225"/>
    <s v="Tamil Nadu"/>
    <x v="1"/>
    <x v="7"/>
    <m/>
  </r>
  <r>
    <s v="OD8251"/>
    <x v="4"/>
    <x v="6"/>
    <x v="13"/>
    <x v="1"/>
    <d v="2017-05-30T00:00:00"/>
    <x v="1"/>
    <n v="1719"/>
    <n v="0.22"/>
    <n v="653.22"/>
    <s v="Tamil Nadu"/>
    <x v="0"/>
    <x v="5"/>
    <m/>
  </r>
  <r>
    <s v="OD8252"/>
    <x v="35"/>
    <x v="5"/>
    <x v="17"/>
    <x v="2"/>
    <d v="2015-03-21T00:00:00"/>
    <x v="1"/>
    <n v="1192"/>
    <n v="0.13"/>
    <n v="202.64"/>
    <s v="Tamil Nadu"/>
    <x v="2"/>
    <x v="10"/>
    <m/>
  </r>
  <r>
    <s v="OD8253"/>
    <x v="15"/>
    <x v="1"/>
    <x v="1"/>
    <x v="6"/>
    <d v="2018-09-18T00:00:00"/>
    <x v="1"/>
    <n v="2412"/>
    <n v="0.3"/>
    <n v="675.36"/>
    <s v="Tamil Nadu"/>
    <x v="3"/>
    <x v="8"/>
    <m/>
  </r>
  <r>
    <s v="OD8254"/>
    <x v="20"/>
    <x v="2"/>
    <x v="15"/>
    <x v="9"/>
    <d v="2016-11-12T00:00:00"/>
    <x v="1"/>
    <n v="1784"/>
    <n v="0.1"/>
    <n v="588.72"/>
    <s v="Tamil Nadu"/>
    <x v="1"/>
    <x v="0"/>
    <m/>
  </r>
  <r>
    <s v="OD8255"/>
    <x v="41"/>
    <x v="1"/>
    <x v="14"/>
    <x v="1"/>
    <d v="2018-10-16T00:00:00"/>
    <x v="1"/>
    <n v="1721"/>
    <n v="0.32"/>
    <n v="206.52"/>
    <s v="Tamil Nadu"/>
    <x v="3"/>
    <x v="2"/>
    <m/>
  </r>
  <r>
    <s v="OD8256"/>
    <x v="21"/>
    <x v="5"/>
    <x v="17"/>
    <x v="20"/>
    <d v="2015-07-01T00:00:00"/>
    <x v="1"/>
    <n v="2150"/>
    <n v="0.17"/>
    <n v="602"/>
    <s v="Tamil Nadu"/>
    <x v="2"/>
    <x v="7"/>
    <m/>
  </r>
  <r>
    <s v="OD8257"/>
    <x v="2"/>
    <x v="5"/>
    <x v="8"/>
    <x v="13"/>
    <d v="2018-11-03T00:00:00"/>
    <x v="1"/>
    <n v="508"/>
    <n v="0.2"/>
    <n v="45.72"/>
    <s v="Tamil Nadu"/>
    <x v="3"/>
    <x v="0"/>
    <m/>
  </r>
  <r>
    <s v="OD8258"/>
    <x v="1"/>
    <x v="5"/>
    <x v="10"/>
    <x v="9"/>
    <d v="2018-10-20T00:00:00"/>
    <x v="1"/>
    <n v="1291"/>
    <n v="0.34"/>
    <n v="516.4"/>
    <s v="Tamil Nadu"/>
    <x v="3"/>
    <x v="2"/>
    <m/>
  </r>
  <r>
    <s v="OD8259"/>
    <x v="5"/>
    <x v="4"/>
    <x v="22"/>
    <x v="15"/>
    <d v="2018-06-04T00:00:00"/>
    <x v="1"/>
    <n v="2189"/>
    <n v="0.15"/>
    <n v="350.24"/>
    <s v="Tamil Nadu"/>
    <x v="3"/>
    <x v="1"/>
    <m/>
  </r>
  <r>
    <s v="OD8260"/>
    <x v="45"/>
    <x v="5"/>
    <x v="8"/>
    <x v="9"/>
    <d v="2018-04-30T00:00:00"/>
    <x v="1"/>
    <n v="2025"/>
    <n v="0.25"/>
    <n v="830.25"/>
    <s v="Tamil Nadu"/>
    <x v="3"/>
    <x v="3"/>
    <m/>
  </r>
  <r>
    <s v="OD8261"/>
    <x v="22"/>
    <x v="5"/>
    <x v="8"/>
    <x v="2"/>
    <d v="2018-05-27T00:00:00"/>
    <x v="1"/>
    <n v="1693"/>
    <n v="0.28000000000000003"/>
    <n v="457.11"/>
    <s v="Tamil Nadu"/>
    <x v="3"/>
    <x v="5"/>
    <m/>
  </r>
  <r>
    <s v="OD8262"/>
    <x v="34"/>
    <x v="5"/>
    <x v="17"/>
    <x v="18"/>
    <d v="2016-12-27T00:00:00"/>
    <x v="1"/>
    <n v="1301"/>
    <n v="0.17"/>
    <n v="312.24"/>
    <s v="Tamil Nadu"/>
    <x v="1"/>
    <x v="4"/>
    <m/>
  </r>
  <r>
    <s v="OD8263"/>
    <x v="12"/>
    <x v="6"/>
    <x v="11"/>
    <x v="20"/>
    <d v="2017-10-04T00:00:00"/>
    <x v="1"/>
    <n v="1319"/>
    <n v="0.25"/>
    <n v="197.85"/>
    <s v="Tamil Nadu"/>
    <x v="0"/>
    <x v="2"/>
    <m/>
  </r>
  <r>
    <s v="OD8264"/>
    <x v="33"/>
    <x v="5"/>
    <x v="10"/>
    <x v="13"/>
    <d v="2016-12-15T00:00:00"/>
    <x v="1"/>
    <n v="1551"/>
    <n v="0.15"/>
    <n v="573.87"/>
    <s v="Tamil Nadu"/>
    <x v="1"/>
    <x v="4"/>
    <m/>
  </r>
  <r>
    <s v="OD8265"/>
    <x v="27"/>
    <x v="3"/>
    <x v="18"/>
    <x v="15"/>
    <d v="2018-06-15T00:00:00"/>
    <x v="1"/>
    <n v="551"/>
    <n v="0.18"/>
    <n v="165.3"/>
    <s v="Tamil Nadu"/>
    <x v="3"/>
    <x v="1"/>
    <m/>
  </r>
  <r>
    <s v="OD8266"/>
    <x v="29"/>
    <x v="5"/>
    <x v="10"/>
    <x v="17"/>
    <d v="2017-01-04T00:00:00"/>
    <x v="1"/>
    <n v="1814"/>
    <n v="0.16"/>
    <n v="253.96"/>
    <s v="Tamil Nadu"/>
    <x v="0"/>
    <x v="9"/>
    <m/>
  </r>
  <r>
    <s v="OD8267"/>
    <x v="39"/>
    <x v="3"/>
    <x v="16"/>
    <x v="1"/>
    <d v="2018-12-11T00:00:00"/>
    <x v="1"/>
    <n v="1336"/>
    <n v="0.15"/>
    <n v="561.12"/>
    <s v="Tamil Nadu"/>
    <x v="3"/>
    <x v="4"/>
    <m/>
  </r>
  <r>
    <s v="OD8268"/>
    <x v="40"/>
    <x v="4"/>
    <x v="22"/>
    <x v="2"/>
    <d v="2017-11-20T00:00:00"/>
    <x v="1"/>
    <n v="1065"/>
    <n v="0.18"/>
    <n v="287.55"/>
    <s v="Tamil Nadu"/>
    <x v="0"/>
    <x v="0"/>
    <m/>
  </r>
  <r>
    <s v="OD8269"/>
    <x v="2"/>
    <x v="5"/>
    <x v="8"/>
    <x v="14"/>
    <d v="2017-05-14T00:00:00"/>
    <x v="1"/>
    <n v="525"/>
    <n v="0.27"/>
    <n v="215.25"/>
    <s v="Tamil Nadu"/>
    <x v="0"/>
    <x v="5"/>
    <m/>
  </r>
  <r>
    <s v="OD8270"/>
    <x v="29"/>
    <x v="5"/>
    <x v="8"/>
    <x v="5"/>
    <d v="2016-03-31T00:00:00"/>
    <x v="1"/>
    <n v="2437"/>
    <n v="0.2"/>
    <n v="804.21"/>
    <s v="Tamil Nadu"/>
    <x v="1"/>
    <x v="10"/>
    <m/>
  </r>
  <r>
    <s v="OD8271"/>
    <x v="27"/>
    <x v="3"/>
    <x v="18"/>
    <x v="23"/>
    <d v="2016-12-27T00:00:00"/>
    <x v="1"/>
    <n v="2218"/>
    <n v="0.27"/>
    <n v="931.56"/>
    <s v="Tamil Nadu"/>
    <x v="1"/>
    <x v="4"/>
    <m/>
  </r>
  <r>
    <s v="OD8272"/>
    <x v="29"/>
    <x v="4"/>
    <x v="7"/>
    <x v="1"/>
    <d v="2017-09-10T00:00:00"/>
    <x v="1"/>
    <n v="1944"/>
    <n v="0.22"/>
    <n v="505.44"/>
    <s v="Tamil Nadu"/>
    <x v="0"/>
    <x v="8"/>
    <m/>
  </r>
  <r>
    <s v="OD8273"/>
    <x v="11"/>
    <x v="6"/>
    <x v="19"/>
    <x v="7"/>
    <d v="2018-06-15T00:00:00"/>
    <x v="1"/>
    <n v="865"/>
    <n v="0.26"/>
    <n v="380.6"/>
    <s v="Tamil Nadu"/>
    <x v="3"/>
    <x v="1"/>
    <m/>
  </r>
  <r>
    <s v="OD8274"/>
    <x v="19"/>
    <x v="2"/>
    <x v="15"/>
    <x v="19"/>
    <d v="2017-09-22T00:00:00"/>
    <x v="1"/>
    <n v="531"/>
    <n v="0.23"/>
    <n v="31.86"/>
    <s v="Tamil Nadu"/>
    <x v="0"/>
    <x v="8"/>
    <m/>
  </r>
  <r>
    <s v="OD8275"/>
    <x v="33"/>
    <x v="6"/>
    <x v="13"/>
    <x v="15"/>
    <d v="2015-11-01T00:00:00"/>
    <x v="1"/>
    <n v="2013"/>
    <n v="0.17"/>
    <n v="442.86"/>
    <s v="Tamil Nadu"/>
    <x v="2"/>
    <x v="0"/>
    <m/>
  </r>
  <r>
    <s v="OD8276"/>
    <x v="41"/>
    <x v="4"/>
    <x v="6"/>
    <x v="11"/>
    <d v="2018-11-09T00:00:00"/>
    <x v="2"/>
    <n v="1656"/>
    <n v="0.14000000000000001"/>
    <n v="579.6"/>
    <s v="Tamil Nadu"/>
    <x v="3"/>
    <x v="0"/>
    <m/>
  </r>
  <r>
    <s v="OD8277"/>
    <x v="15"/>
    <x v="6"/>
    <x v="9"/>
    <x v="13"/>
    <d v="2015-04-03T00:00:00"/>
    <x v="2"/>
    <n v="2209"/>
    <n v="0.1"/>
    <n v="706.88"/>
    <s v="Tamil Nadu"/>
    <x v="2"/>
    <x v="3"/>
    <m/>
  </r>
  <r>
    <s v="OD8278"/>
    <x v="7"/>
    <x v="6"/>
    <x v="19"/>
    <x v="2"/>
    <d v="2017-11-24T00:00:00"/>
    <x v="2"/>
    <n v="690"/>
    <n v="0.2"/>
    <n v="172.5"/>
    <s v="Tamil Nadu"/>
    <x v="0"/>
    <x v="0"/>
    <m/>
  </r>
  <r>
    <s v="OD8279"/>
    <x v="5"/>
    <x v="0"/>
    <x v="20"/>
    <x v="3"/>
    <d v="2017-11-20T00:00:00"/>
    <x v="2"/>
    <n v="1492"/>
    <n v="0.17"/>
    <n v="149.19999999999999"/>
    <s v="Tamil Nadu"/>
    <x v="0"/>
    <x v="0"/>
    <m/>
  </r>
  <r>
    <s v="OD8280"/>
    <x v="32"/>
    <x v="0"/>
    <x v="0"/>
    <x v="9"/>
    <d v="2018-10-08T00:00:00"/>
    <x v="2"/>
    <n v="868"/>
    <n v="0.21"/>
    <n v="260.39999999999998"/>
    <s v="Tamil Nadu"/>
    <x v="3"/>
    <x v="2"/>
    <m/>
  </r>
  <r>
    <s v="OD8281"/>
    <x v="43"/>
    <x v="1"/>
    <x v="1"/>
    <x v="17"/>
    <d v="2017-02-09T00:00:00"/>
    <x v="2"/>
    <n v="671"/>
    <n v="0.25"/>
    <n v="201.3"/>
    <s v="Tamil Nadu"/>
    <x v="0"/>
    <x v="11"/>
    <m/>
  </r>
  <r>
    <s v="OD8282"/>
    <x v="18"/>
    <x v="1"/>
    <x v="14"/>
    <x v="0"/>
    <d v="2018-03-09T00:00:00"/>
    <x v="2"/>
    <n v="521"/>
    <n v="0.24"/>
    <n v="182.35"/>
    <s v="Tamil Nadu"/>
    <x v="3"/>
    <x v="10"/>
    <m/>
  </r>
  <r>
    <s v="OD8283"/>
    <x v="35"/>
    <x v="3"/>
    <x v="5"/>
    <x v="11"/>
    <d v="2016-09-03T00:00:00"/>
    <x v="2"/>
    <n v="1715"/>
    <n v="0.25"/>
    <n v="343"/>
    <s v="Tamil Nadu"/>
    <x v="1"/>
    <x v="8"/>
    <m/>
  </r>
  <r>
    <s v="OD8284"/>
    <x v="34"/>
    <x v="6"/>
    <x v="11"/>
    <x v="23"/>
    <d v="2016-09-25T00:00:00"/>
    <x v="2"/>
    <n v="1189"/>
    <n v="0.22"/>
    <n v="475.6"/>
    <s v="Tamil Nadu"/>
    <x v="1"/>
    <x v="8"/>
    <m/>
  </r>
  <r>
    <s v="OD8285"/>
    <x v="34"/>
    <x v="0"/>
    <x v="20"/>
    <x v="19"/>
    <d v="2018-08-18T00:00:00"/>
    <x v="2"/>
    <n v="1068"/>
    <n v="0.14000000000000001"/>
    <n v="85.44"/>
    <s v="Tamil Nadu"/>
    <x v="3"/>
    <x v="6"/>
    <m/>
  </r>
  <r>
    <s v="OD8286"/>
    <x v="35"/>
    <x v="5"/>
    <x v="17"/>
    <x v="11"/>
    <d v="2017-01-10T00:00:00"/>
    <x v="2"/>
    <n v="835"/>
    <n v="0.2"/>
    <n v="334"/>
    <s v="Tamil Nadu"/>
    <x v="0"/>
    <x v="9"/>
    <m/>
  </r>
  <r>
    <s v="OD8287"/>
    <x v="49"/>
    <x v="3"/>
    <x v="5"/>
    <x v="20"/>
    <d v="2015-04-06T00:00:00"/>
    <x v="2"/>
    <n v="2259"/>
    <n v="0.11"/>
    <n v="971.37"/>
    <s v="Tamil Nadu"/>
    <x v="2"/>
    <x v="3"/>
    <m/>
  </r>
  <r>
    <s v="OD8288"/>
    <x v="34"/>
    <x v="5"/>
    <x v="10"/>
    <x v="6"/>
    <d v="2017-08-21T00:00:00"/>
    <x v="2"/>
    <n v="731"/>
    <n v="0.32"/>
    <n v="321.64"/>
    <s v="Tamil Nadu"/>
    <x v="0"/>
    <x v="6"/>
    <m/>
  </r>
  <r>
    <s v="OD8289"/>
    <x v="4"/>
    <x v="3"/>
    <x v="18"/>
    <x v="5"/>
    <d v="2015-04-03T00:00:00"/>
    <x v="2"/>
    <n v="1900"/>
    <n v="0.23"/>
    <n v="437"/>
    <s v="Tamil Nadu"/>
    <x v="2"/>
    <x v="3"/>
    <m/>
  </r>
  <r>
    <s v="OD8290"/>
    <x v="19"/>
    <x v="3"/>
    <x v="16"/>
    <x v="5"/>
    <d v="2017-11-15T00:00:00"/>
    <x v="2"/>
    <n v="1056"/>
    <n v="0.13"/>
    <n v="411.84"/>
    <s v="Tamil Nadu"/>
    <x v="0"/>
    <x v="0"/>
    <m/>
  </r>
  <r>
    <s v="OD8291"/>
    <x v="30"/>
    <x v="3"/>
    <x v="5"/>
    <x v="22"/>
    <d v="2015-03-26T00:00:00"/>
    <x v="2"/>
    <n v="1449"/>
    <n v="0.33"/>
    <n v="101.43"/>
    <s v="Tamil Nadu"/>
    <x v="2"/>
    <x v="10"/>
    <m/>
  </r>
  <r>
    <s v="OD8292"/>
    <x v="10"/>
    <x v="4"/>
    <x v="22"/>
    <x v="20"/>
    <d v="2016-12-05T00:00:00"/>
    <x v="2"/>
    <n v="2493"/>
    <n v="0.19"/>
    <n v="1022.13"/>
    <s v="Tamil Nadu"/>
    <x v="1"/>
    <x v="4"/>
    <m/>
  </r>
  <r>
    <s v="OD8293"/>
    <x v="7"/>
    <x v="6"/>
    <x v="19"/>
    <x v="3"/>
    <d v="2016-10-20T00:00:00"/>
    <x v="2"/>
    <n v="667"/>
    <n v="0.25"/>
    <n v="193.43"/>
    <s v="Tamil Nadu"/>
    <x v="1"/>
    <x v="2"/>
    <m/>
  </r>
  <r>
    <s v="OD8294"/>
    <x v="29"/>
    <x v="3"/>
    <x v="5"/>
    <x v="10"/>
    <d v="2017-02-09T00:00:00"/>
    <x v="2"/>
    <n v="1500"/>
    <n v="0.35"/>
    <n v="360"/>
    <s v="Tamil Nadu"/>
    <x v="0"/>
    <x v="11"/>
    <m/>
  </r>
  <r>
    <s v="OD8295"/>
    <x v="14"/>
    <x v="0"/>
    <x v="20"/>
    <x v="6"/>
    <d v="2017-11-07T00:00:00"/>
    <x v="2"/>
    <n v="1259"/>
    <n v="0.17"/>
    <n v="239.21"/>
    <s v="Tamil Nadu"/>
    <x v="0"/>
    <x v="0"/>
    <m/>
  </r>
  <r>
    <s v="OD8296"/>
    <x v="19"/>
    <x v="0"/>
    <x v="20"/>
    <x v="2"/>
    <d v="2015-07-23T00:00:00"/>
    <x v="2"/>
    <n v="2331"/>
    <n v="0.25"/>
    <n v="815.85"/>
    <s v="Tamil Nadu"/>
    <x v="2"/>
    <x v="7"/>
    <m/>
  </r>
  <r>
    <s v="OD8297"/>
    <x v="38"/>
    <x v="6"/>
    <x v="11"/>
    <x v="19"/>
    <d v="2017-08-07T00:00:00"/>
    <x v="2"/>
    <n v="764"/>
    <n v="0.28999999999999998"/>
    <n v="183.36"/>
    <s v="Tamil Nadu"/>
    <x v="0"/>
    <x v="6"/>
    <m/>
  </r>
  <r>
    <s v="OD8298"/>
    <x v="41"/>
    <x v="4"/>
    <x v="7"/>
    <x v="3"/>
    <d v="2015-02-14T00:00:00"/>
    <x v="2"/>
    <n v="1275"/>
    <n v="0.3"/>
    <n v="522.75"/>
    <s v="Tamil Nadu"/>
    <x v="2"/>
    <x v="11"/>
    <m/>
  </r>
  <r>
    <s v="OD8299"/>
    <x v="23"/>
    <x v="2"/>
    <x v="4"/>
    <x v="21"/>
    <d v="2017-10-14T00:00:00"/>
    <x v="2"/>
    <n v="2493"/>
    <n v="0.16"/>
    <n v="349.02"/>
    <s v="Tamil Nadu"/>
    <x v="0"/>
    <x v="2"/>
    <m/>
  </r>
  <r>
    <s v="OD8300"/>
    <x v="49"/>
    <x v="5"/>
    <x v="10"/>
    <x v="12"/>
    <d v="2018-09-09T00:00:00"/>
    <x v="2"/>
    <n v="1519"/>
    <n v="0.13"/>
    <n v="592.41"/>
    <s v="Tamil Nadu"/>
    <x v="3"/>
    <x v="8"/>
    <m/>
  </r>
  <r>
    <s v="OD8301"/>
    <x v="38"/>
    <x v="2"/>
    <x v="15"/>
    <x v="9"/>
    <d v="2016-12-08T00:00:00"/>
    <x v="2"/>
    <n v="1253"/>
    <n v="0.13"/>
    <n v="451.08"/>
    <s v="Tamil Nadu"/>
    <x v="1"/>
    <x v="4"/>
    <m/>
  </r>
  <r>
    <s v="OD8302"/>
    <x v="35"/>
    <x v="0"/>
    <x v="0"/>
    <x v="1"/>
    <d v="2018-10-08T00:00:00"/>
    <x v="2"/>
    <n v="1272"/>
    <n v="0.18"/>
    <n v="508.8"/>
    <s v="Tamil Nadu"/>
    <x v="3"/>
    <x v="2"/>
    <m/>
  </r>
  <r>
    <s v="OD8303"/>
    <x v="9"/>
    <x v="1"/>
    <x v="1"/>
    <x v="18"/>
    <d v="2015-05-28T00:00:00"/>
    <x v="2"/>
    <n v="2444"/>
    <n v="0.13"/>
    <n v="586.55999999999995"/>
    <s v="Tamil Nadu"/>
    <x v="2"/>
    <x v="5"/>
    <m/>
  </r>
  <r>
    <s v="OD8304"/>
    <x v="45"/>
    <x v="4"/>
    <x v="22"/>
    <x v="12"/>
    <d v="2017-01-09T00:00:00"/>
    <x v="2"/>
    <n v="1174"/>
    <n v="0.11"/>
    <n v="457.86"/>
    <s v="Tamil Nadu"/>
    <x v="0"/>
    <x v="9"/>
    <m/>
  </r>
  <r>
    <s v="OD8305"/>
    <x v="28"/>
    <x v="4"/>
    <x v="6"/>
    <x v="0"/>
    <d v="2018-09-19T00:00:00"/>
    <x v="2"/>
    <n v="1738"/>
    <n v="0.24"/>
    <n v="173.8"/>
    <s v="Tamil Nadu"/>
    <x v="3"/>
    <x v="8"/>
    <m/>
  </r>
  <r>
    <s v="OD8306"/>
    <x v="24"/>
    <x v="1"/>
    <x v="1"/>
    <x v="20"/>
    <d v="2018-07-26T00:00:00"/>
    <x v="2"/>
    <n v="1525"/>
    <n v="0.12"/>
    <n v="198.25"/>
    <s v="Tamil Nadu"/>
    <x v="3"/>
    <x v="7"/>
    <m/>
  </r>
  <r>
    <s v="OD8307"/>
    <x v="42"/>
    <x v="0"/>
    <x v="0"/>
    <x v="20"/>
    <d v="2015-08-25T00:00:00"/>
    <x v="2"/>
    <n v="1647"/>
    <n v="0.1"/>
    <n v="197.64"/>
    <s v="Tamil Nadu"/>
    <x v="2"/>
    <x v="6"/>
    <m/>
  </r>
  <r>
    <s v="OD8308"/>
    <x v="36"/>
    <x v="1"/>
    <x v="14"/>
    <x v="18"/>
    <d v="2018-06-03T00:00:00"/>
    <x v="2"/>
    <n v="1366"/>
    <n v="0.15"/>
    <n v="368.82"/>
    <s v="Tamil Nadu"/>
    <x v="3"/>
    <x v="1"/>
    <m/>
  </r>
  <r>
    <s v="OD8309"/>
    <x v="1"/>
    <x v="6"/>
    <x v="19"/>
    <x v="8"/>
    <d v="2018-07-11T00:00:00"/>
    <x v="2"/>
    <n v="1015"/>
    <n v="0.15"/>
    <n v="436.45"/>
    <s v="Tamil Nadu"/>
    <x v="3"/>
    <x v="7"/>
    <m/>
  </r>
  <r>
    <s v="OD8310"/>
    <x v="18"/>
    <x v="3"/>
    <x v="16"/>
    <x v="16"/>
    <d v="2016-09-03T00:00:00"/>
    <x v="2"/>
    <n v="2182"/>
    <n v="0.31"/>
    <n v="414.58"/>
    <s v="Tamil Nadu"/>
    <x v="1"/>
    <x v="8"/>
    <m/>
  </r>
  <r>
    <s v="OD8311"/>
    <x v="1"/>
    <x v="3"/>
    <x v="16"/>
    <x v="16"/>
    <d v="2018-10-12T00:00:00"/>
    <x v="2"/>
    <n v="2092"/>
    <n v="0.25"/>
    <n v="732.2"/>
    <s v="Tamil Nadu"/>
    <x v="3"/>
    <x v="2"/>
    <m/>
  </r>
  <r>
    <s v="OD8312"/>
    <x v="10"/>
    <x v="5"/>
    <x v="8"/>
    <x v="6"/>
    <d v="2018-03-02T00:00:00"/>
    <x v="2"/>
    <n v="1730"/>
    <n v="0.31"/>
    <n v="86.5"/>
    <s v="Tamil Nadu"/>
    <x v="3"/>
    <x v="10"/>
    <m/>
  </r>
  <r>
    <s v="OD8313"/>
    <x v="30"/>
    <x v="4"/>
    <x v="7"/>
    <x v="22"/>
    <d v="2018-10-13T00:00:00"/>
    <x v="2"/>
    <n v="1323"/>
    <n v="0.19"/>
    <n v="343.98"/>
    <s v="Tamil Nadu"/>
    <x v="3"/>
    <x v="2"/>
    <m/>
  </r>
  <r>
    <s v="OD8314"/>
    <x v="49"/>
    <x v="3"/>
    <x v="18"/>
    <x v="18"/>
    <d v="2018-05-27T00:00:00"/>
    <x v="2"/>
    <n v="2150"/>
    <n v="0.25"/>
    <n v="903"/>
    <s v="Tamil Nadu"/>
    <x v="3"/>
    <x v="5"/>
    <m/>
  </r>
  <r>
    <s v="OD8315"/>
    <x v="40"/>
    <x v="6"/>
    <x v="13"/>
    <x v="20"/>
    <d v="2015-07-26T00:00:00"/>
    <x v="2"/>
    <n v="2226"/>
    <n v="0.14000000000000001"/>
    <n v="779.1"/>
    <s v="Tamil Nadu"/>
    <x v="2"/>
    <x v="7"/>
    <m/>
  </r>
  <r>
    <s v="OD8316"/>
    <x v="37"/>
    <x v="4"/>
    <x v="6"/>
    <x v="13"/>
    <d v="2018-03-20T00:00:00"/>
    <x v="2"/>
    <n v="1276"/>
    <n v="0.27"/>
    <n v="242.44"/>
    <s v="Tamil Nadu"/>
    <x v="3"/>
    <x v="10"/>
    <m/>
  </r>
  <r>
    <s v="OD8317"/>
    <x v="22"/>
    <x v="2"/>
    <x v="2"/>
    <x v="23"/>
    <d v="2017-11-24T00:00:00"/>
    <x v="2"/>
    <n v="1851"/>
    <n v="0.1"/>
    <n v="148.08000000000001"/>
    <s v="Tamil Nadu"/>
    <x v="0"/>
    <x v="0"/>
    <m/>
  </r>
  <r>
    <s v="OD8318"/>
    <x v="12"/>
    <x v="2"/>
    <x v="4"/>
    <x v="10"/>
    <d v="2017-09-05T00:00:00"/>
    <x v="2"/>
    <n v="1647"/>
    <n v="0.13"/>
    <n v="214.11"/>
    <s v="Tamil Nadu"/>
    <x v="0"/>
    <x v="8"/>
    <m/>
  </r>
  <r>
    <s v="OD8319"/>
    <x v="38"/>
    <x v="5"/>
    <x v="8"/>
    <x v="15"/>
    <d v="2018-11-27T00:00:00"/>
    <x v="2"/>
    <n v="1215"/>
    <n v="0.21"/>
    <n v="437.4"/>
    <s v="Tamil Nadu"/>
    <x v="3"/>
    <x v="0"/>
    <m/>
  </r>
  <r>
    <s v="OD8320"/>
    <x v="25"/>
    <x v="6"/>
    <x v="13"/>
    <x v="17"/>
    <d v="2015-10-31T00:00:00"/>
    <x v="2"/>
    <n v="1749"/>
    <n v="0.1"/>
    <n v="682.11"/>
    <s v="Tamil Nadu"/>
    <x v="2"/>
    <x v="2"/>
    <m/>
  </r>
  <r>
    <s v="OD8321"/>
    <x v="23"/>
    <x v="2"/>
    <x v="2"/>
    <x v="11"/>
    <d v="2018-08-18T00:00:00"/>
    <x v="2"/>
    <n v="2065"/>
    <n v="0.2"/>
    <n v="805.35"/>
    <s v="Tamil Nadu"/>
    <x v="3"/>
    <x v="6"/>
    <m/>
  </r>
  <r>
    <s v="OD8322"/>
    <x v="28"/>
    <x v="5"/>
    <x v="10"/>
    <x v="23"/>
    <d v="2018-06-03T00:00:00"/>
    <x v="2"/>
    <n v="1514"/>
    <n v="0.19"/>
    <n v="181.68"/>
    <s v="Tamil Nadu"/>
    <x v="3"/>
    <x v="1"/>
    <m/>
  </r>
  <r>
    <s v="OD8323"/>
    <x v="25"/>
    <x v="3"/>
    <x v="16"/>
    <x v="5"/>
    <d v="2018-10-05T00:00:00"/>
    <x v="2"/>
    <n v="1199"/>
    <n v="0.35"/>
    <n v="515.57000000000005"/>
    <s v="Tamil Nadu"/>
    <x v="3"/>
    <x v="2"/>
    <m/>
  </r>
  <r>
    <s v="OD8324"/>
    <x v="26"/>
    <x v="6"/>
    <x v="11"/>
    <x v="15"/>
    <d v="2018-12-02T00:00:00"/>
    <x v="2"/>
    <n v="1586"/>
    <n v="0.11"/>
    <n v="570.96"/>
    <s v="Tamil Nadu"/>
    <x v="3"/>
    <x v="4"/>
    <m/>
  </r>
  <r>
    <s v="OD8325"/>
    <x v="21"/>
    <x v="6"/>
    <x v="13"/>
    <x v="15"/>
    <d v="2018-10-08T00:00:00"/>
    <x v="2"/>
    <n v="660"/>
    <n v="0.18"/>
    <n v="118.8"/>
    <s v="Tamil Nadu"/>
    <x v="3"/>
    <x v="2"/>
    <m/>
  </r>
  <r>
    <s v="OD8326"/>
    <x v="14"/>
    <x v="5"/>
    <x v="10"/>
    <x v="0"/>
    <d v="2017-12-25T00:00:00"/>
    <x v="2"/>
    <n v="1113"/>
    <n v="0.31"/>
    <n v="422.94"/>
    <s v="Tamil Nadu"/>
    <x v="0"/>
    <x v="4"/>
    <m/>
  </r>
  <r>
    <s v="OD8327"/>
    <x v="12"/>
    <x v="5"/>
    <x v="8"/>
    <x v="2"/>
    <d v="2018-02-02T00:00:00"/>
    <x v="2"/>
    <n v="1246"/>
    <n v="0.18"/>
    <n v="373.8"/>
    <s v="Tamil Nadu"/>
    <x v="3"/>
    <x v="11"/>
    <m/>
  </r>
  <r>
    <s v="OD8328"/>
    <x v="0"/>
    <x v="1"/>
    <x v="1"/>
    <x v="16"/>
    <d v="2017-12-26T00:00:00"/>
    <x v="2"/>
    <n v="700"/>
    <n v="0.28999999999999998"/>
    <n v="217"/>
    <s v="Tamil Nadu"/>
    <x v="0"/>
    <x v="4"/>
    <m/>
  </r>
  <r>
    <s v="OD8329"/>
    <x v="43"/>
    <x v="3"/>
    <x v="3"/>
    <x v="11"/>
    <d v="2017-08-21T00:00:00"/>
    <x v="2"/>
    <n v="719"/>
    <n v="0.17"/>
    <n v="244.46"/>
    <s v="Tamil Nadu"/>
    <x v="0"/>
    <x v="6"/>
    <m/>
  </r>
  <r>
    <s v="OD8330"/>
    <x v="18"/>
    <x v="3"/>
    <x v="18"/>
    <x v="13"/>
    <d v="2015-05-26T00:00:00"/>
    <x v="2"/>
    <n v="1546"/>
    <n v="0.35"/>
    <n v="401.96"/>
    <s v="Tamil Nadu"/>
    <x v="2"/>
    <x v="5"/>
    <m/>
  </r>
  <r>
    <s v="OD8331"/>
    <x v="29"/>
    <x v="3"/>
    <x v="3"/>
    <x v="10"/>
    <d v="2015-05-26T00:00:00"/>
    <x v="2"/>
    <n v="1309"/>
    <n v="0.34"/>
    <n v="65.45"/>
    <s v="Tamil Nadu"/>
    <x v="2"/>
    <x v="5"/>
    <m/>
  </r>
  <r>
    <s v="OD8332"/>
    <x v="6"/>
    <x v="4"/>
    <x v="22"/>
    <x v="14"/>
    <d v="2016-09-28T00:00:00"/>
    <x v="2"/>
    <n v="1349"/>
    <n v="0.34"/>
    <n v="310.27"/>
    <s v="Tamil Nadu"/>
    <x v="1"/>
    <x v="8"/>
    <m/>
  </r>
  <r>
    <s v="OD8333"/>
    <x v="16"/>
    <x v="3"/>
    <x v="3"/>
    <x v="0"/>
    <d v="2016-04-13T00:00:00"/>
    <x v="2"/>
    <n v="1150"/>
    <n v="0.3"/>
    <n v="299"/>
    <s v="Tamil Nadu"/>
    <x v="1"/>
    <x v="3"/>
    <m/>
  </r>
  <r>
    <s v="OD8334"/>
    <x v="34"/>
    <x v="0"/>
    <x v="20"/>
    <x v="18"/>
    <d v="2017-05-22T00:00:00"/>
    <x v="2"/>
    <n v="1713"/>
    <n v="0.28000000000000003"/>
    <n v="359.73"/>
    <s v="Tamil Nadu"/>
    <x v="0"/>
    <x v="5"/>
    <m/>
  </r>
  <r>
    <s v="OD8335"/>
    <x v="10"/>
    <x v="4"/>
    <x v="6"/>
    <x v="20"/>
    <d v="2018-10-13T00:00:00"/>
    <x v="2"/>
    <n v="997"/>
    <n v="0.26"/>
    <n v="239.28"/>
    <s v="Tamil Nadu"/>
    <x v="3"/>
    <x v="2"/>
    <m/>
  </r>
  <r>
    <s v="OD8336"/>
    <x v="49"/>
    <x v="5"/>
    <x v="10"/>
    <x v="1"/>
    <d v="2017-11-15T00:00:00"/>
    <x v="2"/>
    <n v="1573"/>
    <n v="0.28999999999999998"/>
    <n v="157.30000000000001"/>
    <s v="Tamil Nadu"/>
    <x v="0"/>
    <x v="0"/>
    <m/>
  </r>
  <r>
    <s v="OD8337"/>
    <x v="3"/>
    <x v="5"/>
    <x v="17"/>
    <x v="0"/>
    <d v="2015-09-23T00:00:00"/>
    <x v="2"/>
    <n v="2253"/>
    <n v="0.16"/>
    <n v="698.43"/>
    <s v="Tamil Nadu"/>
    <x v="2"/>
    <x v="8"/>
    <m/>
  </r>
  <r>
    <s v="OD8338"/>
    <x v="40"/>
    <x v="3"/>
    <x v="5"/>
    <x v="23"/>
    <d v="2018-12-02T00:00:00"/>
    <x v="2"/>
    <n v="1109"/>
    <n v="0.18"/>
    <n v="432.51"/>
    <s v="Tamil Nadu"/>
    <x v="3"/>
    <x v="4"/>
    <m/>
  </r>
  <r>
    <s v="OD8339"/>
    <x v="22"/>
    <x v="6"/>
    <x v="19"/>
    <x v="20"/>
    <d v="2017-03-01T00:00:00"/>
    <x v="2"/>
    <n v="1156"/>
    <n v="0.11"/>
    <n v="184.96"/>
    <s v="Tamil Nadu"/>
    <x v="0"/>
    <x v="10"/>
    <m/>
  </r>
  <r>
    <s v="OD8340"/>
    <x v="28"/>
    <x v="4"/>
    <x v="22"/>
    <x v="18"/>
    <d v="2017-12-25T00:00:00"/>
    <x v="2"/>
    <n v="511"/>
    <n v="0.14000000000000001"/>
    <n v="86.87"/>
    <s v="Tamil Nadu"/>
    <x v="0"/>
    <x v="4"/>
    <m/>
  </r>
  <r>
    <s v="OD8341"/>
    <x v="7"/>
    <x v="2"/>
    <x v="2"/>
    <x v="19"/>
    <d v="2017-12-02T00:00:00"/>
    <x v="2"/>
    <n v="2318"/>
    <n v="0.31"/>
    <n v="370.88"/>
    <s v="Tamil Nadu"/>
    <x v="0"/>
    <x v="4"/>
    <m/>
  </r>
  <r>
    <s v="OD8342"/>
    <x v="34"/>
    <x v="3"/>
    <x v="18"/>
    <x v="3"/>
    <d v="2018-09-24T00:00:00"/>
    <x v="2"/>
    <n v="623"/>
    <n v="0.12"/>
    <n v="112.14"/>
    <s v="Tamil Nadu"/>
    <x v="3"/>
    <x v="8"/>
    <m/>
  </r>
  <r>
    <s v="OD8343"/>
    <x v="36"/>
    <x v="1"/>
    <x v="1"/>
    <x v="22"/>
    <d v="2018-08-17T00:00:00"/>
    <x v="2"/>
    <n v="1512"/>
    <n v="0.33"/>
    <n v="181.44"/>
    <s v="Tamil Nadu"/>
    <x v="3"/>
    <x v="6"/>
    <m/>
  </r>
  <r>
    <s v="OD8344"/>
    <x v="41"/>
    <x v="2"/>
    <x v="15"/>
    <x v="5"/>
    <d v="2016-06-15T00:00:00"/>
    <x v="2"/>
    <n v="990"/>
    <n v="0.35"/>
    <n v="445.5"/>
    <s v="Tamil Nadu"/>
    <x v="1"/>
    <x v="1"/>
    <m/>
  </r>
  <r>
    <s v="OD8345"/>
    <x v="23"/>
    <x v="6"/>
    <x v="9"/>
    <x v="0"/>
    <d v="2018-09-24T00:00:00"/>
    <x v="2"/>
    <n v="1448"/>
    <n v="0.26"/>
    <n v="173.76"/>
    <s v="Tamil Nadu"/>
    <x v="3"/>
    <x v="8"/>
    <m/>
  </r>
  <r>
    <s v="OD8346"/>
    <x v="38"/>
    <x v="0"/>
    <x v="0"/>
    <x v="12"/>
    <d v="2016-05-01T00:00:00"/>
    <x v="2"/>
    <n v="1788"/>
    <n v="0.14000000000000001"/>
    <n v="625.79999999999995"/>
    <s v="Tamil Nadu"/>
    <x v="1"/>
    <x v="5"/>
    <m/>
  </r>
  <r>
    <s v="OD8347"/>
    <x v="27"/>
    <x v="2"/>
    <x v="2"/>
    <x v="23"/>
    <d v="2018-03-02T00:00:00"/>
    <x v="2"/>
    <n v="1907"/>
    <n v="0.2"/>
    <n v="362.33"/>
    <s v="Tamil Nadu"/>
    <x v="3"/>
    <x v="10"/>
    <m/>
  </r>
  <r>
    <s v="OD8348"/>
    <x v="7"/>
    <x v="0"/>
    <x v="0"/>
    <x v="23"/>
    <d v="2016-03-22T00:00:00"/>
    <x v="2"/>
    <n v="2380"/>
    <n v="0.35"/>
    <n v="999.6"/>
    <s v="Tamil Nadu"/>
    <x v="1"/>
    <x v="10"/>
    <m/>
  </r>
  <r>
    <s v="OD8349"/>
    <x v="14"/>
    <x v="0"/>
    <x v="12"/>
    <x v="5"/>
    <d v="2016-04-26T00:00:00"/>
    <x v="2"/>
    <n v="2467"/>
    <n v="0.34"/>
    <n v="937.46"/>
    <s v="Tamil Nadu"/>
    <x v="1"/>
    <x v="3"/>
    <m/>
  </r>
  <r>
    <s v="OD8350"/>
    <x v="19"/>
    <x v="1"/>
    <x v="1"/>
    <x v="23"/>
    <d v="2018-08-20T00:00:00"/>
    <x v="2"/>
    <n v="1359"/>
    <n v="0.2"/>
    <n v="95.13"/>
    <s v="Tamil Nadu"/>
    <x v="3"/>
    <x v="6"/>
    <m/>
  </r>
  <r>
    <s v="OD8351"/>
    <x v="20"/>
    <x v="1"/>
    <x v="14"/>
    <x v="17"/>
    <d v="2015-12-29T00:00:00"/>
    <x v="2"/>
    <n v="996"/>
    <n v="0.27"/>
    <n v="199.2"/>
    <s v="Tamil Nadu"/>
    <x v="2"/>
    <x v="4"/>
    <m/>
  </r>
  <r>
    <s v="OD8352"/>
    <x v="43"/>
    <x v="4"/>
    <x v="7"/>
    <x v="21"/>
    <d v="2015-07-23T00:00:00"/>
    <x v="2"/>
    <n v="1917"/>
    <n v="0.17"/>
    <n v="383.4"/>
    <s v="Tamil Nadu"/>
    <x v="2"/>
    <x v="7"/>
    <m/>
  </r>
  <r>
    <s v="OD8353"/>
    <x v="1"/>
    <x v="2"/>
    <x v="4"/>
    <x v="11"/>
    <d v="2018-01-24T00:00:00"/>
    <x v="2"/>
    <n v="1073"/>
    <n v="0.13"/>
    <n v="96.57"/>
    <s v="Tamil Nadu"/>
    <x v="3"/>
    <x v="9"/>
    <m/>
  </r>
  <r>
    <s v="OD8354"/>
    <x v="11"/>
    <x v="5"/>
    <x v="8"/>
    <x v="0"/>
    <d v="2016-11-16T00:00:00"/>
    <x v="2"/>
    <n v="1935"/>
    <n v="0.12"/>
    <n v="715.95"/>
    <s v="Tamil Nadu"/>
    <x v="1"/>
    <x v="0"/>
    <m/>
  </r>
  <r>
    <s v="OD8355"/>
    <x v="5"/>
    <x v="3"/>
    <x v="3"/>
    <x v="8"/>
    <d v="2017-09-29T00:00:00"/>
    <x v="2"/>
    <n v="1956"/>
    <n v="0.23"/>
    <n v="567.24"/>
    <s v="Tamil Nadu"/>
    <x v="0"/>
    <x v="8"/>
    <m/>
  </r>
  <r>
    <s v="OD8356"/>
    <x v="23"/>
    <x v="4"/>
    <x v="22"/>
    <x v="20"/>
    <d v="2018-09-19T00:00:00"/>
    <x v="2"/>
    <n v="1983"/>
    <n v="0.25"/>
    <n v="436.26"/>
    <s v="Tamil Nadu"/>
    <x v="3"/>
    <x v="8"/>
    <m/>
  </r>
  <r>
    <s v="OD8357"/>
    <x v="33"/>
    <x v="1"/>
    <x v="14"/>
    <x v="16"/>
    <d v="2016-03-15T00:00:00"/>
    <x v="2"/>
    <n v="1751"/>
    <n v="0.23"/>
    <n v="682.89"/>
    <s v="Tamil Nadu"/>
    <x v="1"/>
    <x v="10"/>
    <m/>
  </r>
  <r>
    <s v="OD8358"/>
    <x v="22"/>
    <x v="6"/>
    <x v="13"/>
    <x v="13"/>
    <d v="2018-05-28T00:00:00"/>
    <x v="2"/>
    <n v="1457"/>
    <n v="0.1"/>
    <n v="480.81"/>
    <s v="Tamil Nadu"/>
    <x v="3"/>
    <x v="5"/>
    <m/>
  </r>
  <r>
    <s v="OD8359"/>
    <x v="8"/>
    <x v="1"/>
    <x v="1"/>
    <x v="8"/>
    <d v="2015-04-12T00:00:00"/>
    <x v="2"/>
    <n v="1554"/>
    <n v="0.33"/>
    <n v="699.3"/>
    <s v="Tamil Nadu"/>
    <x v="2"/>
    <x v="3"/>
    <m/>
  </r>
  <r>
    <s v="OD8360"/>
    <x v="46"/>
    <x v="1"/>
    <x v="1"/>
    <x v="20"/>
    <d v="2018-07-28T00:00:00"/>
    <x v="2"/>
    <n v="785"/>
    <n v="0.27"/>
    <n v="47.1"/>
    <s v="Tamil Nadu"/>
    <x v="3"/>
    <x v="7"/>
    <m/>
  </r>
  <r>
    <s v="OD8361"/>
    <x v="2"/>
    <x v="1"/>
    <x v="14"/>
    <x v="19"/>
    <d v="2018-12-22T00:00:00"/>
    <x v="2"/>
    <n v="1915"/>
    <n v="0.32"/>
    <n v="134.05000000000001"/>
    <s v="Tamil Nadu"/>
    <x v="3"/>
    <x v="4"/>
    <m/>
  </r>
  <r>
    <s v="OD8362"/>
    <x v="3"/>
    <x v="4"/>
    <x v="22"/>
    <x v="12"/>
    <d v="2017-03-24T00:00:00"/>
    <x v="2"/>
    <n v="2000"/>
    <n v="0.27"/>
    <n v="100"/>
    <s v="Tamil Nadu"/>
    <x v="0"/>
    <x v="10"/>
    <m/>
  </r>
  <r>
    <s v="OD8363"/>
    <x v="29"/>
    <x v="5"/>
    <x v="10"/>
    <x v="23"/>
    <d v="2016-09-26T00:00:00"/>
    <x v="2"/>
    <n v="2275"/>
    <n v="0.23"/>
    <n v="295.75"/>
    <s v="Tamil Nadu"/>
    <x v="1"/>
    <x v="8"/>
    <m/>
  </r>
  <r>
    <s v="OD8364"/>
    <x v="13"/>
    <x v="1"/>
    <x v="14"/>
    <x v="2"/>
    <d v="2018-05-28T00:00:00"/>
    <x v="2"/>
    <n v="1919"/>
    <n v="0.35"/>
    <n v="307.04000000000002"/>
    <s v="Tamil Nadu"/>
    <x v="3"/>
    <x v="5"/>
    <m/>
  </r>
  <r>
    <s v="OD8365"/>
    <x v="40"/>
    <x v="0"/>
    <x v="0"/>
    <x v="6"/>
    <d v="2017-08-21T00:00:00"/>
    <x v="2"/>
    <n v="1790"/>
    <n v="0.14000000000000001"/>
    <n v="411.7"/>
    <s v="Tamil Nadu"/>
    <x v="0"/>
    <x v="6"/>
    <m/>
  </r>
  <r>
    <s v="OD8366"/>
    <x v="23"/>
    <x v="6"/>
    <x v="19"/>
    <x v="0"/>
    <d v="2018-05-04T00:00:00"/>
    <x v="2"/>
    <n v="1676"/>
    <n v="0.24"/>
    <n v="636.88"/>
    <s v="Tamil Nadu"/>
    <x v="3"/>
    <x v="5"/>
    <m/>
  </r>
  <r>
    <s v="OD8367"/>
    <x v="4"/>
    <x v="1"/>
    <x v="1"/>
    <x v="6"/>
    <d v="2016-04-30T00:00:00"/>
    <x v="2"/>
    <n v="1205"/>
    <n v="0.26"/>
    <n v="144.6"/>
    <s v="Tamil Nadu"/>
    <x v="1"/>
    <x v="3"/>
    <m/>
  </r>
  <r>
    <s v="OD8368"/>
    <x v="3"/>
    <x v="3"/>
    <x v="5"/>
    <x v="12"/>
    <d v="2018-02-05T00:00:00"/>
    <x v="2"/>
    <n v="2413"/>
    <n v="0.28000000000000003"/>
    <n v="1037.5899999999999"/>
    <s v="Tamil Nadu"/>
    <x v="3"/>
    <x v="11"/>
    <m/>
  </r>
  <r>
    <s v="OD8369"/>
    <x v="35"/>
    <x v="5"/>
    <x v="8"/>
    <x v="16"/>
    <d v="2018-02-23T00:00:00"/>
    <x v="2"/>
    <n v="746"/>
    <n v="0.32"/>
    <n v="104.44"/>
    <s v="Tamil Nadu"/>
    <x v="3"/>
    <x v="11"/>
    <m/>
  </r>
  <r>
    <s v="OD8370"/>
    <x v="6"/>
    <x v="0"/>
    <x v="12"/>
    <x v="2"/>
    <d v="2018-11-12T00:00:00"/>
    <x v="2"/>
    <n v="599"/>
    <n v="0.28999999999999998"/>
    <n v="227.62"/>
    <s v="Tamil Nadu"/>
    <x v="3"/>
    <x v="0"/>
    <m/>
  </r>
  <r>
    <s v="OD8371"/>
    <x v="27"/>
    <x v="4"/>
    <x v="6"/>
    <x v="0"/>
    <d v="2015-12-29T00:00:00"/>
    <x v="2"/>
    <n v="1811"/>
    <n v="0.11"/>
    <n v="742.51"/>
    <s v="Tamil Nadu"/>
    <x v="2"/>
    <x v="4"/>
    <m/>
  </r>
  <r>
    <s v="OD8372"/>
    <x v="27"/>
    <x v="4"/>
    <x v="6"/>
    <x v="0"/>
    <d v="2018-07-11T00:00:00"/>
    <x v="2"/>
    <n v="1384"/>
    <n v="0.3"/>
    <n v="525.91999999999996"/>
    <s v="Tamil Nadu"/>
    <x v="3"/>
    <x v="7"/>
    <m/>
  </r>
  <r>
    <s v="OD8373"/>
    <x v="40"/>
    <x v="6"/>
    <x v="13"/>
    <x v="6"/>
    <d v="2015-07-23T00:00:00"/>
    <x v="2"/>
    <n v="2278"/>
    <n v="0.35"/>
    <n v="637.84"/>
    <s v="Tamil Nadu"/>
    <x v="2"/>
    <x v="7"/>
    <m/>
  </r>
  <r>
    <s v="OD8374"/>
    <x v="8"/>
    <x v="6"/>
    <x v="13"/>
    <x v="20"/>
    <d v="2018-12-02T00:00:00"/>
    <x v="2"/>
    <n v="1504"/>
    <n v="0.12"/>
    <n v="210.56"/>
    <s v="Tamil Nadu"/>
    <x v="3"/>
    <x v="4"/>
    <m/>
  </r>
  <r>
    <s v="OD8375"/>
    <x v="25"/>
    <x v="3"/>
    <x v="18"/>
    <x v="19"/>
    <d v="2018-01-23T00:00:00"/>
    <x v="2"/>
    <n v="2217"/>
    <n v="0.26"/>
    <n v="554.25"/>
    <s v="Tamil Nadu"/>
    <x v="3"/>
    <x v="9"/>
    <m/>
  </r>
  <r>
    <s v="OD8376"/>
    <x v="13"/>
    <x v="0"/>
    <x v="20"/>
    <x v="0"/>
    <d v="2015-05-28T00:00:00"/>
    <x v="2"/>
    <n v="2115"/>
    <n v="0.35"/>
    <n v="148.05000000000001"/>
    <s v="Tamil Nadu"/>
    <x v="2"/>
    <x v="5"/>
    <m/>
  </r>
  <r>
    <s v="OD8377"/>
    <x v="28"/>
    <x v="2"/>
    <x v="4"/>
    <x v="15"/>
    <d v="2017-01-09T00:00:00"/>
    <x v="2"/>
    <n v="1757"/>
    <n v="0.35"/>
    <n v="105.42"/>
    <s v="Tamil Nadu"/>
    <x v="0"/>
    <x v="9"/>
    <m/>
  </r>
  <r>
    <s v="OD8378"/>
    <x v="4"/>
    <x v="5"/>
    <x v="8"/>
    <x v="9"/>
    <d v="2016-12-27T00:00:00"/>
    <x v="2"/>
    <n v="1350"/>
    <n v="0.33"/>
    <n v="432"/>
    <s v="Tamil Nadu"/>
    <x v="1"/>
    <x v="4"/>
    <m/>
  </r>
  <r>
    <s v="OD8379"/>
    <x v="9"/>
    <x v="2"/>
    <x v="4"/>
    <x v="1"/>
    <d v="2017-05-21T00:00:00"/>
    <x v="2"/>
    <n v="2176"/>
    <n v="0.23"/>
    <n v="108.8"/>
    <s v="Tamil Nadu"/>
    <x v="0"/>
    <x v="5"/>
    <m/>
  </r>
  <r>
    <s v="OD8380"/>
    <x v="44"/>
    <x v="0"/>
    <x v="0"/>
    <x v="13"/>
    <d v="2015-04-12T00:00:00"/>
    <x v="2"/>
    <n v="1200"/>
    <n v="0.26"/>
    <n v="240"/>
    <s v="Tamil Nadu"/>
    <x v="2"/>
    <x v="3"/>
    <m/>
  </r>
  <r>
    <s v="OD8381"/>
    <x v="30"/>
    <x v="2"/>
    <x v="4"/>
    <x v="5"/>
    <d v="2017-12-25T00:00:00"/>
    <x v="2"/>
    <n v="1823"/>
    <n v="0.1"/>
    <n v="91.15"/>
    <s v="Tamil Nadu"/>
    <x v="0"/>
    <x v="4"/>
    <m/>
  </r>
  <r>
    <s v="OD8382"/>
    <x v="18"/>
    <x v="3"/>
    <x v="3"/>
    <x v="2"/>
    <d v="2017-12-18T00:00:00"/>
    <x v="3"/>
    <n v="1936"/>
    <n v="0.32"/>
    <n v="329.12"/>
    <s v="Tamil Nadu"/>
    <x v="0"/>
    <x v="4"/>
    <m/>
  </r>
  <r>
    <s v="OD8383"/>
    <x v="9"/>
    <x v="2"/>
    <x v="4"/>
    <x v="10"/>
    <d v="2016-07-30T00:00:00"/>
    <x v="3"/>
    <n v="1193"/>
    <n v="0.21"/>
    <n v="178.95"/>
    <s v="Tamil Nadu"/>
    <x v="1"/>
    <x v="7"/>
    <m/>
  </r>
  <r>
    <s v="OD8384"/>
    <x v="22"/>
    <x v="5"/>
    <x v="10"/>
    <x v="15"/>
    <d v="2015-09-07T00:00:00"/>
    <x v="3"/>
    <n v="983"/>
    <n v="0.31"/>
    <n v="167.11"/>
    <s v="Tamil Nadu"/>
    <x v="2"/>
    <x v="8"/>
    <m/>
  </r>
  <r>
    <s v="OD8385"/>
    <x v="15"/>
    <x v="0"/>
    <x v="12"/>
    <x v="12"/>
    <d v="2016-03-24T00:00:00"/>
    <x v="3"/>
    <n v="1856"/>
    <n v="0.12"/>
    <n v="779.52"/>
    <s v="Tamil Nadu"/>
    <x v="1"/>
    <x v="10"/>
    <m/>
  </r>
  <r>
    <s v="OD8386"/>
    <x v="12"/>
    <x v="1"/>
    <x v="14"/>
    <x v="0"/>
    <d v="2018-07-25T00:00:00"/>
    <x v="3"/>
    <n v="2442"/>
    <n v="0.26"/>
    <n v="781.44"/>
    <s v="Tamil Nadu"/>
    <x v="3"/>
    <x v="7"/>
    <m/>
  </r>
  <r>
    <s v="OD8387"/>
    <x v="31"/>
    <x v="6"/>
    <x v="19"/>
    <x v="13"/>
    <d v="2018-06-13T00:00:00"/>
    <x v="3"/>
    <n v="819"/>
    <n v="0.24"/>
    <n v="319.41000000000003"/>
    <s v="Tamil Nadu"/>
    <x v="3"/>
    <x v="1"/>
    <m/>
  </r>
  <r>
    <s v="OD8388"/>
    <x v="1"/>
    <x v="1"/>
    <x v="1"/>
    <x v="12"/>
    <d v="2015-03-30T00:00:00"/>
    <x v="3"/>
    <n v="520"/>
    <n v="0.3"/>
    <n v="150.80000000000001"/>
    <s v="Tamil Nadu"/>
    <x v="2"/>
    <x v="10"/>
    <m/>
  </r>
  <r>
    <s v="OD8389"/>
    <x v="44"/>
    <x v="5"/>
    <x v="8"/>
    <x v="6"/>
    <d v="2018-02-17T00:00:00"/>
    <x v="3"/>
    <n v="2224"/>
    <n v="0.19"/>
    <n v="822.88"/>
    <s v="Tamil Nadu"/>
    <x v="3"/>
    <x v="11"/>
    <m/>
  </r>
  <r>
    <s v="OD8390"/>
    <x v="44"/>
    <x v="6"/>
    <x v="19"/>
    <x v="19"/>
    <d v="2016-03-19T00:00:00"/>
    <x v="3"/>
    <n v="1290"/>
    <n v="0.31"/>
    <n v="516"/>
    <s v="Tamil Nadu"/>
    <x v="1"/>
    <x v="10"/>
    <m/>
  </r>
  <r>
    <s v="OD8391"/>
    <x v="42"/>
    <x v="5"/>
    <x v="8"/>
    <x v="5"/>
    <d v="2016-06-22T00:00:00"/>
    <x v="3"/>
    <n v="1294"/>
    <n v="0.33"/>
    <n v="517.6"/>
    <s v="Tamil Nadu"/>
    <x v="1"/>
    <x v="1"/>
    <m/>
  </r>
  <r>
    <s v="OD8392"/>
    <x v="10"/>
    <x v="5"/>
    <x v="8"/>
    <x v="18"/>
    <d v="2017-09-02T00:00:00"/>
    <x v="3"/>
    <n v="620"/>
    <n v="0.27"/>
    <n v="117.8"/>
    <s v="Tamil Nadu"/>
    <x v="0"/>
    <x v="8"/>
    <m/>
  </r>
  <r>
    <s v="OD8393"/>
    <x v="30"/>
    <x v="4"/>
    <x v="7"/>
    <x v="11"/>
    <d v="2015-09-21T00:00:00"/>
    <x v="3"/>
    <n v="1154"/>
    <n v="0.35"/>
    <n v="426.98"/>
    <s v="Tamil Nadu"/>
    <x v="2"/>
    <x v="8"/>
    <m/>
  </r>
  <r>
    <s v="OD8394"/>
    <x v="2"/>
    <x v="3"/>
    <x v="18"/>
    <x v="20"/>
    <d v="2017-09-19T00:00:00"/>
    <x v="4"/>
    <n v="773"/>
    <n v="0.13"/>
    <n v="123.68"/>
    <s v="Tamil Nadu"/>
    <x v="0"/>
    <x v="8"/>
    <m/>
  </r>
  <r>
    <s v="OD8395"/>
    <x v="31"/>
    <x v="4"/>
    <x v="6"/>
    <x v="0"/>
    <d v="2015-12-31T00:00:00"/>
    <x v="4"/>
    <n v="1897"/>
    <n v="0.19"/>
    <n v="341.46"/>
    <s v="Tamil Nadu"/>
    <x v="2"/>
    <x v="4"/>
    <m/>
  </r>
  <r>
    <s v="OD8396"/>
    <x v="37"/>
    <x v="6"/>
    <x v="11"/>
    <x v="23"/>
    <d v="2018-09-14T00:00:00"/>
    <x v="4"/>
    <n v="586"/>
    <n v="0.28999999999999998"/>
    <n v="29.3"/>
    <s v="Tamil Nadu"/>
    <x v="3"/>
    <x v="8"/>
    <m/>
  </r>
  <r>
    <s v="OD8397"/>
    <x v="14"/>
    <x v="6"/>
    <x v="9"/>
    <x v="13"/>
    <d v="2016-11-02T00:00:00"/>
    <x v="4"/>
    <n v="821"/>
    <n v="0.25"/>
    <n v="229.88"/>
    <s v="Tamil Nadu"/>
    <x v="1"/>
    <x v="0"/>
    <m/>
  </r>
  <r>
    <s v="OD8398"/>
    <x v="26"/>
    <x v="1"/>
    <x v="1"/>
    <x v="17"/>
    <d v="2018-12-01T00:00:00"/>
    <x v="4"/>
    <n v="1086"/>
    <n v="0.23"/>
    <n v="184.62"/>
    <s v="Tamil Nadu"/>
    <x v="3"/>
    <x v="4"/>
    <m/>
  </r>
  <r>
    <s v="OD8399"/>
    <x v="31"/>
    <x v="0"/>
    <x v="0"/>
    <x v="22"/>
    <d v="2018-02-17T00:00:00"/>
    <x v="4"/>
    <n v="2076"/>
    <n v="0.2"/>
    <n v="747.36"/>
    <s v="Tamil Nadu"/>
    <x v="3"/>
    <x v="11"/>
    <m/>
  </r>
  <r>
    <s v="OD8400"/>
    <x v="37"/>
    <x v="4"/>
    <x v="6"/>
    <x v="2"/>
    <d v="2017-09-19T00:00:00"/>
    <x v="4"/>
    <n v="1758"/>
    <n v="0.16"/>
    <n v="544.98"/>
    <s v="Tamil Nadu"/>
    <x v="0"/>
    <x v="8"/>
    <m/>
  </r>
  <r>
    <s v="OD8401"/>
    <x v="40"/>
    <x v="4"/>
    <x v="22"/>
    <x v="8"/>
    <d v="2015-09-09T00:00:00"/>
    <x v="4"/>
    <n v="2133"/>
    <n v="0.24"/>
    <n v="767.88"/>
    <s v="Tamil Nadu"/>
    <x v="2"/>
    <x v="8"/>
    <m/>
  </r>
  <r>
    <s v="OD8402"/>
    <x v="10"/>
    <x v="1"/>
    <x v="14"/>
    <x v="13"/>
    <d v="2018-02-17T00:00:00"/>
    <x v="4"/>
    <n v="1849"/>
    <n v="0.24"/>
    <n v="332.82"/>
    <s v="Tamil Nadu"/>
    <x v="3"/>
    <x v="11"/>
    <m/>
  </r>
  <r>
    <s v="OD8403"/>
    <x v="28"/>
    <x v="0"/>
    <x v="12"/>
    <x v="18"/>
    <d v="2018-08-22T00:00:00"/>
    <x v="4"/>
    <n v="1153"/>
    <n v="0.26"/>
    <n v="138.36000000000001"/>
    <s v="Tamil Nadu"/>
    <x v="3"/>
    <x v="6"/>
    <m/>
  </r>
  <r>
    <s v="OD8404"/>
    <x v="43"/>
    <x v="5"/>
    <x v="10"/>
    <x v="17"/>
    <d v="2015-04-06T00:00:00"/>
    <x v="4"/>
    <n v="1869"/>
    <n v="0.27"/>
    <n v="616.77"/>
    <s v="Tamil Nadu"/>
    <x v="2"/>
    <x v="3"/>
    <m/>
  </r>
  <r>
    <s v="OD8405"/>
    <x v="24"/>
    <x v="6"/>
    <x v="13"/>
    <x v="16"/>
    <d v="2018-02-17T00:00:00"/>
    <x v="4"/>
    <n v="910"/>
    <n v="0.24"/>
    <n v="154.69999999999999"/>
    <s v="Tamil Nadu"/>
    <x v="3"/>
    <x v="11"/>
    <m/>
  </r>
  <r>
    <s v="OD8406"/>
    <x v="37"/>
    <x v="3"/>
    <x v="5"/>
    <x v="0"/>
    <d v="2018-10-30T00:00:00"/>
    <x v="1"/>
    <n v="2317"/>
    <n v="0.23"/>
    <n v="486.57"/>
    <s v="Tamil Nadu"/>
    <x v="3"/>
    <x v="2"/>
    <m/>
  </r>
  <r>
    <s v="OD8407"/>
    <x v="28"/>
    <x v="3"/>
    <x v="18"/>
    <x v="0"/>
    <d v="2017-09-16T00:00:00"/>
    <x v="1"/>
    <n v="763"/>
    <n v="0.16"/>
    <n v="343.35"/>
    <s v="Tamil Nadu"/>
    <x v="0"/>
    <x v="8"/>
    <m/>
  </r>
  <r>
    <s v="OD8408"/>
    <x v="0"/>
    <x v="6"/>
    <x v="11"/>
    <x v="21"/>
    <d v="2018-04-02T00:00:00"/>
    <x v="1"/>
    <n v="781"/>
    <n v="0.16"/>
    <n v="101.53"/>
    <s v="Tamil Nadu"/>
    <x v="3"/>
    <x v="3"/>
    <m/>
  </r>
  <r>
    <s v="OD8409"/>
    <x v="17"/>
    <x v="6"/>
    <x v="13"/>
    <x v="13"/>
    <d v="2015-12-20T00:00:00"/>
    <x v="1"/>
    <n v="2265"/>
    <n v="0.19"/>
    <n v="294.45"/>
    <s v="Tamil Nadu"/>
    <x v="2"/>
    <x v="4"/>
    <m/>
  </r>
  <r>
    <s v="OD8410"/>
    <x v="15"/>
    <x v="0"/>
    <x v="12"/>
    <x v="8"/>
    <d v="2015-12-20T00:00:00"/>
    <x v="1"/>
    <n v="884"/>
    <n v="0.1"/>
    <n v="238.68"/>
    <s v="Tamil Nadu"/>
    <x v="2"/>
    <x v="4"/>
    <m/>
  </r>
  <r>
    <s v="OD8411"/>
    <x v="30"/>
    <x v="6"/>
    <x v="13"/>
    <x v="17"/>
    <d v="2018-10-02T00:00:00"/>
    <x v="1"/>
    <n v="1565"/>
    <n v="0.12"/>
    <n v="641.65"/>
    <s v="Tamil Nadu"/>
    <x v="3"/>
    <x v="2"/>
    <m/>
  </r>
  <r>
    <s v="OD8412"/>
    <x v="1"/>
    <x v="3"/>
    <x v="18"/>
    <x v="21"/>
    <d v="2018-10-02T00:00:00"/>
    <x v="1"/>
    <n v="704"/>
    <n v="0.22"/>
    <n v="70.400000000000006"/>
    <s v="Tamil Nadu"/>
    <x v="3"/>
    <x v="2"/>
    <m/>
  </r>
  <r>
    <s v="OD8413"/>
    <x v="33"/>
    <x v="0"/>
    <x v="12"/>
    <x v="19"/>
    <d v="2018-10-02T00:00:00"/>
    <x v="1"/>
    <n v="901"/>
    <n v="0.28999999999999998"/>
    <n v="45.05"/>
    <s v="Tamil Nadu"/>
    <x v="3"/>
    <x v="2"/>
    <m/>
  </r>
  <r>
    <s v="OD8414"/>
    <x v="25"/>
    <x v="4"/>
    <x v="7"/>
    <x v="19"/>
    <d v="2018-10-02T00:00:00"/>
    <x v="1"/>
    <n v="2229"/>
    <n v="0.24"/>
    <n v="334.35"/>
    <s v="Tamil Nadu"/>
    <x v="3"/>
    <x v="2"/>
    <m/>
  </r>
  <r>
    <s v="OD8415"/>
    <x v="48"/>
    <x v="2"/>
    <x v="4"/>
    <x v="14"/>
    <d v="2018-05-09T00:00:00"/>
    <x v="2"/>
    <n v="990"/>
    <n v="0.3"/>
    <n v="386.1"/>
    <s v="Tamil Nadu"/>
    <x v="3"/>
    <x v="5"/>
    <m/>
  </r>
  <r>
    <s v="OD8416"/>
    <x v="45"/>
    <x v="6"/>
    <x v="9"/>
    <x v="12"/>
    <d v="2015-12-16T00:00:00"/>
    <x v="2"/>
    <n v="1014"/>
    <n v="0.25"/>
    <n v="283.92"/>
    <s v="Tamil Nadu"/>
    <x v="2"/>
    <x v="4"/>
    <m/>
  </r>
  <r>
    <s v="OD8417"/>
    <x v="20"/>
    <x v="5"/>
    <x v="8"/>
    <x v="0"/>
    <d v="2015-02-08T00:00:00"/>
    <x v="2"/>
    <n v="1624"/>
    <n v="0.3"/>
    <n v="276.08"/>
    <s v="Tamil Nadu"/>
    <x v="2"/>
    <x v="11"/>
    <m/>
  </r>
  <r>
    <s v="OD8418"/>
    <x v="13"/>
    <x v="3"/>
    <x v="18"/>
    <x v="12"/>
    <d v="2018-02-19T00:00:00"/>
    <x v="2"/>
    <n v="2153"/>
    <n v="0.16"/>
    <n v="602.84"/>
    <s v="Tamil Nadu"/>
    <x v="3"/>
    <x v="11"/>
    <m/>
  </r>
  <r>
    <s v="OD8419"/>
    <x v="11"/>
    <x v="5"/>
    <x v="10"/>
    <x v="5"/>
    <d v="2018-11-30T00:00:00"/>
    <x v="2"/>
    <n v="2342"/>
    <n v="0.33"/>
    <n v="936.8"/>
    <s v="Tamil Nadu"/>
    <x v="3"/>
    <x v="0"/>
    <m/>
  </r>
  <r>
    <s v="OD8420"/>
    <x v="4"/>
    <x v="1"/>
    <x v="1"/>
    <x v="6"/>
    <d v="2017-06-14T00:00:00"/>
    <x v="2"/>
    <n v="2228"/>
    <n v="0.2"/>
    <n v="111.4"/>
    <s v="Tamil Nadu"/>
    <x v="0"/>
    <x v="1"/>
    <m/>
  </r>
  <r>
    <s v="OD8421"/>
    <x v="32"/>
    <x v="6"/>
    <x v="19"/>
    <x v="14"/>
    <d v="2018-07-08T00:00:00"/>
    <x v="2"/>
    <n v="1787"/>
    <n v="0.15"/>
    <n v="696.93"/>
    <s v="Tamil Nadu"/>
    <x v="3"/>
    <x v="7"/>
    <m/>
  </r>
  <r>
    <s v="OD8422"/>
    <x v="34"/>
    <x v="0"/>
    <x v="0"/>
    <x v="15"/>
    <d v="2018-12-05T00:00:00"/>
    <x v="2"/>
    <n v="1583"/>
    <n v="0.28999999999999998"/>
    <n v="253.28"/>
    <s v="Tamil Nadu"/>
    <x v="3"/>
    <x v="4"/>
    <m/>
  </r>
  <r>
    <s v="OD8423"/>
    <x v="44"/>
    <x v="4"/>
    <x v="6"/>
    <x v="7"/>
    <d v="2018-03-23T00:00:00"/>
    <x v="2"/>
    <n v="701"/>
    <n v="0.31"/>
    <n v="119.17"/>
    <s v="Tamil Nadu"/>
    <x v="3"/>
    <x v="10"/>
    <m/>
  </r>
  <r>
    <s v="OD8424"/>
    <x v="39"/>
    <x v="3"/>
    <x v="16"/>
    <x v="5"/>
    <d v="2018-06-08T00:00:00"/>
    <x v="2"/>
    <n v="1341"/>
    <n v="0.3"/>
    <n v="187.74"/>
    <s v="Tamil Nadu"/>
    <x v="3"/>
    <x v="1"/>
    <m/>
  </r>
  <r>
    <s v="OD8425"/>
    <x v="40"/>
    <x v="4"/>
    <x v="22"/>
    <x v="7"/>
    <d v="2018-06-11T00:00:00"/>
    <x v="2"/>
    <n v="2030"/>
    <n v="0.23"/>
    <n v="487.2"/>
    <s v="Tamil Nadu"/>
    <x v="3"/>
    <x v="1"/>
    <m/>
  </r>
  <r>
    <s v="OD8426"/>
    <x v="5"/>
    <x v="5"/>
    <x v="17"/>
    <x v="13"/>
    <d v="2018-09-28T00:00:00"/>
    <x v="2"/>
    <n v="1920"/>
    <n v="0.24"/>
    <n v="518.4"/>
    <s v="Tamil Nadu"/>
    <x v="3"/>
    <x v="8"/>
    <m/>
  </r>
  <r>
    <s v="OD8427"/>
    <x v="6"/>
    <x v="3"/>
    <x v="5"/>
    <x v="13"/>
    <d v="2015-12-16T00:00:00"/>
    <x v="2"/>
    <n v="1869"/>
    <n v="0.18"/>
    <n v="411.18"/>
    <s v="Tamil Nadu"/>
    <x v="2"/>
    <x v="4"/>
    <m/>
  </r>
  <r>
    <s v="OD8428"/>
    <x v="41"/>
    <x v="3"/>
    <x v="16"/>
    <x v="2"/>
    <d v="2015-09-26T00:00:00"/>
    <x v="2"/>
    <n v="620"/>
    <n v="0.28999999999999998"/>
    <n v="117.8"/>
    <s v="Tamil Nadu"/>
    <x v="2"/>
    <x v="8"/>
    <m/>
  </r>
  <r>
    <s v="OD8429"/>
    <x v="42"/>
    <x v="5"/>
    <x v="17"/>
    <x v="14"/>
    <d v="2017-08-22T00:00:00"/>
    <x v="2"/>
    <n v="1028"/>
    <n v="0.33"/>
    <n v="318.68"/>
    <s v="Tamil Nadu"/>
    <x v="0"/>
    <x v="6"/>
    <m/>
  </r>
  <r>
    <s v="OD8430"/>
    <x v="39"/>
    <x v="4"/>
    <x v="7"/>
    <x v="0"/>
    <d v="2017-11-12T00:00:00"/>
    <x v="2"/>
    <n v="912"/>
    <n v="0.28000000000000003"/>
    <n v="328.32"/>
    <s v="Tamil Nadu"/>
    <x v="0"/>
    <x v="0"/>
    <m/>
  </r>
  <r>
    <s v="OD8431"/>
    <x v="41"/>
    <x v="3"/>
    <x v="18"/>
    <x v="13"/>
    <d v="2016-09-21T00:00:00"/>
    <x v="2"/>
    <n v="1043"/>
    <n v="0.3"/>
    <n v="302.47000000000003"/>
    <s v="Tamil Nadu"/>
    <x v="1"/>
    <x v="8"/>
    <m/>
  </r>
  <r>
    <s v="OD8432"/>
    <x v="47"/>
    <x v="1"/>
    <x v="1"/>
    <x v="14"/>
    <d v="2017-12-11T00:00:00"/>
    <x v="2"/>
    <n v="966"/>
    <n v="0.21"/>
    <n v="86.94"/>
    <s v="Tamil Nadu"/>
    <x v="0"/>
    <x v="4"/>
    <m/>
  </r>
  <r>
    <s v="OD8433"/>
    <x v="33"/>
    <x v="1"/>
    <x v="14"/>
    <x v="23"/>
    <d v="2016-10-24T00:00:00"/>
    <x v="2"/>
    <n v="1403"/>
    <n v="0.22"/>
    <n v="238.51"/>
    <s v="Tamil Nadu"/>
    <x v="1"/>
    <x v="2"/>
    <m/>
  </r>
  <r>
    <s v="OD8434"/>
    <x v="34"/>
    <x v="6"/>
    <x v="19"/>
    <x v="11"/>
    <d v="2018-11-03T00:00:00"/>
    <x v="2"/>
    <n v="633"/>
    <n v="0.17"/>
    <n v="50.64"/>
    <s v="Tamil Nadu"/>
    <x v="3"/>
    <x v="0"/>
    <m/>
  </r>
  <r>
    <s v="OD8435"/>
    <x v="44"/>
    <x v="0"/>
    <x v="20"/>
    <x v="7"/>
    <d v="2017-12-18T00:00:00"/>
    <x v="2"/>
    <n v="798"/>
    <n v="0.14000000000000001"/>
    <n v="135.66"/>
    <s v="Tamil Nadu"/>
    <x v="0"/>
    <x v="4"/>
    <m/>
  </r>
  <r>
    <s v="OD8436"/>
    <x v="48"/>
    <x v="0"/>
    <x v="12"/>
    <x v="5"/>
    <d v="2018-10-21T00:00:00"/>
    <x v="3"/>
    <n v="1593"/>
    <n v="0.11"/>
    <n v="509.76"/>
    <s v="Tamil Nadu"/>
    <x v="3"/>
    <x v="2"/>
    <m/>
  </r>
  <r>
    <s v="OD8437"/>
    <x v="3"/>
    <x v="4"/>
    <x v="6"/>
    <x v="1"/>
    <d v="2018-12-21T00:00:00"/>
    <x v="3"/>
    <n v="1852"/>
    <n v="0.26"/>
    <n v="648.20000000000005"/>
    <s v="Tamil Nadu"/>
    <x v="3"/>
    <x v="4"/>
    <m/>
  </r>
  <r>
    <s v="OD8438"/>
    <x v="11"/>
    <x v="1"/>
    <x v="1"/>
    <x v="23"/>
    <d v="2018-03-13T00:00:00"/>
    <x v="3"/>
    <n v="1589"/>
    <n v="0.32"/>
    <n v="238.35"/>
    <s v="Tamil Nadu"/>
    <x v="3"/>
    <x v="10"/>
    <m/>
  </r>
  <r>
    <s v="OD8439"/>
    <x v="34"/>
    <x v="3"/>
    <x v="18"/>
    <x v="5"/>
    <d v="2016-09-21T00:00:00"/>
    <x v="4"/>
    <n v="542"/>
    <n v="0.11"/>
    <n v="27.1"/>
    <s v="Tamil Nadu"/>
    <x v="1"/>
    <x v="8"/>
    <m/>
  </r>
  <r>
    <s v="OD8440"/>
    <x v="0"/>
    <x v="5"/>
    <x v="10"/>
    <x v="18"/>
    <d v="2017-11-21T00:00:00"/>
    <x v="4"/>
    <n v="1473"/>
    <n v="0.1"/>
    <n v="117.84"/>
    <s v="Tamil Nadu"/>
    <x v="0"/>
    <x v="0"/>
    <m/>
  </r>
  <r>
    <s v="OD8441"/>
    <x v="11"/>
    <x v="0"/>
    <x v="12"/>
    <x v="6"/>
    <d v="2018-09-29T00:00:00"/>
    <x v="4"/>
    <n v="2028"/>
    <n v="0.35"/>
    <n v="365.04"/>
    <s v="Tamil Nadu"/>
    <x v="3"/>
    <x v="8"/>
    <m/>
  </r>
  <r>
    <s v="OD8442"/>
    <x v="1"/>
    <x v="5"/>
    <x v="17"/>
    <x v="20"/>
    <d v="2017-03-11T00:00:00"/>
    <x v="4"/>
    <n v="917"/>
    <n v="0.32"/>
    <n v="192.57"/>
    <s v="Tamil Nadu"/>
    <x v="0"/>
    <x v="10"/>
    <m/>
  </r>
  <r>
    <s v="OD8443"/>
    <x v="10"/>
    <x v="5"/>
    <x v="8"/>
    <x v="22"/>
    <d v="2018-09-29T00:00:00"/>
    <x v="4"/>
    <n v="2100"/>
    <n v="0.21"/>
    <n v="735"/>
    <s v="Tamil Nadu"/>
    <x v="3"/>
    <x v="8"/>
    <m/>
  </r>
  <r>
    <s v="OD8444"/>
    <x v="14"/>
    <x v="6"/>
    <x v="9"/>
    <x v="18"/>
    <d v="2018-09-29T00:00:00"/>
    <x v="4"/>
    <n v="1735"/>
    <n v="0.19"/>
    <n v="86.75"/>
    <s v="Tamil Nadu"/>
    <x v="3"/>
    <x v="8"/>
    <m/>
  </r>
  <r>
    <s v="OD8445"/>
    <x v="27"/>
    <x v="3"/>
    <x v="18"/>
    <x v="20"/>
    <d v="2018-11-19T00:00:00"/>
    <x v="4"/>
    <n v="981"/>
    <n v="0.1"/>
    <n v="166.77"/>
    <s v="Tamil Nadu"/>
    <x v="3"/>
    <x v="0"/>
    <m/>
  </r>
  <r>
    <s v="OD8446"/>
    <x v="4"/>
    <x v="1"/>
    <x v="14"/>
    <x v="13"/>
    <d v="2017-02-05T00:00:00"/>
    <x v="1"/>
    <n v="589"/>
    <n v="0.25"/>
    <n v="212.04"/>
    <s v="Tamil Nadu"/>
    <x v="0"/>
    <x v="11"/>
    <m/>
  </r>
  <r>
    <s v="OD8447"/>
    <x v="42"/>
    <x v="0"/>
    <x v="20"/>
    <x v="18"/>
    <d v="2017-02-05T00:00:00"/>
    <x v="1"/>
    <n v="2376"/>
    <n v="0.3"/>
    <n v="926.64"/>
    <s v="Tamil Nadu"/>
    <x v="0"/>
    <x v="11"/>
    <m/>
  </r>
  <r>
    <s v="OD8448"/>
    <x v="13"/>
    <x v="3"/>
    <x v="5"/>
    <x v="13"/>
    <d v="2017-12-01T00:00:00"/>
    <x v="2"/>
    <n v="819"/>
    <n v="0.27"/>
    <n v="303.02999999999997"/>
    <s v="Tamil Nadu"/>
    <x v="0"/>
    <x v="4"/>
    <m/>
  </r>
  <r>
    <s v="OD8449"/>
    <x v="35"/>
    <x v="6"/>
    <x v="13"/>
    <x v="10"/>
    <d v="2015-04-15T00:00:00"/>
    <x v="2"/>
    <n v="2329"/>
    <n v="0.16"/>
    <n v="675.41"/>
    <s v="Tamil Nadu"/>
    <x v="2"/>
    <x v="3"/>
    <m/>
  </r>
  <r>
    <s v="OD8450"/>
    <x v="22"/>
    <x v="5"/>
    <x v="8"/>
    <x v="23"/>
    <d v="2017-07-04T00:00:00"/>
    <x v="2"/>
    <n v="1997"/>
    <n v="0.28000000000000003"/>
    <n v="299.55"/>
    <s v="Tamil Nadu"/>
    <x v="0"/>
    <x v="7"/>
    <m/>
  </r>
  <r>
    <s v="OD8451"/>
    <x v="37"/>
    <x v="1"/>
    <x v="14"/>
    <x v="12"/>
    <d v="2015-11-28T00:00:00"/>
    <x v="2"/>
    <n v="1184"/>
    <n v="0.1"/>
    <n v="485.44"/>
    <s v="Tamil Nadu"/>
    <x v="2"/>
    <x v="0"/>
    <m/>
  </r>
  <r>
    <s v="OD8452"/>
    <x v="28"/>
    <x v="4"/>
    <x v="22"/>
    <x v="2"/>
    <d v="2017-06-14T00:00:00"/>
    <x v="2"/>
    <n v="1637"/>
    <n v="0.2"/>
    <n v="130.96"/>
    <s v="Tamil Nadu"/>
    <x v="0"/>
    <x v="1"/>
    <m/>
  </r>
  <r>
    <s v="OD8453"/>
    <x v="44"/>
    <x v="0"/>
    <x v="20"/>
    <x v="15"/>
    <d v="2018-11-12T00:00:00"/>
    <x v="2"/>
    <n v="2110"/>
    <n v="0.28999999999999998"/>
    <n v="611.9"/>
    <s v="Tamil Nadu"/>
    <x v="3"/>
    <x v="0"/>
    <m/>
  </r>
  <r>
    <s v="OD8454"/>
    <x v="32"/>
    <x v="5"/>
    <x v="8"/>
    <x v="6"/>
    <d v="2018-11-12T00:00:00"/>
    <x v="2"/>
    <n v="2408"/>
    <n v="0.32"/>
    <n v="192.64"/>
    <s v="Tamil Nadu"/>
    <x v="3"/>
    <x v="0"/>
    <m/>
  </r>
  <r>
    <s v="OD8455"/>
    <x v="41"/>
    <x v="2"/>
    <x v="21"/>
    <x v="14"/>
    <d v="2015-10-10T00:00:00"/>
    <x v="2"/>
    <n v="2006"/>
    <n v="0.25"/>
    <n v="421.26"/>
    <s v="Tamil Nadu"/>
    <x v="2"/>
    <x v="2"/>
    <m/>
  </r>
  <r>
    <s v="OD8456"/>
    <x v="38"/>
    <x v="6"/>
    <x v="9"/>
    <x v="18"/>
    <d v="2018-09-02T00:00:00"/>
    <x v="2"/>
    <n v="918"/>
    <n v="0.35"/>
    <n v="229.5"/>
    <s v="Tamil Nadu"/>
    <x v="3"/>
    <x v="8"/>
    <m/>
  </r>
  <r>
    <s v="OD8457"/>
    <x v="49"/>
    <x v="4"/>
    <x v="22"/>
    <x v="23"/>
    <d v="2015-07-18T00:00:00"/>
    <x v="2"/>
    <n v="1840"/>
    <n v="0.14000000000000001"/>
    <n v="772.8"/>
    <s v="Tamil Nadu"/>
    <x v="2"/>
    <x v="7"/>
    <m/>
  </r>
  <r>
    <s v="OD8458"/>
    <x v="49"/>
    <x v="6"/>
    <x v="13"/>
    <x v="20"/>
    <d v="2017-09-12T00:00:00"/>
    <x v="2"/>
    <n v="1186"/>
    <n v="0.26"/>
    <n v="59.3"/>
    <s v="Tamil Nadu"/>
    <x v="0"/>
    <x v="8"/>
    <m/>
  </r>
  <r>
    <s v="OD8459"/>
    <x v="22"/>
    <x v="4"/>
    <x v="22"/>
    <x v="9"/>
    <d v="2018-09-11T00:00:00"/>
    <x v="2"/>
    <n v="1417"/>
    <n v="0.3"/>
    <n v="481.78"/>
    <s v="Tamil Nadu"/>
    <x v="3"/>
    <x v="8"/>
    <m/>
  </r>
  <r>
    <s v="OD8460"/>
    <x v="30"/>
    <x v="4"/>
    <x v="6"/>
    <x v="8"/>
    <d v="2018-09-22T00:00:00"/>
    <x v="3"/>
    <n v="933"/>
    <n v="0.35"/>
    <n v="214.59"/>
    <s v="Tamil Nadu"/>
    <x v="3"/>
    <x v="8"/>
    <m/>
  </r>
  <r>
    <s v="OD8461"/>
    <x v="4"/>
    <x v="5"/>
    <x v="10"/>
    <x v="2"/>
    <d v="2016-11-16T00:00:00"/>
    <x v="3"/>
    <n v="2397"/>
    <n v="0.33"/>
    <n v="191.76"/>
    <s v="Tamil Nadu"/>
    <x v="1"/>
    <x v="0"/>
    <m/>
  </r>
  <r>
    <s v="OD8462"/>
    <x v="20"/>
    <x v="3"/>
    <x v="16"/>
    <x v="17"/>
    <d v="2016-11-16T00:00:00"/>
    <x v="3"/>
    <n v="1988"/>
    <n v="0.13"/>
    <n v="497"/>
    <s v="Tamil Nadu"/>
    <x v="1"/>
    <x v="0"/>
    <m/>
  </r>
  <r>
    <s v="OD8463"/>
    <x v="34"/>
    <x v="1"/>
    <x v="14"/>
    <x v="8"/>
    <d v="2016-08-09T00:00:00"/>
    <x v="3"/>
    <n v="802"/>
    <n v="0.1"/>
    <n v="296.74"/>
    <s v="Tamil Nadu"/>
    <x v="1"/>
    <x v="6"/>
    <m/>
  </r>
  <r>
    <s v="OD8464"/>
    <x v="11"/>
    <x v="5"/>
    <x v="10"/>
    <x v="17"/>
    <d v="2016-11-16T00:00:00"/>
    <x v="3"/>
    <n v="1136"/>
    <n v="0.13"/>
    <n v="136.32"/>
    <s v="Tamil Nadu"/>
    <x v="1"/>
    <x v="0"/>
    <m/>
  </r>
  <r>
    <s v="OD8465"/>
    <x v="19"/>
    <x v="1"/>
    <x v="14"/>
    <x v="6"/>
    <d v="2016-05-23T00:00:00"/>
    <x v="3"/>
    <n v="2178"/>
    <n v="0.17"/>
    <n v="675.18"/>
    <s v="Tamil Nadu"/>
    <x v="1"/>
    <x v="5"/>
    <m/>
  </r>
  <r>
    <s v="OD8466"/>
    <x v="27"/>
    <x v="6"/>
    <x v="19"/>
    <x v="22"/>
    <d v="2017-06-12T00:00:00"/>
    <x v="3"/>
    <n v="2034"/>
    <n v="0.32"/>
    <n v="488.16"/>
    <s v="Tamil Nadu"/>
    <x v="0"/>
    <x v="1"/>
    <m/>
  </r>
  <r>
    <s v="OD8467"/>
    <x v="9"/>
    <x v="0"/>
    <x v="20"/>
    <x v="10"/>
    <d v="2018-06-30T00:00:00"/>
    <x v="3"/>
    <n v="1195"/>
    <n v="0.19"/>
    <n v="59.75"/>
    <s v="Tamil Nadu"/>
    <x v="3"/>
    <x v="1"/>
    <m/>
  </r>
  <r>
    <s v="OD8468"/>
    <x v="11"/>
    <x v="5"/>
    <x v="10"/>
    <x v="5"/>
    <d v="2018-09-17T00:00:00"/>
    <x v="3"/>
    <n v="955"/>
    <n v="0.3"/>
    <n v="334.25"/>
    <s v="Tamil Nadu"/>
    <x v="3"/>
    <x v="8"/>
    <m/>
  </r>
  <r>
    <s v="OD8469"/>
    <x v="23"/>
    <x v="4"/>
    <x v="6"/>
    <x v="14"/>
    <d v="2017-03-29T00:00:00"/>
    <x v="3"/>
    <n v="1061"/>
    <n v="0.24"/>
    <n v="297.08"/>
    <s v="Tamil Nadu"/>
    <x v="0"/>
    <x v="10"/>
    <m/>
  </r>
  <r>
    <s v="OD8470"/>
    <x v="19"/>
    <x v="4"/>
    <x v="7"/>
    <x v="19"/>
    <d v="2018-02-03T00:00:00"/>
    <x v="3"/>
    <n v="2238"/>
    <n v="0.27"/>
    <n v="783.3"/>
    <s v="Tamil Nadu"/>
    <x v="3"/>
    <x v="11"/>
    <m/>
  </r>
  <r>
    <s v="OD8471"/>
    <x v="37"/>
    <x v="3"/>
    <x v="5"/>
    <x v="0"/>
    <d v="2018-06-30T00:00:00"/>
    <x v="3"/>
    <n v="935"/>
    <n v="0.33"/>
    <n v="420.75"/>
    <s v="Tamil Nadu"/>
    <x v="3"/>
    <x v="1"/>
    <m/>
  </r>
  <r>
    <s v="OD8472"/>
    <x v="14"/>
    <x v="2"/>
    <x v="21"/>
    <x v="8"/>
    <d v="2017-06-12T00:00:00"/>
    <x v="3"/>
    <n v="1678"/>
    <n v="0.23"/>
    <n v="453.06"/>
    <s v="Tamil Nadu"/>
    <x v="0"/>
    <x v="1"/>
    <m/>
  </r>
  <r>
    <s v="OD8473"/>
    <x v="10"/>
    <x v="2"/>
    <x v="15"/>
    <x v="14"/>
    <d v="2016-12-21T00:00:00"/>
    <x v="3"/>
    <n v="916"/>
    <n v="0.17"/>
    <n v="100.76"/>
    <s v="Tamil Nadu"/>
    <x v="1"/>
    <x v="4"/>
    <m/>
  </r>
  <r>
    <s v="OD8474"/>
    <x v="1"/>
    <x v="2"/>
    <x v="21"/>
    <x v="7"/>
    <d v="2017-08-18T00:00:00"/>
    <x v="3"/>
    <n v="1956"/>
    <n v="0.18"/>
    <n v="567.24"/>
    <s v="Tamil Nadu"/>
    <x v="0"/>
    <x v="6"/>
    <m/>
  </r>
  <r>
    <s v="OD8475"/>
    <x v="7"/>
    <x v="2"/>
    <x v="4"/>
    <x v="23"/>
    <d v="2017-11-29T00:00:00"/>
    <x v="3"/>
    <n v="2375"/>
    <n v="0.34"/>
    <n v="546.25"/>
    <s v="Tamil Nadu"/>
    <x v="0"/>
    <x v="0"/>
    <m/>
  </r>
  <r>
    <s v="OD8476"/>
    <x v="16"/>
    <x v="6"/>
    <x v="9"/>
    <x v="22"/>
    <d v="2017-09-09T00:00:00"/>
    <x v="3"/>
    <n v="1146"/>
    <n v="0.15"/>
    <n v="481.32"/>
    <s v="Tamil Nadu"/>
    <x v="0"/>
    <x v="8"/>
    <m/>
  </r>
  <r>
    <s v="OD8477"/>
    <x v="34"/>
    <x v="3"/>
    <x v="16"/>
    <x v="5"/>
    <d v="2017-08-18T00:00:00"/>
    <x v="3"/>
    <n v="1274"/>
    <n v="0.14000000000000001"/>
    <n v="356.72"/>
    <s v="Tamil Nadu"/>
    <x v="0"/>
    <x v="6"/>
    <m/>
  </r>
  <r>
    <s v="OD8478"/>
    <x v="37"/>
    <x v="2"/>
    <x v="15"/>
    <x v="14"/>
    <d v="2018-03-04T00:00:00"/>
    <x v="3"/>
    <n v="502"/>
    <n v="0.34"/>
    <n v="50.2"/>
    <s v="Tamil Nadu"/>
    <x v="3"/>
    <x v="10"/>
    <m/>
  </r>
  <r>
    <s v="OD8479"/>
    <x v="44"/>
    <x v="1"/>
    <x v="1"/>
    <x v="15"/>
    <d v="2016-11-27T00:00:00"/>
    <x v="4"/>
    <n v="1068"/>
    <n v="0.28000000000000003"/>
    <n v="480.6"/>
    <s v="Tamil Nadu"/>
    <x v="1"/>
    <x v="0"/>
    <m/>
  </r>
  <r>
    <s v="OD8480"/>
    <x v="16"/>
    <x v="2"/>
    <x v="15"/>
    <x v="8"/>
    <d v="2016-08-02T00:00:00"/>
    <x v="4"/>
    <n v="1224"/>
    <n v="0.12"/>
    <n v="208.08"/>
    <s v="Tamil Nadu"/>
    <x v="1"/>
    <x v="6"/>
    <m/>
  </r>
  <r>
    <s v="OD8481"/>
    <x v="2"/>
    <x v="3"/>
    <x v="16"/>
    <x v="3"/>
    <d v="2018-01-12T00:00:00"/>
    <x v="4"/>
    <n v="1231"/>
    <n v="0.1"/>
    <n v="381.61"/>
    <s v="Tamil Nadu"/>
    <x v="3"/>
    <x v="9"/>
    <m/>
  </r>
  <r>
    <s v="OD8482"/>
    <x v="5"/>
    <x v="5"/>
    <x v="17"/>
    <x v="22"/>
    <d v="2017-04-04T00:00:00"/>
    <x v="4"/>
    <n v="1947"/>
    <n v="0.19"/>
    <n v="525.69000000000005"/>
    <s v="Tamil Nadu"/>
    <x v="0"/>
    <x v="3"/>
    <m/>
  </r>
  <r>
    <s v="OD8483"/>
    <x v="36"/>
    <x v="5"/>
    <x v="10"/>
    <x v="7"/>
    <d v="2016-11-27T00:00:00"/>
    <x v="4"/>
    <n v="2464"/>
    <n v="0.18"/>
    <n v="714.56"/>
    <s v="Tamil Nadu"/>
    <x v="1"/>
    <x v="0"/>
    <m/>
  </r>
  <r>
    <s v="OD8484"/>
    <x v="37"/>
    <x v="5"/>
    <x v="8"/>
    <x v="23"/>
    <d v="2016-06-04T00:00:00"/>
    <x v="4"/>
    <n v="596"/>
    <n v="0.25"/>
    <n v="214.56"/>
    <s v="Tamil Nadu"/>
    <x v="1"/>
    <x v="1"/>
    <m/>
  </r>
  <r>
    <s v="OD8485"/>
    <x v="33"/>
    <x v="0"/>
    <x v="0"/>
    <x v="20"/>
    <d v="2018-10-03T00:00:00"/>
    <x v="4"/>
    <n v="1149"/>
    <n v="0.18"/>
    <n v="344.7"/>
    <s v="Tamil Nadu"/>
    <x v="3"/>
    <x v="2"/>
    <m/>
  </r>
  <r>
    <s v="OD8486"/>
    <x v="48"/>
    <x v="5"/>
    <x v="8"/>
    <x v="9"/>
    <d v="2018-09-03T00:00:00"/>
    <x v="4"/>
    <n v="1516"/>
    <n v="0.31"/>
    <n v="379"/>
    <s v="Tamil Nadu"/>
    <x v="3"/>
    <x v="8"/>
    <m/>
  </r>
  <r>
    <s v="OD8487"/>
    <x v="39"/>
    <x v="3"/>
    <x v="5"/>
    <x v="14"/>
    <d v="2018-09-03T00:00:00"/>
    <x v="4"/>
    <n v="1158"/>
    <n v="0.1"/>
    <n v="138.96"/>
    <s v="Tamil Nadu"/>
    <x v="3"/>
    <x v="8"/>
    <m/>
  </r>
  <r>
    <s v="OD8488"/>
    <x v="39"/>
    <x v="6"/>
    <x v="9"/>
    <x v="23"/>
    <d v="2015-11-25T00:00:00"/>
    <x v="4"/>
    <n v="1025"/>
    <n v="0.24"/>
    <n v="174.25"/>
    <s v="Tamil Nadu"/>
    <x v="2"/>
    <x v="0"/>
    <m/>
  </r>
  <r>
    <s v="OD8489"/>
    <x v="21"/>
    <x v="0"/>
    <x v="20"/>
    <x v="0"/>
    <d v="2017-09-23T00:00:00"/>
    <x v="4"/>
    <n v="1660"/>
    <n v="0.28000000000000003"/>
    <n v="498"/>
    <s v="Tamil Nadu"/>
    <x v="0"/>
    <x v="8"/>
    <m/>
  </r>
  <r>
    <s v="OD8490"/>
    <x v="14"/>
    <x v="6"/>
    <x v="9"/>
    <x v="19"/>
    <d v="2018-11-02T00:00:00"/>
    <x v="4"/>
    <n v="694"/>
    <n v="0.18"/>
    <n v="229.02"/>
    <s v="Tamil Nadu"/>
    <x v="3"/>
    <x v="0"/>
    <m/>
  </r>
  <r>
    <s v="OD8491"/>
    <x v="30"/>
    <x v="4"/>
    <x v="7"/>
    <x v="18"/>
    <d v="2016-11-27T00:00:00"/>
    <x v="4"/>
    <n v="645"/>
    <n v="0.13"/>
    <n v="141.9"/>
    <s v="Tamil Nadu"/>
    <x v="1"/>
    <x v="0"/>
    <m/>
  </r>
  <r>
    <s v="OD8492"/>
    <x v="0"/>
    <x v="6"/>
    <x v="11"/>
    <x v="10"/>
    <d v="2016-12-19T00:00:00"/>
    <x v="4"/>
    <n v="1994"/>
    <n v="0.31"/>
    <n v="677.96"/>
    <s v="Tamil Nadu"/>
    <x v="1"/>
    <x v="4"/>
    <m/>
  </r>
  <r>
    <s v="OD8493"/>
    <x v="45"/>
    <x v="5"/>
    <x v="17"/>
    <x v="12"/>
    <d v="2018-07-03T00:00:00"/>
    <x v="4"/>
    <n v="506"/>
    <n v="0.33"/>
    <n v="65.78"/>
    <s v="Tamil Nadu"/>
    <x v="3"/>
    <x v="7"/>
    <m/>
  </r>
  <r>
    <s v="OD8494"/>
    <x v="25"/>
    <x v="5"/>
    <x v="8"/>
    <x v="0"/>
    <d v="2017-08-21T00:00:00"/>
    <x v="4"/>
    <n v="1902"/>
    <n v="0.28000000000000003"/>
    <n v="798.84"/>
    <s v="Tamil Nadu"/>
    <x v="0"/>
    <x v="6"/>
    <m/>
  </r>
  <r>
    <s v="OD8495"/>
    <x v="35"/>
    <x v="2"/>
    <x v="21"/>
    <x v="12"/>
    <d v="2016-09-19T00:00:00"/>
    <x v="1"/>
    <n v="1613"/>
    <n v="0.32"/>
    <n v="548.41999999999996"/>
    <s v="Tamil Nadu"/>
    <x v="1"/>
    <x v="8"/>
    <m/>
  </r>
  <r>
    <s v="OD8496"/>
    <x v="36"/>
    <x v="2"/>
    <x v="21"/>
    <x v="3"/>
    <d v="2016-09-22T00:00:00"/>
    <x v="1"/>
    <n v="1246"/>
    <n v="0.28000000000000003"/>
    <n v="498.4"/>
    <s v="Tamil Nadu"/>
    <x v="1"/>
    <x v="8"/>
    <m/>
  </r>
  <r>
    <s v="OD8497"/>
    <x v="11"/>
    <x v="5"/>
    <x v="10"/>
    <x v="3"/>
    <d v="2018-09-17T00:00:00"/>
    <x v="1"/>
    <n v="2281"/>
    <n v="0.3"/>
    <n v="661.49"/>
    <s v="Tamil Nadu"/>
    <x v="3"/>
    <x v="8"/>
    <m/>
  </r>
  <r>
    <s v="OD8498"/>
    <x v="37"/>
    <x v="1"/>
    <x v="14"/>
    <x v="20"/>
    <d v="2017-04-01T00:00:00"/>
    <x v="1"/>
    <n v="2044"/>
    <n v="0.27"/>
    <n v="531.44000000000005"/>
    <s v="Tamil Nadu"/>
    <x v="0"/>
    <x v="3"/>
    <m/>
  </r>
  <r>
    <s v="OD8499"/>
    <x v="26"/>
    <x v="3"/>
    <x v="5"/>
    <x v="10"/>
    <d v="2018-03-31T00:00:00"/>
    <x v="1"/>
    <n v="793"/>
    <n v="0.23"/>
    <n v="348.92"/>
    <s v="Tamil Nadu"/>
    <x v="3"/>
    <x v="10"/>
    <m/>
  </r>
  <r>
    <s v="OD8500"/>
    <x v="27"/>
    <x v="2"/>
    <x v="15"/>
    <x v="12"/>
    <d v="2017-04-17T00:00:00"/>
    <x v="1"/>
    <n v="1936"/>
    <n v="0.31"/>
    <n v="484"/>
    <s v="Tamil Nadu"/>
    <x v="0"/>
    <x v="3"/>
    <m/>
  </r>
  <r>
    <s v="OD8501"/>
    <x v="4"/>
    <x v="1"/>
    <x v="14"/>
    <x v="6"/>
    <d v="2015-09-29T00:00:00"/>
    <x v="2"/>
    <n v="1507"/>
    <n v="0.32"/>
    <n v="75.349999999999994"/>
    <s v="Tamil Nadu"/>
    <x v="2"/>
    <x v="8"/>
    <m/>
  </r>
  <r>
    <s v="OD8502"/>
    <x v="37"/>
    <x v="2"/>
    <x v="15"/>
    <x v="7"/>
    <d v="2016-11-19T00:00:00"/>
    <x v="2"/>
    <n v="1631"/>
    <n v="0.2"/>
    <n v="195.72"/>
    <s v="Tamil Nadu"/>
    <x v="1"/>
    <x v="0"/>
    <m/>
  </r>
  <r>
    <s v="OD8503"/>
    <x v="27"/>
    <x v="1"/>
    <x v="1"/>
    <x v="0"/>
    <d v="2018-12-03T00:00:00"/>
    <x v="2"/>
    <n v="2344"/>
    <n v="0.13"/>
    <n v="586"/>
    <s v="Tamil Nadu"/>
    <x v="3"/>
    <x v="4"/>
    <m/>
  </r>
  <r>
    <s v="OD8504"/>
    <x v="47"/>
    <x v="0"/>
    <x v="20"/>
    <x v="1"/>
    <d v="2018-01-28T00:00:00"/>
    <x v="2"/>
    <n v="1141"/>
    <n v="0.33"/>
    <n v="387.94"/>
    <s v="Tamil Nadu"/>
    <x v="3"/>
    <x v="9"/>
    <m/>
  </r>
  <r>
    <s v="OD8505"/>
    <x v="37"/>
    <x v="2"/>
    <x v="2"/>
    <x v="14"/>
    <d v="2018-11-02T00:00:00"/>
    <x v="2"/>
    <n v="1471"/>
    <n v="0.18"/>
    <n v="88.26"/>
    <s v="Tamil Nadu"/>
    <x v="3"/>
    <x v="0"/>
    <m/>
  </r>
  <r>
    <s v="OD8506"/>
    <x v="35"/>
    <x v="6"/>
    <x v="19"/>
    <x v="12"/>
    <d v="2016-05-25T00:00:00"/>
    <x v="2"/>
    <n v="1268"/>
    <n v="0.33"/>
    <n v="405.76"/>
    <s v="Tamil Nadu"/>
    <x v="1"/>
    <x v="5"/>
    <m/>
  </r>
  <r>
    <s v="OD8507"/>
    <x v="38"/>
    <x v="4"/>
    <x v="22"/>
    <x v="23"/>
    <d v="2015-04-19T00:00:00"/>
    <x v="2"/>
    <n v="1575"/>
    <n v="0.17"/>
    <n v="582.75"/>
    <s v="Tamil Nadu"/>
    <x v="2"/>
    <x v="3"/>
    <m/>
  </r>
  <r>
    <s v="OD8508"/>
    <x v="38"/>
    <x v="4"/>
    <x v="22"/>
    <x v="0"/>
    <d v="2018-11-11T00:00:00"/>
    <x v="2"/>
    <n v="1961"/>
    <n v="0.12"/>
    <n v="509.86"/>
    <s v="Tamil Nadu"/>
    <x v="3"/>
    <x v="0"/>
    <m/>
  </r>
  <r>
    <s v="OD8509"/>
    <x v="10"/>
    <x v="1"/>
    <x v="1"/>
    <x v="0"/>
    <d v="2018-09-02T00:00:00"/>
    <x v="2"/>
    <n v="1590"/>
    <n v="0.24"/>
    <n v="699.6"/>
    <s v="Tamil Nadu"/>
    <x v="3"/>
    <x v="8"/>
    <m/>
  </r>
  <r>
    <s v="OD8510"/>
    <x v="47"/>
    <x v="0"/>
    <x v="0"/>
    <x v="3"/>
    <d v="2016-03-13T00:00:00"/>
    <x v="2"/>
    <n v="2296"/>
    <n v="0.17"/>
    <n v="551.04"/>
    <s v="Tamil Nadu"/>
    <x v="1"/>
    <x v="10"/>
    <m/>
  </r>
  <r>
    <s v="OD8511"/>
    <x v="42"/>
    <x v="6"/>
    <x v="13"/>
    <x v="6"/>
    <d v="2016-12-01T00:00:00"/>
    <x v="2"/>
    <n v="1848"/>
    <n v="0.23"/>
    <n v="739.2"/>
    <s v="Tamil Nadu"/>
    <x v="1"/>
    <x v="4"/>
    <m/>
  </r>
  <r>
    <s v="OD8512"/>
    <x v="44"/>
    <x v="4"/>
    <x v="7"/>
    <x v="2"/>
    <d v="2015-09-29T00:00:00"/>
    <x v="2"/>
    <n v="2324"/>
    <n v="0.26"/>
    <n v="581"/>
    <s v="Tamil Nadu"/>
    <x v="2"/>
    <x v="8"/>
    <m/>
  </r>
  <r>
    <s v="OD8513"/>
    <x v="17"/>
    <x v="5"/>
    <x v="17"/>
    <x v="23"/>
    <d v="2018-12-09T00:00:00"/>
    <x v="2"/>
    <n v="1280"/>
    <n v="0.16"/>
    <n v="537.6"/>
    <s v="Tamil Nadu"/>
    <x v="3"/>
    <x v="4"/>
    <m/>
  </r>
  <r>
    <s v="OD8514"/>
    <x v="32"/>
    <x v="5"/>
    <x v="8"/>
    <x v="16"/>
    <d v="2015-03-18T00:00:00"/>
    <x v="2"/>
    <n v="1694"/>
    <n v="0.31"/>
    <n v="677.6"/>
    <s v="Tamil Nadu"/>
    <x v="2"/>
    <x v="10"/>
    <m/>
  </r>
  <r>
    <s v="OD8515"/>
    <x v="40"/>
    <x v="3"/>
    <x v="18"/>
    <x v="12"/>
    <d v="2018-09-15T00:00:00"/>
    <x v="2"/>
    <n v="1982"/>
    <n v="0.23"/>
    <n v="574.78"/>
    <s v="Tamil Nadu"/>
    <x v="3"/>
    <x v="8"/>
    <m/>
  </r>
  <r>
    <s v="OD8516"/>
    <x v="16"/>
    <x v="1"/>
    <x v="14"/>
    <x v="8"/>
    <d v="2018-02-26T00:00:00"/>
    <x v="2"/>
    <n v="2371"/>
    <n v="0.19"/>
    <n v="308.23"/>
    <s v="Tamil Nadu"/>
    <x v="3"/>
    <x v="11"/>
    <m/>
  </r>
  <r>
    <s v="OD8517"/>
    <x v="8"/>
    <x v="3"/>
    <x v="3"/>
    <x v="4"/>
    <d v="2016-03-13T00:00:00"/>
    <x v="2"/>
    <n v="1261"/>
    <n v="0.12"/>
    <n v="340.47"/>
    <s v="Tamil Nadu"/>
    <x v="1"/>
    <x v="10"/>
    <m/>
  </r>
  <r>
    <s v="OD8518"/>
    <x v="26"/>
    <x v="0"/>
    <x v="12"/>
    <x v="23"/>
    <d v="2016-12-01T00:00:00"/>
    <x v="2"/>
    <n v="731"/>
    <n v="0.22"/>
    <n v="73.099999999999994"/>
    <s v="Tamil Nadu"/>
    <x v="1"/>
    <x v="4"/>
    <m/>
  </r>
  <r>
    <s v="OD8519"/>
    <x v="26"/>
    <x v="0"/>
    <x v="0"/>
    <x v="19"/>
    <d v="2016-05-11T00:00:00"/>
    <x v="2"/>
    <n v="1839"/>
    <n v="0.34"/>
    <n v="183.9"/>
    <s v="Tamil Nadu"/>
    <x v="1"/>
    <x v="5"/>
    <m/>
  </r>
  <r>
    <s v="OD8520"/>
    <x v="3"/>
    <x v="0"/>
    <x v="12"/>
    <x v="20"/>
    <d v="2018-12-09T00:00:00"/>
    <x v="2"/>
    <n v="1123"/>
    <n v="0.26"/>
    <n v="325.67"/>
    <s v="Tamil Nadu"/>
    <x v="3"/>
    <x v="4"/>
    <m/>
  </r>
  <r>
    <s v="OD8521"/>
    <x v="12"/>
    <x v="0"/>
    <x v="20"/>
    <x v="19"/>
    <d v="2018-05-19T00:00:00"/>
    <x v="2"/>
    <n v="1183"/>
    <n v="0.17"/>
    <n v="414.05"/>
    <s v="Tamil Nadu"/>
    <x v="3"/>
    <x v="5"/>
    <m/>
  </r>
  <r>
    <s v="OD8522"/>
    <x v="4"/>
    <x v="4"/>
    <x v="22"/>
    <x v="16"/>
    <d v="2018-06-22T00:00:00"/>
    <x v="3"/>
    <n v="934"/>
    <n v="0.27"/>
    <n v="298.88"/>
    <s v="Tamil Nadu"/>
    <x v="3"/>
    <x v="1"/>
    <m/>
  </r>
  <r>
    <s v="OD8523"/>
    <x v="19"/>
    <x v="4"/>
    <x v="7"/>
    <x v="6"/>
    <d v="2015-09-07T00:00:00"/>
    <x v="3"/>
    <n v="858"/>
    <n v="0.1"/>
    <n v="188.76"/>
    <s v="Tamil Nadu"/>
    <x v="2"/>
    <x v="8"/>
    <m/>
  </r>
  <r>
    <s v="OD8524"/>
    <x v="44"/>
    <x v="0"/>
    <x v="12"/>
    <x v="13"/>
    <d v="2018-01-14T00:00:00"/>
    <x v="3"/>
    <n v="2161"/>
    <n v="0.24"/>
    <n v="756.35"/>
    <s v="Tamil Nadu"/>
    <x v="3"/>
    <x v="9"/>
    <m/>
  </r>
  <r>
    <s v="OD8525"/>
    <x v="39"/>
    <x v="1"/>
    <x v="14"/>
    <x v="19"/>
    <d v="2018-11-26T00:00:00"/>
    <x v="3"/>
    <n v="2126"/>
    <n v="0.32"/>
    <n v="595.28"/>
    <s v="Tamil Nadu"/>
    <x v="3"/>
    <x v="0"/>
    <m/>
  </r>
  <r>
    <s v="OD8526"/>
    <x v="3"/>
    <x v="6"/>
    <x v="9"/>
    <x v="17"/>
    <d v="2015-09-12T00:00:00"/>
    <x v="3"/>
    <n v="1453"/>
    <n v="0.24"/>
    <n v="145.30000000000001"/>
    <s v="Tamil Nadu"/>
    <x v="2"/>
    <x v="8"/>
    <m/>
  </r>
  <r>
    <s v="OD8527"/>
    <x v="8"/>
    <x v="1"/>
    <x v="1"/>
    <x v="0"/>
    <d v="2017-04-22T00:00:00"/>
    <x v="3"/>
    <n v="803"/>
    <n v="0.28000000000000003"/>
    <n v="273.02"/>
    <s v="Tamil Nadu"/>
    <x v="0"/>
    <x v="3"/>
    <m/>
  </r>
  <r>
    <s v="OD8528"/>
    <x v="7"/>
    <x v="3"/>
    <x v="18"/>
    <x v="11"/>
    <d v="2015-06-14T00:00:00"/>
    <x v="3"/>
    <n v="563"/>
    <n v="0.33"/>
    <n v="168.9"/>
    <s v="Tamil Nadu"/>
    <x v="2"/>
    <x v="1"/>
    <m/>
  </r>
  <r>
    <s v="OD8529"/>
    <x v="24"/>
    <x v="2"/>
    <x v="4"/>
    <x v="23"/>
    <d v="2018-11-26T00:00:00"/>
    <x v="3"/>
    <n v="627"/>
    <n v="0.12"/>
    <n v="257.07"/>
    <s v="Tamil Nadu"/>
    <x v="3"/>
    <x v="0"/>
    <m/>
  </r>
  <r>
    <s v="OD8530"/>
    <x v="20"/>
    <x v="6"/>
    <x v="11"/>
    <x v="14"/>
    <d v="2016-11-10T00:00:00"/>
    <x v="3"/>
    <n v="2124"/>
    <n v="0.14000000000000001"/>
    <n v="892.08"/>
    <s v="Tamil Nadu"/>
    <x v="1"/>
    <x v="0"/>
    <m/>
  </r>
  <r>
    <s v="OD8531"/>
    <x v="22"/>
    <x v="1"/>
    <x v="1"/>
    <x v="16"/>
    <d v="2018-11-26T00:00:00"/>
    <x v="3"/>
    <n v="2079"/>
    <n v="0.27"/>
    <n v="353.43"/>
    <s v="Tamil Nadu"/>
    <x v="3"/>
    <x v="0"/>
    <m/>
  </r>
  <r>
    <s v="OD8532"/>
    <x v="12"/>
    <x v="1"/>
    <x v="14"/>
    <x v="5"/>
    <d v="2017-06-09T00:00:00"/>
    <x v="3"/>
    <n v="1880"/>
    <n v="0.11"/>
    <n v="319.60000000000002"/>
    <s v="Tamil Nadu"/>
    <x v="0"/>
    <x v="1"/>
    <m/>
  </r>
  <r>
    <s v="OD8533"/>
    <x v="15"/>
    <x v="3"/>
    <x v="18"/>
    <x v="9"/>
    <d v="2017-12-12T00:00:00"/>
    <x v="3"/>
    <n v="621"/>
    <n v="0.26"/>
    <n v="223.56"/>
    <s v="Tamil Nadu"/>
    <x v="0"/>
    <x v="4"/>
    <m/>
  </r>
  <r>
    <s v="OD8534"/>
    <x v="20"/>
    <x v="3"/>
    <x v="18"/>
    <x v="6"/>
    <d v="2018-11-18T00:00:00"/>
    <x v="3"/>
    <n v="2012"/>
    <n v="0.25"/>
    <n v="442.64"/>
    <s v="Tamil Nadu"/>
    <x v="3"/>
    <x v="0"/>
    <m/>
  </r>
  <r>
    <s v="OD8535"/>
    <x v="40"/>
    <x v="0"/>
    <x v="12"/>
    <x v="17"/>
    <d v="2017-03-20T00:00:00"/>
    <x v="3"/>
    <n v="1094"/>
    <n v="0.16"/>
    <n v="426.66"/>
    <s v="Tamil Nadu"/>
    <x v="0"/>
    <x v="10"/>
    <m/>
  </r>
  <r>
    <s v="OD8536"/>
    <x v="14"/>
    <x v="1"/>
    <x v="14"/>
    <x v="13"/>
    <d v="2015-11-17T00:00:00"/>
    <x v="3"/>
    <n v="1720"/>
    <n v="0.33"/>
    <n v="670.8"/>
    <s v="Tamil Nadu"/>
    <x v="2"/>
    <x v="0"/>
    <m/>
  </r>
  <r>
    <s v="OD8537"/>
    <x v="28"/>
    <x v="6"/>
    <x v="11"/>
    <x v="2"/>
    <d v="2018-07-09T00:00:00"/>
    <x v="3"/>
    <n v="1075"/>
    <n v="0.21"/>
    <n v="451.5"/>
    <s v="Tamil Nadu"/>
    <x v="3"/>
    <x v="7"/>
    <m/>
  </r>
  <r>
    <s v="OD8538"/>
    <x v="6"/>
    <x v="0"/>
    <x v="12"/>
    <x v="2"/>
    <d v="2017-05-30T00:00:00"/>
    <x v="3"/>
    <n v="2116"/>
    <n v="0.25"/>
    <n v="253.92"/>
    <s v="Tamil Nadu"/>
    <x v="0"/>
    <x v="5"/>
    <m/>
  </r>
  <r>
    <s v="OD8539"/>
    <x v="16"/>
    <x v="5"/>
    <x v="17"/>
    <x v="20"/>
    <d v="2015-09-07T00:00:00"/>
    <x v="3"/>
    <n v="1567"/>
    <n v="0.31"/>
    <n v="438.76"/>
    <s v="Tamil Nadu"/>
    <x v="2"/>
    <x v="8"/>
    <m/>
  </r>
  <r>
    <s v="OD8540"/>
    <x v="38"/>
    <x v="0"/>
    <x v="0"/>
    <x v="23"/>
    <d v="2015-08-08T00:00:00"/>
    <x v="3"/>
    <n v="2215"/>
    <n v="0.2"/>
    <n v="110.75"/>
    <s v="Tamil Nadu"/>
    <x v="2"/>
    <x v="6"/>
    <m/>
  </r>
  <r>
    <s v="OD8541"/>
    <x v="47"/>
    <x v="1"/>
    <x v="14"/>
    <x v="2"/>
    <d v="2016-09-24T00:00:00"/>
    <x v="3"/>
    <n v="583"/>
    <n v="0.32"/>
    <n v="134.09"/>
    <s v="Tamil Nadu"/>
    <x v="1"/>
    <x v="8"/>
    <m/>
  </r>
  <r>
    <s v="OD8542"/>
    <x v="40"/>
    <x v="3"/>
    <x v="16"/>
    <x v="22"/>
    <d v="2015-07-20T00:00:00"/>
    <x v="3"/>
    <n v="823"/>
    <n v="0.34"/>
    <n v="189.29"/>
    <s v="Tamil Nadu"/>
    <x v="2"/>
    <x v="7"/>
    <m/>
  </r>
  <r>
    <s v="OD8543"/>
    <x v="43"/>
    <x v="0"/>
    <x v="0"/>
    <x v="23"/>
    <d v="2016-11-22T00:00:00"/>
    <x v="3"/>
    <n v="2014"/>
    <n v="0.1"/>
    <n v="543.78"/>
    <s v="Tamil Nadu"/>
    <x v="1"/>
    <x v="0"/>
    <m/>
  </r>
  <r>
    <s v="OD8544"/>
    <x v="18"/>
    <x v="6"/>
    <x v="9"/>
    <x v="18"/>
    <d v="2016-12-26T00:00:00"/>
    <x v="3"/>
    <n v="976"/>
    <n v="0.3"/>
    <n v="409.92"/>
    <s v="Tamil Nadu"/>
    <x v="1"/>
    <x v="4"/>
    <m/>
  </r>
  <r>
    <s v="OD8545"/>
    <x v="49"/>
    <x v="0"/>
    <x v="12"/>
    <x v="3"/>
    <d v="2015-07-12T00:00:00"/>
    <x v="3"/>
    <n v="895"/>
    <n v="0.23"/>
    <n v="116.35"/>
    <s v="Tamil Nadu"/>
    <x v="2"/>
    <x v="7"/>
    <m/>
  </r>
  <r>
    <s v="OD8546"/>
    <x v="47"/>
    <x v="0"/>
    <x v="20"/>
    <x v="8"/>
    <d v="2018-06-19T00:00:00"/>
    <x v="3"/>
    <n v="506"/>
    <n v="0.21"/>
    <n v="96.14"/>
    <s v="Tamil Nadu"/>
    <x v="3"/>
    <x v="1"/>
    <m/>
  </r>
  <r>
    <s v="OD8547"/>
    <x v="1"/>
    <x v="4"/>
    <x v="7"/>
    <x v="6"/>
    <d v="2016-03-30T00:00:00"/>
    <x v="3"/>
    <n v="1294"/>
    <n v="0.25"/>
    <n v="569.36"/>
    <s v="Tamil Nadu"/>
    <x v="1"/>
    <x v="10"/>
    <m/>
  </r>
  <r>
    <s v="OD8548"/>
    <x v="41"/>
    <x v="1"/>
    <x v="1"/>
    <x v="13"/>
    <d v="2018-08-17T00:00:00"/>
    <x v="3"/>
    <n v="2228"/>
    <n v="0.23"/>
    <n v="668.4"/>
    <s v="Tamil Nadu"/>
    <x v="3"/>
    <x v="6"/>
    <m/>
  </r>
  <r>
    <s v="OD8549"/>
    <x v="18"/>
    <x v="1"/>
    <x v="1"/>
    <x v="13"/>
    <d v="2015-03-01T00:00:00"/>
    <x v="3"/>
    <n v="1818"/>
    <n v="0.18"/>
    <n v="363.6"/>
    <s v="Tamil Nadu"/>
    <x v="2"/>
    <x v="10"/>
    <m/>
  </r>
  <r>
    <s v="OD8550"/>
    <x v="32"/>
    <x v="3"/>
    <x v="5"/>
    <x v="21"/>
    <d v="2015-09-13T00:00:00"/>
    <x v="3"/>
    <n v="1056"/>
    <n v="0.15"/>
    <n v="359.04"/>
    <s v="Tamil Nadu"/>
    <x v="2"/>
    <x v="8"/>
    <m/>
  </r>
  <r>
    <s v="OD8551"/>
    <x v="22"/>
    <x v="0"/>
    <x v="20"/>
    <x v="2"/>
    <d v="2017-11-18T00:00:00"/>
    <x v="3"/>
    <n v="727"/>
    <n v="0.17"/>
    <n v="232.64"/>
    <s v="Tamil Nadu"/>
    <x v="0"/>
    <x v="0"/>
    <m/>
  </r>
  <r>
    <s v="OD8552"/>
    <x v="3"/>
    <x v="3"/>
    <x v="16"/>
    <x v="15"/>
    <d v="2018-10-12T00:00:00"/>
    <x v="3"/>
    <n v="1863"/>
    <n v="0.22"/>
    <n v="130.41"/>
    <s v="Tamil Nadu"/>
    <x v="3"/>
    <x v="2"/>
    <m/>
  </r>
  <r>
    <s v="OD8553"/>
    <x v="30"/>
    <x v="6"/>
    <x v="19"/>
    <x v="6"/>
    <d v="2015-09-25T00:00:00"/>
    <x v="3"/>
    <n v="1552"/>
    <n v="0.28000000000000003"/>
    <n v="108.64"/>
    <s v="Tamil Nadu"/>
    <x v="2"/>
    <x v="8"/>
    <m/>
  </r>
  <r>
    <s v="OD8554"/>
    <x v="17"/>
    <x v="3"/>
    <x v="5"/>
    <x v="17"/>
    <d v="2018-02-17T00:00:00"/>
    <x v="3"/>
    <n v="1333"/>
    <n v="0.1"/>
    <n v="253.27"/>
    <s v="Tamil Nadu"/>
    <x v="3"/>
    <x v="11"/>
    <m/>
  </r>
  <r>
    <s v="OD8555"/>
    <x v="19"/>
    <x v="5"/>
    <x v="10"/>
    <x v="4"/>
    <d v="2018-12-14T00:00:00"/>
    <x v="3"/>
    <n v="1667"/>
    <n v="0.28000000000000003"/>
    <n v="433.42"/>
    <s v="Tamil Nadu"/>
    <x v="3"/>
    <x v="4"/>
    <m/>
  </r>
  <r>
    <s v="OD8556"/>
    <x v="42"/>
    <x v="5"/>
    <x v="17"/>
    <x v="1"/>
    <d v="2018-05-11T00:00:00"/>
    <x v="3"/>
    <n v="861"/>
    <n v="0.34"/>
    <n v="198.03"/>
    <s v="Tamil Nadu"/>
    <x v="3"/>
    <x v="5"/>
    <m/>
  </r>
  <r>
    <s v="OD8557"/>
    <x v="8"/>
    <x v="5"/>
    <x v="8"/>
    <x v="0"/>
    <d v="2018-04-20T00:00:00"/>
    <x v="3"/>
    <n v="784"/>
    <n v="0.13"/>
    <n v="156.80000000000001"/>
    <s v="Tamil Nadu"/>
    <x v="3"/>
    <x v="3"/>
    <m/>
  </r>
  <r>
    <s v="OD8558"/>
    <x v="19"/>
    <x v="2"/>
    <x v="15"/>
    <x v="19"/>
    <d v="2018-08-17T00:00:00"/>
    <x v="3"/>
    <n v="2362"/>
    <n v="0.3"/>
    <n v="566.88"/>
    <s v="Tamil Nadu"/>
    <x v="3"/>
    <x v="6"/>
    <m/>
  </r>
  <r>
    <s v="OD8559"/>
    <x v="3"/>
    <x v="5"/>
    <x v="8"/>
    <x v="21"/>
    <d v="2017-09-03T00:00:00"/>
    <x v="3"/>
    <n v="1286"/>
    <n v="0.12"/>
    <n v="450.1"/>
    <s v="Tamil Nadu"/>
    <x v="0"/>
    <x v="8"/>
    <m/>
  </r>
  <r>
    <s v="OD8560"/>
    <x v="23"/>
    <x v="2"/>
    <x v="2"/>
    <x v="21"/>
    <d v="2015-12-29T00:00:00"/>
    <x v="3"/>
    <n v="737"/>
    <n v="0.18"/>
    <n v="147.4"/>
    <s v="Tamil Nadu"/>
    <x v="2"/>
    <x v="4"/>
    <m/>
  </r>
  <r>
    <s v="OD8561"/>
    <x v="11"/>
    <x v="1"/>
    <x v="1"/>
    <x v="21"/>
    <d v="2017-04-30T00:00:00"/>
    <x v="3"/>
    <n v="1425"/>
    <n v="0.32"/>
    <n v="541.5"/>
    <s v="Tamil Nadu"/>
    <x v="0"/>
    <x v="3"/>
    <m/>
  </r>
  <r>
    <s v="OD8562"/>
    <x v="3"/>
    <x v="6"/>
    <x v="9"/>
    <x v="5"/>
    <d v="2018-11-12T00:00:00"/>
    <x v="3"/>
    <n v="1187"/>
    <n v="0.13"/>
    <n v="249.27"/>
    <s v="Tamil Nadu"/>
    <x v="3"/>
    <x v="0"/>
    <m/>
  </r>
  <r>
    <s v="OD8563"/>
    <x v="15"/>
    <x v="2"/>
    <x v="4"/>
    <x v="11"/>
    <d v="2017-08-23T00:00:00"/>
    <x v="3"/>
    <n v="1565"/>
    <n v="0.31"/>
    <n v="532.1"/>
    <s v="Tamil Nadu"/>
    <x v="0"/>
    <x v="6"/>
    <m/>
  </r>
  <r>
    <s v="OD8564"/>
    <x v="27"/>
    <x v="0"/>
    <x v="12"/>
    <x v="7"/>
    <d v="2015-07-20T00:00:00"/>
    <x v="3"/>
    <n v="2074"/>
    <n v="0.17"/>
    <n v="642.94000000000005"/>
    <s v="Tamil Nadu"/>
    <x v="2"/>
    <x v="7"/>
    <m/>
  </r>
  <r>
    <s v="OD8565"/>
    <x v="24"/>
    <x v="1"/>
    <x v="1"/>
    <x v="12"/>
    <d v="2017-07-28T00:00:00"/>
    <x v="3"/>
    <n v="794"/>
    <n v="0.23"/>
    <n v="262.02"/>
    <s v="Tamil Nadu"/>
    <x v="0"/>
    <x v="7"/>
    <m/>
  </r>
  <r>
    <s v="OD8566"/>
    <x v="24"/>
    <x v="4"/>
    <x v="7"/>
    <x v="12"/>
    <d v="2017-07-28T00:00:00"/>
    <x v="3"/>
    <n v="1771"/>
    <n v="0.1"/>
    <n v="141.68"/>
    <s v="Tamil Nadu"/>
    <x v="0"/>
    <x v="7"/>
    <m/>
  </r>
  <r>
    <s v="OD8567"/>
    <x v="24"/>
    <x v="1"/>
    <x v="14"/>
    <x v="14"/>
    <d v="2016-07-16T00:00:00"/>
    <x v="4"/>
    <n v="893"/>
    <n v="0.19"/>
    <n v="348.27"/>
    <s v="Tamil Nadu"/>
    <x v="1"/>
    <x v="7"/>
    <m/>
  </r>
  <r>
    <s v="OD8568"/>
    <x v="1"/>
    <x v="2"/>
    <x v="21"/>
    <x v="22"/>
    <d v="2016-09-01T00:00:00"/>
    <x v="4"/>
    <n v="811"/>
    <n v="0.28000000000000003"/>
    <n v="210.86"/>
    <s v="Tamil Nadu"/>
    <x v="1"/>
    <x v="8"/>
    <m/>
  </r>
  <r>
    <s v="OD8569"/>
    <x v="40"/>
    <x v="1"/>
    <x v="1"/>
    <x v="17"/>
    <d v="2018-10-04T00:00:00"/>
    <x v="4"/>
    <n v="730"/>
    <n v="0.17"/>
    <n v="138.69999999999999"/>
    <s v="Tamil Nadu"/>
    <x v="3"/>
    <x v="2"/>
    <m/>
  </r>
  <r>
    <s v="OD8570"/>
    <x v="41"/>
    <x v="2"/>
    <x v="21"/>
    <x v="3"/>
    <d v="2018-03-11T00:00:00"/>
    <x v="4"/>
    <n v="1560"/>
    <n v="0.19"/>
    <n v="421.2"/>
    <s v="Tamil Nadu"/>
    <x v="3"/>
    <x v="10"/>
    <m/>
  </r>
  <r>
    <s v="OD8571"/>
    <x v="8"/>
    <x v="3"/>
    <x v="18"/>
    <x v="8"/>
    <d v="2016-07-06T00:00:00"/>
    <x v="4"/>
    <n v="1502"/>
    <n v="0.28999999999999998"/>
    <n v="570.76"/>
    <s v="Tamil Nadu"/>
    <x v="1"/>
    <x v="7"/>
    <m/>
  </r>
  <r>
    <s v="OD8572"/>
    <x v="40"/>
    <x v="0"/>
    <x v="0"/>
    <x v="20"/>
    <d v="2015-12-31T00:00:00"/>
    <x v="4"/>
    <n v="2172"/>
    <n v="0.3"/>
    <n v="412.68"/>
    <s v="Tamil Nadu"/>
    <x v="2"/>
    <x v="4"/>
    <m/>
  </r>
  <r>
    <s v="OD8573"/>
    <x v="5"/>
    <x v="5"/>
    <x v="8"/>
    <x v="9"/>
    <d v="2018-12-23T00:00:00"/>
    <x v="4"/>
    <n v="1264"/>
    <n v="0.2"/>
    <n v="176.96"/>
    <s v="Tamil Nadu"/>
    <x v="3"/>
    <x v="4"/>
    <m/>
  </r>
  <r>
    <s v="OD8574"/>
    <x v="42"/>
    <x v="2"/>
    <x v="21"/>
    <x v="11"/>
    <d v="2018-08-21T00:00:00"/>
    <x v="4"/>
    <n v="764"/>
    <n v="0.15"/>
    <n v="53.48"/>
    <s v="Tamil Nadu"/>
    <x v="3"/>
    <x v="6"/>
    <m/>
  </r>
  <r>
    <s v="OD8575"/>
    <x v="4"/>
    <x v="0"/>
    <x v="0"/>
    <x v="21"/>
    <d v="2016-09-01T00:00:00"/>
    <x v="4"/>
    <n v="1790"/>
    <n v="0.23"/>
    <n v="304.3"/>
    <s v="Tamil Nadu"/>
    <x v="1"/>
    <x v="8"/>
    <m/>
  </r>
  <r>
    <s v="OD8576"/>
    <x v="3"/>
    <x v="6"/>
    <x v="13"/>
    <x v="18"/>
    <d v="2016-04-04T00:00:00"/>
    <x v="4"/>
    <n v="1926"/>
    <n v="0.24"/>
    <n v="231.12"/>
    <s v="Tamil Nadu"/>
    <x v="1"/>
    <x v="3"/>
    <m/>
  </r>
  <r>
    <s v="OD8577"/>
    <x v="23"/>
    <x v="3"/>
    <x v="5"/>
    <x v="4"/>
    <d v="2017-09-08T00:00:00"/>
    <x v="4"/>
    <n v="2210"/>
    <n v="0.14000000000000001"/>
    <n v="950.3"/>
    <s v="Tamil Nadu"/>
    <x v="0"/>
    <x v="8"/>
    <m/>
  </r>
  <r>
    <s v="OD8578"/>
    <x v="7"/>
    <x v="6"/>
    <x v="13"/>
    <x v="2"/>
    <d v="2018-12-01T00:00:00"/>
    <x v="4"/>
    <n v="1491"/>
    <n v="0.12"/>
    <n v="298.2"/>
    <s v="Tamil Nadu"/>
    <x v="3"/>
    <x v="4"/>
    <m/>
  </r>
  <r>
    <s v="OD8579"/>
    <x v="17"/>
    <x v="0"/>
    <x v="20"/>
    <x v="21"/>
    <d v="2016-09-21T00:00:00"/>
    <x v="4"/>
    <n v="1943"/>
    <n v="0.33"/>
    <n v="582.9"/>
    <s v="Tamil Nadu"/>
    <x v="1"/>
    <x v="8"/>
    <m/>
  </r>
  <r>
    <s v="OD8580"/>
    <x v="2"/>
    <x v="3"/>
    <x v="16"/>
    <x v="22"/>
    <d v="2016-07-23T00:00:00"/>
    <x v="4"/>
    <n v="1239"/>
    <n v="0.3"/>
    <n v="136.29"/>
    <s v="Tamil Nadu"/>
    <x v="1"/>
    <x v="7"/>
    <m/>
  </r>
  <r>
    <s v="OD8581"/>
    <x v="22"/>
    <x v="1"/>
    <x v="14"/>
    <x v="2"/>
    <d v="2018-08-21T00:00:00"/>
    <x v="4"/>
    <n v="1631"/>
    <n v="0.25"/>
    <n v="685.02"/>
    <s v="Tamil Nadu"/>
    <x v="3"/>
    <x v="6"/>
    <m/>
  </r>
  <r>
    <s v="OD8582"/>
    <x v="23"/>
    <x v="2"/>
    <x v="21"/>
    <x v="12"/>
    <d v="2016-09-11T00:00:00"/>
    <x v="4"/>
    <n v="1253"/>
    <n v="0.27"/>
    <n v="288.19"/>
    <s v="Tamil Nadu"/>
    <x v="1"/>
    <x v="8"/>
    <m/>
  </r>
  <r>
    <s v="OD8583"/>
    <x v="36"/>
    <x v="3"/>
    <x v="18"/>
    <x v="9"/>
    <d v="2018-07-17T00:00:00"/>
    <x v="4"/>
    <n v="819"/>
    <n v="0.16"/>
    <n v="122.85"/>
    <s v="Tamil Nadu"/>
    <x v="3"/>
    <x v="7"/>
    <m/>
  </r>
  <r>
    <s v="OD8584"/>
    <x v="41"/>
    <x v="5"/>
    <x v="10"/>
    <x v="1"/>
    <d v="2018-11-28T00:00:00"/>
    <x v="4"/>
    <n v="1012"/>
    <n v="0.33"/>
    <n v="283.36"/>
    <s v="Tamil Nadu"/>
    <x v="3"/>
    <x v="0"/>
    <m/>
  </r>
  <r>
    <s v="OD8585"/>
    <x v="41"/>
    <x v="1"/>
    <x v="1"/>
    <x v="1"/>
    <d v="2018-11-28T00:00:00"/>
    <x v="4"/>
    <n v="2105"/>
    <n v="0.14000000000000001"/>
    <n v="610.45000000000005"/>
    <s v="Tamil Nadu"/>
    <x v="3"/>
    <x v="0"/>
    <m/>
  </r>
  <r>
    <s v="OD8586"/>
    <x v="37"/>
    <x v="1"/>
    <x v="14"/>
    <x v="11"/>
    <d v="2015-12-31T00:00:00"/>
    <x v="4"/>
    <n v="1247"/>
    <n v="0.28999999999999998"/>
    <n v="511.27"/>
    <s v="Tamil Nadu"/>
    <x v="2"/>
    <x v="4"/>
    <m/>
  </r>
  <r>
    <s v="OD8587"/>
    <x v="23"/>
    <x v="6"/>
    <x v="13"/>
    <x v="19"/>
    <d v="2017-12-02T00:00:00"/>
    <x v="4"/>
    <n v="1435"/>
    <n v="0.23"/>
    <n v="172.2"/>
    <s v="Tamil Nadu"/>
    <x v="0"/>
    <x v="4"/>
    <m/>
  </r>
  <r>
    <s v="OD8588"/>
    <x v="19"/>
    <x v="0"/>
    <x v="12"/>
    <x v="14"/>
    <d v="2015-11-09T00:00:00"/>
    <x v="4"/>
    <n v="1541"/>
    <n v="0.12"/>
    <n v="107.87"/>
    <s v="Tamil Nadu"/>
    <x v="2"/>
    <x v="0"/>
    <m/>
  </r>
  <r>
    <s v="OD8589"/>
    <x v="8"/>
    <x v="0"/>
    <x v="12"/>
    <x v="20"/>
    <d v="2015-09-08T00:00:00"/>
    <x v="4"/>
    <n v="595"/>
    <n v="0.26"/>
    <n v="249.9"/>
    <s v="Tamil Nadu"/>
    <x v="2"/>
    <x v="8"/>
    <m/>
  </r>
  <r>
    <s v="OD8590"/>
    <x v="6"/>
    <x v="6"/>
    <x v="11"/>
    <x v="4"/>
    <d v="2017-08-12T00:00:00"/>
    <x v="4"/>
    <n v="2216"/>
    <n v="0.2"/>
    <n v="199.44"/>
    <s v="Tamil Nadu"/>
    <x v="0"/>
    <x v="6"/>
    <m/>
  </r>
  <r>
    <s v="OD8591"/>
    <x v="25"/>
    <x v="6"/>
    <x v="13"/>
    <x v="14"/>
    <d v="2015-11-14T00:00:00"/>
    <x v="4"/>
    <n v="1707"/>
    <n v="0.24"/>
    <n v="170.7"/>
    <s v="Tamil Nadu"/>
    <x v="2"/>
    <x v="0"/>
    <m/>
  </r>
  <r>
    <s v="OD8592"/>
    <x v="13"/>
    <x v="5"/>
    <x v="17"/>
    <x v="6"/>
    <d v="2016-09-06T00:00:00"/>
    <x v="4"/>
    <n v="2009"/>
    <n v="0.1"/>
    <n v="683.06"/>
    <s v="Tamil Nadu"/>
    <x v="1"/>
    <x v="8"/>
    <m/>
  </r>
  <r>
    <s v="OD8593"/>
    <x v="23"/>
    <x v="5"/>
    <x v="10"/>
    <x v="15"/>
    <d v="2017-04-26T00:00:00"/>
    <x v="4"/>
    <n v="1109"/>
    <n v="0.26"/>
    <n v="199.62"/>
    <s v="Tamil Nadu"/>
    <x v="0"/>
    <x v="3"/>
    <m/>
  </r>
  <r>
    <s v="OD8594"/>
    <x v="12"/>
    <x v="2"/>
    <x v="2"/>
    <x v="18"/>
    <d v="2018-06-27T00:00:00"/>
    <x v="4"/>
    <n v="2447"/>
    <n v="0.15"/>
    <n v="856.45"/>
    <s v="Tamil Nadu"/>
    <x v="3"/>
    <x v="1"/>
    <m/>
  </r>
  <r>
    <s v="OD8595"/>
    <x v="39"/>
    <x v="1"/>
    <x v="1"/>
    <x v="8"/>
    <d v="2015-12-27T00:00:00"/>
    <x v="4"/>
    <n v="531"/>
    <n v="0.32"/>
    <n v="159.30000000000001"/>
    <s v="Tamil Nadu"/>
    <x v="2"/>
    <x v="4"/>
    <m/>
  </r>
  <r>
    <s v="OD8596"/>
    <x v="42"/>
    <x v="4"/>
    <x v="22"/>
    <x v="14"/>
    <d v="2018-03-10T00:00:00"/>
    <x v="4"/>
    <n v="597"/>
    <n v="0.13"/>
    <n v="173.13"/>
    <s v="Tamil Nadu"/>
    <x v="3"/>
    <x v="10"/>
    <m/>
  </r>
  <r>
    <s v="OD8597"/>
    <x v="45"/>
    <x v="3"/>
    <x v="18"/>
    <x v="22"/>
    <d v="2016-04-05T00:00:00"/>
    <x v="4"/>
    <n v="1422"/>
    <n v="0.22"/>
    <n v="426.6"/>
    <s v="Tamil Nadu"/>
    <x v="1"/>
    <x v="3"/>
    <m/>
  </r>
  <r>
    <s v="OD8598"/>
    <x v="23"/>
    <x v="1"/>
    <x v="1"/>
    <x v="19"/>
    <d v="2018-03-10T00:00:00"/>
    <x v="4"/>
    <n v="1249"/>
    <n v="0.31"/>
    <n v="224.82"/>
    <s v="Tamil Nadu"/>
    <x v="3"/>
    <x v="10"/>
    <m/>
  </r>
  <r>
    <s v="OD8599"/>
    <x v="18"/>
    <x v="6"/>
    <x v="11"/>
    <x v="6"/>
    <d v="2016-10-04T00:00:00"/>
    <x v="4"/>
    <n v="1483"/>
    <n v="0.23"/>
    <n v="237.28"/>
    <s v="Tamil Nadu"/>
    <x v="1"/>
    <x v="2"/>
    <m/>
  </r>
  <r>
    <s v="OD8600"/>
    <x v="39"/>
    <x v="3"/>
    <x v="5"/>
    <x v="22"/>
    <d v="2018-04-22T00:00:00"/>
    <x v="4"/>
    <n v="2381"/>
    <n v="0.15"/>
    <n v="595.25"/>
    <s v="Tamil Nadu"/>
    <x v="3"/>
    <x v="3"/>
    <m/>
  </r>
  <r>
    <s v="OD8601"/>
    <x v="8"/>
    <x v="2"/>
    <x v="4"/>
    <x v="11"/>
    <d v="2015-04-23T00:00:00"/>
    <x v="4"/>
    <n v="672"/>
    <n v="0.21"/>
    <n v="134.4"/>
    <s v="Tamil Nadu"/>
    <x v="2"/>
    <x v="3"/>
    <m/>
  </r>
  <r>
    <s v="OD8602"/>
    <x v="21"/>
    <x v="0"/>
    <x v="20"/>
    <x v="4"/>
    <d v="2016-04-05T00:00:00"/>
    <x v="4"/>
    <n v="689"/>
    <n v="0.26"/>
    <n v="282.49"/>
    <s v="Tamil Nadu"/>
    <x v="1"/>
    <x v="3"/>
    <m/>
  </r>
  <r>
    <s v="OD8603"/>
    <x v="43"/>
    <x v="5"/>
    <x v="10"/>
    <x v="12"/>
    <d v="2016-06-14T00:00:00"/>
    <x v="4"/>
    <n v="2216"/>
    <n v="0.11"/>
    <n v="686.96"/>
    <s v="Tamil Nadu"/>
    <x v="1"/>
    <x v="1"/>
    <m/>
  </r>
  <r>
    <s v="OD8604"/>
    <x v="8"/>
    <x v="0"/>
    <x v="20"/>
    <x v="16"/>
    <d v="2017-05-06T00:00:00"/>
    <x v="4"/>
    <n v="540"/>
    <n v="0.17"/>
    <n v="129.6"/>
    <s v="Tamil Nadu"/>
    <x v="0"/>
    <x v="5"/>
    <m/>
  </r>
  <r>
    <s v="OD8605"/>
    <x v="12"/>
    <x v="6"/>
    <x v="11"/>
    <x v="14"/>
    <d v="2017-11-10T00:00:00"/>
    <x v="4"/>
    <n v="924"/>
    <n v="0.19"/>
    <n v="351.12"/>
    <s v="Tamil Nadu"/>
    <x v="0"/>
    <x v="0"/>
    <m/>
  </r>
  <r>
    <s v="OD8606"/>
    <x v="2"/>
    <x v="4"/>
    <x v="6"/>
    <x v="14"/>
    <d v="2017-01-11T00:00:00"/>
    <x v="4"/>
    <n v="2101"/>
    <n v="0.12"/>
    <n v="315.14999999999998"/>
    <s v="Tamil Nadu"/>
    <x v="0"/>
    <x v="9"/>
    <m/>
  </r>
  <r>
    <s v="OD8607"/>
    <x v="12"/>
    <x v="5"/>
    <x v="17"/>
    <x v="11"/>
    <d v="2015-04-23T00:00:00"/>
    <x v="4"/>
    <n v="1229"/>
    <n v="0.22"/>
    <n v="442.44"/>
    <s v="Tamil Nadu"/>
    <x v="2"/>
    <x v="3"/>
    <m/>
  </r>
  <r>
    <s v="OD8608"/>
    <x v="35"/>
    <x v="0"/>
    <x v="0"/>
    <x v="16"/>
    <d v="2015-04-23T00:00:00"/>
    <x v="4"/>
    <n v="1630"/>
    <n v="0.1"/>
    <n v="700.9"/>
    <s v="Tamil Nadu"/>
    <x v="2"/>
    <x v="3"/>
    <m/>
  </r>
  <r>
    <s v="OD8609"/>
    <x v="9"/>
    <x v="5"/>
    <x v="10"/>
    <x v="7"/>
    <d v="2018-12-14T00:00:00"/>
    <x v="4"/>
    <n v="2063"/>
    <n v="0.12"/>
    <n v="247.56"/>
    <s v="Tamil Nadu"/>
    <x v="3"/>
    <x v="4"/>
    <m/>
  </r>
  <r>
    <s v="OD8610"/>
    <x v="19"/>
    <x v="4"/>
    <x v="22"/>
    <x v="12"/>
    <d v="2016-11-20T00:00:00"/>
    <x v="4"/>
    <n v="1109"/>
    <n v="0.18"/>
    <n v="443.6"/>
    <s v="Tamil Nadu"/>
    <x v="1"/>
    <x v="0"/>
    <m/>
  </r>
  <r>
    <s v="OD8611"/>
    <x v="31"/>
    <x v="3"/>
    <x v="5"/>
    <x v="17"/>
    <d v="2018-05-13T00:00:00"/>
    <x v="4"/>
    <n v="1490"/>
    <n v="0.28000000000000003"/>
    <n v="238.4"/>
    <s v="Tamil Nadu"/>
    <x v="3"/>
    <x v="5"/>
    <m/>
  </r>
  <r>
    <s v="OD8612"/>
    <x v="3"/>
    <x v="2"/>
    <x v="15"/>
    <x v="19"/>
    <d v="2017-11-03T00:00:00"/>
    <x v="4"/>
    <n v="1763"/>
    <n v="0.14000000000000001"/>
    <n v="722.83"/>
    <s v="Tamil Nadu"/>
    <x v="0"/>
    <x v="0"/>
    <m/>
  </r>
  <r>
    <s v="OD8613"/>
    <x v="8"/>
    <x v="0"/>
    <x v="12"/>
    <x v="21"/>
    <d v="2015-03-28T00:00:00"/>
    <x v="4"/>
    <n v="783"/>
    <n v="0.1"/>
    <n v="274.05"/>
    <s v="Tamil Nadu"/>
    <x v="2"/>
    <x v="10"/>
    <m/>
  </r>
  <r>
    <s v="OD8614"/>
    <x v="10"/>
    <x v="1"/>
    <x v="14"/>
    <x v="10"/>
    <d v="2016-09-17T00:00:00"/>
    <x v="4"/>
    <n v="1388"/>
    <n v="0.24"/>
    <n v="513.55999999999995"/>
    <s v="Tamil Nadu"/>
    <x v="1"/>
    <x v="8"/>
    <m/>
  </r>
  <r>
    <s v="OD8615"/>
    <x v="10"/>
    <x v="1"/>
    <x v="14"/>
    <x v="19"/>
    <d v="2017-04-19T00:00:00"/>
    <x v="4"/>
    <n v="953"/>
    <n v="0.19"/>
    <n v="181.07"/>
    <s v="Tamil Nadu"/>
    <x v="0"/>
    <x v="3"/>
    <m/>
  </r>
  <r>
    <s v="OD8616"/>
    <x v="45"/>
    <x v="6"/>
    <x v="9"/>
    <x v="8"/>
    <d v="2018-03-11T00:00:00"/>
    <x v="4"/>
    <n v="1095"/>
    <n v="0.19"/>
    <n v="372.3"/>
    <s v="Tamil Nadu"/>
    <x v="3"/>
    <x v="10"/>
    <m/>
  </r>
  <r>
    <s v="OD8617"/>
    <x v="6"/>
    <x v="6"/>
    <x v="9"/>
    <x v="13"/>
    <d v="2016-04-05T00:00:00"/>
    <x v="4"/>
    <n v="2237"/>
    <n v="0.27"/>
    <n v="559.25"/>
    <s v="Tamil Nadu"/>
    <x v="1"/>
    <x v="3"/>
    <m/>
  </r>
  <r>
    <s v="OD8618"/>
    <x v="3"/>
    <x v="4"/>
    <x v="22"/>
    <x v="7"/>
    <d v="2018-12-22T00:00:00"/>
    <x v="1"/>
    <n v="1453"/>
    <n v="0.15"/>
    <n v="334.19"/>
    <s v="Tamil Nadu"/>
    <x v="3"/>
    <x v="4"/>
    <m/>
  </r>
  <r>
    <s v="OD8619"/>
    <x v="7"/>
    <x v="0"/>
    <x v="12"/>
    <x v="1"/>
    <d v="2018-11-20T00:00:00"/>
    <x v="1"/>
    <n v="682"/>
    <n v="0.11"/>
    <n v="293.26"/>
    <s v="Tamil Nadu"/>
    <x v="3"/>
    <x v="0"/>
    <m/>
  </r>
  <r>
    <s v="OD8620"/>
    <x v="19"/>
    <x v="5"/>
    <x v="10"/>
    <x v="7"/>
    <d v="2017-09-22T00:00:00"/>
    <x v="1"/>
    <n v="963"/>
    <n v="0.28000000000000003"/>
    <n v="414.09"/>
    <s v="Tamil Nadu"/>
    <x v="0"/>
    <x v="8"/>
    <m/>
  </r>
  <r>
    <s v="OD8621"/>
    <x v="46"/>
    <x v="1"/>
    <x v="1"/>
    <x v="14"/>
    <d v="2016-11-15T00:00:00"/>
    <x v="1"/>
    <n v="1969"/>
    <n v="0.31"/>
    <n v="669.46"/>
    <s v="Tamil Nadu"/>
    <x v="1"/>
    <x v="0"/>
    <m/>
  </r>
  <r>
    <s v="OD8622"/>
    <x v="43"/>
    <x v="0"/>
    <x v="12"/>
    <x v="14"/>
    <d v="2017-03-13T00:00:00"/>
    <x v="1"/>
    <n v="2230"/>
    <n v="0.2"/>
    <n v="869.7"/>
    <s v="Tamil Nadu"/>
    <x v="0"/>
    <x v="10"/>
    <m/>
  </r>
  <r>
    <s v="OD8623"/>
    <x v="22"/>
    <x v="1"/>
    <x v="14"/>
    <x v="13"/>
    <d v="2016-07-24T00:00:00"/>
    <x v="1"/>
    <n v="2068"/>
    <n v="0.32"/>
    <n v="496.32"/>
    <s v="Tamil Nadu"/>
    <x v="1"/>
    <x v="7"/>
    <m/>
  </r>
  <r>
    <s v="OD8624"/>
    <x v="36"/>
    <x v="5"/>
    <x v="17"/>
    <x v="4"/>
    <d v="2015-01-26T00:00:00"/>
    <x v="1"/>
    <n v="1354"/>
    <n v="0.12"/>
    <n v="176.02"/>
    <s v="Tamil Nadu"/>
    <x v="2"/>
    <x v="9"/>
    <m/>
  </r>
  <r>
    <s v="OD8625"/>
    <x v="8"/>
    <x v="3"/>
    <x v="18"/>
    <x v="4"/>
    <d v="2015-01-26T00:00:00"/>
    <x v="1"/>
    <n v="2122"/>
    <n v="0.33"/>
    <n v="530.5"/>
    <s v="Tamil Nadu"/>
    <x v="2"/>
    <x v="9"/>
    <m/>
  </r>
  <r>
    <s v="OD8626"/>
    <x v="0"/>
    <x v="1"/>
    <x v="1"/>
    <x v="4"/>
    <d v="2018-06-12T00:00:00"/>
    <x v="1"/>
    <n v="1689"/>
    <n v="0.22"/>
    <n v="253.35"/>
    <s v="Tamil Nadu"/>
    <x v="3"/>
    <x v="1"/>
    <m/>
  </r>
  <r>
    <s v="OD8627"/>
    <x v="14"/>
    <x v="1"/>
    <x v="1"/>
    <x v="21"/>
    <d v="2015-03-14T00:00:00"/>
    <x v="1"/>
    <n v="1850"/>
    <n v="0.16"/>
    <n v="370"/>
    <s v="Tamil Nadu"/>
    <x v="2"/>
    <x v="10"/>
    <m/>
  </r>
  <r>
    <s v="OD8628"/>
    <x v="47"/>
    <x v="4"/>
    <x v="7"/>
    <x v="3"/>
    <d v="2017-04-08T00:00:00"/>
    <x v="1"/>
    <n v="864"/>
    <n v="0.12"/>
    <n v="43.2"/>
    <s v="Tamil Nadu"/>
    <x v="0"/>
    <x v="3"/>
    <m/>
  </r>
  <r>
    <s v="OD8629"/>
    <x v="39"/>
    <x v="6"/>
    <x v="11"/>
    <x v="12"/>
    <d v="2017-05-25T00:00:00"/>
    <x v="1"/>
    <n v="1291"/>
    <n v="0.11"/>
    <n v="387.3"/>
    <s v="Tamil Nadu"/>
    <x v="0"/>
    <x v="5"/>
    <m/>
  </r>
  <r>
    <s v="OD8630"/>
    <x v="7"/>
    <x v="5"/>
    <x v="8"/>
    <x v="15"/>
    <d v="2017-03-11T00:00:00"/>
    <x v="1"/>
    <n v="1353"/>
    <n v="0.13"/>
    <n v="311.19"/>
    <s v="Tamil Nadu"/>
    <x v="0"/>
    <x v="10"/>
    <m/>
  </r>
  <r>
    <s v="OD8631"/>
    <x v="4"/>
    <x v="4"/>
    <x v="7"/>
    <x v="12"/>
    <d v="2017-12-20T00:00:00"/>
    <x v="1"/>
    <n v="2302"/>
    <n v="0.32"/>
    <n v="759.66"/>
    <s v="Tamil Nadu"/>
    <x v="0"/>
    <x v="4"/>
    <m/>
  </r>
  <r>
    <s v="OD8632"/>
    <x v="6"/>
    <x v="6"/>
    <x v="11"/>
    <x v="4"/>
    <d v="2016-09-05T00:00:00"/>
    <x v="1"/>
    <n v="1329"/>
    <n v="0.27"/>
    <n v="345.54"/>
    <s v="Tamil Nadu"/>
    <x v="1"/>
    <x v="8"/>
    <m/>
  </r>
  <r>
    <s v="OD8633"/>
    <x v="39"/>
    <x v="1"/>
    <x v="14"/>
    <x v="22"/>
    <d v="2017-10-20T00:00:00"/>
    <x v="1"/>
    <n v="2443"/>
    <n v="0.23"/>
    <n v="219.87"/>
    <s v="Tamil Nadu"/>
    <x v="0"/>
    <x v="2"/>
    <m/>
  </r>
  <r>
    <s v="OD8634"/>
    <x v="29"/>
    <x v="5"/>
    <x v="10"/>
    <x v="6"/>
    <d v="2015-11-24T00:00:00"/>
    <x v="1"/>
    <n v="2203"/>
    <n v="0.28000000000000003"/>
    <n v="903.23"/>
    <s v="Tamil Nadu"/>
    <x v="2"/>
    <x v="0"/>
    <m/>
  </r>
  <r>
    <s v="OD8635"/>
    <x v="2"/>
    <x v="5"/>
    <x v="10"/>
    <x v="20"/>
    <d v="2015-01-06T00:00:00"/>
    <x v="1"/>
    <n v="1504"/>
    <n v="0.23"/>
    <n v="616.64"/>
    <s v="Tamil Nadu"/>
    <x v="2"/>
    <x v="9"/>
    <m/>
  </r>
  <r>
    <s v="OD8636"/>
    <x v="8"/>
    <x v="6"/>
    <x v="11"/>
    <x v="16"/>
    <d v="2017-08-04T00:00:00"/>
    <x v="1"/>
    <n v="1881"/>
    <n v="0.15"/>
    <n v="188.1"/>
    <s v="Tamil Nadu"/>
    <x v="0"/>
    <x v="6"/>
    <m/>
  </r>
  <r>
    <s v="OD8637"/>
    <x v="27"/>
    <x v="4"/>
    <x v="22"/>
    <x v="19"/>
    <d v="2017-10-21T00:00:00"/>
    <x v="1"/>
    <n v="813"/>
    <n v="0.23"/>
    <n v="252.03"/>
    <s v="Tamil Nadu"/>
    <x v="0"/>
    <x v="2"/>
    <m/>
  </r>
  <r>
    <s v="OD8638"/>
    <x v="10"/>
    <x v="0"/>
    <x v="20"/>
    <x v="22"/>
    <d v="2015-03-18T00:00:00"/>
    <x v="1"/>
    <n v="978"/>
    <n v="0.14000000000000001"/>
    <n v="176.04"/>
    <s v="Tamil Nadu"/>
    <x v="2"/>
    <x v="10"/>
    <m/>
  </r>
  <r>
    <s v="OD8639"/>
    <x v="29"/>
    <x v="5"/>
    <x v="17"/>
    <x v="19"/>
    <d v="2015-03-18T00:00:00"/>
    <x v="1"/>
    <n v="983"/>
    <n v="0.14000000000000001"/>
    <n v="226.09"/>
    <s v="Tamil Nadu"/>
    <x v="2"/>
    <x v="10"/>
    <m/>
  </r>
  <r>
    <s v="OD8640"/>
    <x v="44"/>
    <x v="2"/>
    <x v="15"/>
    <x v="8"/>
    <d v="2018-04-23T00:00:00"/>
    <x v="1"/>
    <n v="2385"/>
    <n v="0.19"/>
    <n v="810.9"/>
    <s v="Tamil Nadu"/>
    <x v="3"/>
    <x v="3"/>
    <m/>
  </r>
  <r>
    <s v="OD8641"/>
    <x v="26"/>
    <x v="1"/>
    <x v="14"/>
    <x v="6"/>
    <d v="2018-04-23T00:00:00"/>
    <x v="1"/>
    <n v="1783"/>
    <n v="0.26"/>
    <n v="606.22"/>
    <s v="Tamil Nadu"/>
    <x v="3"/>
    <x v="3"/>
    <m/>
  </r>
  <r>
    <s v="OD8642"/>
    <x v="36"/>
    <x v="5"/>
    <x v="10"/>
    <x v="5"/>
    <d v="2018-09-26T00:00:00"/>
    <x v="1"/>
    <n v="1390"/>
    <n v="0.32"/>
    <n v="500.4"/>
    <s v="Tamil Nadu"/>
    <x v="3"/>
    <x v="8"/>
    <m/>
  </r>
  <r>
    <s v="OD8643"/>
    <x v="26"/>
    <x v="0"/>
    <x v="12"/>
    <x v="12"/>
    <d v="2017-11-24T00:00:00"/>
    <x v="1"/>
    <n v="2104"/>
    <n v="0.28999999999999998"/>
    <n v="168.32"/>
    <s v="Tamil Nadu"/>
    <x v="0"/>
    <x v="0"/>
    <m/>
  </r>
  <r>
    <s v="OD8644"/>
    <x v="27"/>
    <x v="1"/>
    <x v="1"/>
    <x v="7"/>
    <d v="2018-04-30T00:00:00"/>
    <x v="1"/>
    <n v="992"/>
    <n v="0.17"/>
    <n v="158.72"/>
    <s v="Tamil Nadu"/>
    <x v="3"/>
    <x v="3"/>
    <m/>
  </r>
  <r>
    <s v="OD8645"/>
    <x v="46"/>
    <x v="5"/>
    <x v="10"/>
    <x v="1"/>
    <d v="2018-10-07T00:00:00"/>
    <x v="1"/>
    <n v="1426"/>
    <n v="0.28000000000000003"/>
    <n v="228.16"/>
    <s v="Tamil Nadu"/>
    <x v="3"/>
    <x v="2"/>
    <m/>
  </r>
  <r>
    <s v="OD8646"/>
    <x v="8"/>
    <x v="3"/>
    <x v="18"/>
    <x v="10"/>
    <d v="2018-05-20T00:00:00"/>
    <x v="2"/>
    <n v="1836"/>
    <n v="0.19"/>
    <n v="165.24"/>
    <s v="Tamil Nadu"/>
    <x v="3"/>
    <x v="5"/>
    <m/>
  </r>
  <r>
    <s v="OD8647"/>
    <x v="16"/>
    <x v="4"/>
    <x v="22"/>
    <x v="16"/>
    <d v="2015-12-24T00:00:00"/>
    <x v="2"/>
    <n v="836"/>
    <n v="0.1"/>
    <n v="91.96"/>
    <s v="Tamil Nadu"/>
    <x v="2"/>
    <x v="4"/>
    <m/>
  </r>
  <r>
    <s v="OD8648"/>
    <x v="37"/>
    <x v="4"/>
    <x v="6"/>
    <x v="11"/>
    <d v="2017-11-10T00:00:00"/>
    <x v="2"/>
    <n v="828"/>
    <n v="0.2"/>
    <n v="215.28"/>
    <s v="Tamil Nadu"/>
    <x v="0"/>
    <x v="0"/>
    <m/>
  </r>
  <r>
    <s v="OD8649"/>
    <x v="21"/>
    <x v="6"/>
    <x v="11"/>
    <x v="1"/>
    <d v="2018-06-06T00:00:00"/>
    <x v="2"/>
    <n v="2136"/>
    <n v="0.27"/>
    <n v="427.2"/>
    <s v="Tamil Nadu"/>
    <x v="3"/>
    <x v="1"/>
    <m/>
  </r>
  <r>
    <s v="OD8650"/>
    <x v="41"/>
    <x v="3"/>
    <x v="5"/>
    <x v="23"/>
    <d v="2017-11-13T00:00:00"/>
    <x v="2"/>
    <n v="1087"/>
    <n v="0.26"/>
    <n v="391.32"/>
    <s v="Tamil Nadu"/>
    <x v="0"/>
    <x v="0"/>
    <m/>
  </r>
  <r>
    <s v="OD8651"/>
    <x v="29"/>
    <x v="2"/>
    <x v="21"/>
    <x v="0"/>
    <d v="2017-09-20T00:00:00"/>
    <x v="2"/>
    <n v="1638"/>
    <n v="0.32"/>
    <n v="458.64"/>
    <s v="Tamil Nadu"/>
    <x v="0"/>
    <x v="8"/>
    <m/>
  </r>
  <r>
    <s v="OD8652"/>
    <x v="44"/>
    <x v="5"/>
    <x v="8"/>
    <x v="16"/>
    <d v="2015-03-18T00:00:00"/>
    <x v="2"/>
    <n v="1534"/>
    <n v="0.22"/>
    <n v="322.14"/>
    <s v="Tamil Nadu"/>
    <x v="2"/>
    <x v="10"/>
    <m/>
  </r>
  <r>
    <s v="OD8653"/>
    <x v="39"/>
    <x v="4"/>
    <x v="6"/>
    <x v="8"/>
    <d v="2017-11-24T00:00:00"/>
    <x v="2"/>
    <n v="884"/>
    <n v="0.14000000000000001"/>
    <n v="167.96"/>
    <s v="Tamil Nadu"/>
    <x v="0"/>
    <x v="0"/>
    <m/>
  </r>
  <r>
    <s v="OD8654"/>
    <x v="43"/>
    <x v="1"/>
    <x v="14"/>
    <x v="22"/>
    <d v="2018-10-06T00:00:00"/>
    <x v="2"/>
    <n v="2132"/>
    <n v="0.13"/>
    <n v="703.56"/>
    <s v="Tamil Nadu"/>
    <x v="3"/>
    <x v="2"/>
    <m/>
  </r>
  <r>
    <s v="OD8655"/>
    <x v="17"/>
    <x v="4"/>
    <x v="6"/>
    <x v="12"/>
    <d v="2017-11-13T00:00:00"/>
    <x v="2"/>
    <n v="564"/>
    <n v="0.33"/>
    <n v="118.44"/>
    <s v="Tamil Nadu"/>
    <x v="0"/>
    <x v="0"/>
    <m/>
  </r>
  <r>
    <s v="OD8656"/>
    <x v="24"/>
    <x v="4"/>
    <x v="22"/>
    <x v="14"/>
    <d v="2016-11-03T00:00:00"/>
    <x v="2"/>
    <n v="1773"/>
    <n v="0.22"/>
    <n v="478.71"/>
    <s v="Tamil Nadu"/>
    <x v="1"/>
    <x v="0"/>
    <m/>
  </r>
  <r>
    <s v="OD8657"/>
    <x v="2"/>
    <x v="6"/>
    <x v="13"/>
    <x v="8"/>
    <d v="2016-12-14T00:00:00"/>
    <x v="2"/>
    <n v="1318"/>
    <n v="0.23"/>
    <n v="79.08"/>
    <s v="Tamil Nadu"/>
    <x v="1"/>
    <x v="4"/>
    <m/>
  </r>
  <r>
    <s v="OD8658"/>
    <x v="8"/>
    <x v="3"/>
    <x v="3"/>
    <x v="6"/>
    <d v="2016-09-19T00:00:00"/>
    <x v="2"/>
    <n v="1712"/>
    <n v="0.31"/>
    <n v="547.84"/>
    <s v="Tamil Nadu"/>
    <x v="1"/>
    <x v="8"/>
    <m/>
  </r>
  <r>
    <s v="OD8659"/>
    <x v="24"/>
    <x v="0"/>
    <x v="0"/>
    <x v="21"/>
    <d v="2018-12-14T00:00:00"/>
    <x v="2"/>
    <n v="743"/>
    <n v="0.12"/>
    <n v="200.61"/>
    <s v="Tamil Nadu"/>
    <x v="3"/>
    <x v="4"/>
    <m/>
  </r>
  <r>
    <s v="OD8660"/>
    <x v="13"/>
    <x v="6"/>
    <x v="19"/>
    <x v="19"/>
    <d v="2016-09-06T00:00:00"/>
    <x v="2"/>
    <n v="1896"/>
    <n v="0.27"/>
    <n v="189.6"/>
    <s v="Tamil Nadu"/>
    <x v="1"/>
    <x v="8"/>
    <m/>
  </r>
  <r>
    <s v="OD8661"/>
    <x v="33"/>
    <x v="2"/>
    <x v="21"/>
    <x v="19"/>
    <d v="2016-11-20T00:00:00"/>
    <x v="2"/>
    <n v="2027"/>
    <n v="0.32"/>
    <n v="263.51"/>
    <s v="Tamil Nadu"/>
    <x v="1"/>
    <x v="0"/>
    <m/>
  </r>
  <r>
    <s v="OD8662"/>
    <x v="9"/>
    <x v="2"/>
    <x v="21"/>
    <x v="18"/>
    <d v="2018-03-21T00:00:00"/>
    <x v="2"/>
    <n v="2192"/>
    <n v="0.12"/>
    <n v="767.2"/>
    <s v="Tamil Nadu"/>
    <x v="3"/>
    <x v="10"/>
    <m/>
  </r>
  <r>
    <s v="OD8663"/>
    <x v="48"/>
    <x v="2"/>
    <x v="2"/>
    <x v="23"/>
    <d v="2017-11-24T00:00:00"/>
    <x v="2"/>
    <n v="1259"/>
    <n v="0.24"/>
    <n v="226.62"/>
    <s v="Tamil Nadu"/>
    <x v="0"/>
    <x v="0"/>
    <m/>
  </r>
  <r>
    <s v="OD8664"/>
    <x v="24"/>
    <x v="6"/>
    <x v="13"/>
    <x v="9"/>
    <d v="2018-12-15T00:00:00"/>
    <x v="2"/>
    <n v="2037"/>
    <n v="0.12"/>
    <n v="305.55"/>
    <s v="Tamil Nadu"/>
    <x v="3"/>
    <x v="4"/>
    <m/>
  </r>
  <r>
    <s v="OD8665"/>
    <x v="35"/>
    <x v="2"/>
    <x v="15"/>
    <x v="14"/>
    <d v="2018-07-08T00:00:00"/>
    <x v="2"/>
    <n v="1135"/>
    <n v="0.31"/>
    <n v="147.55000000000001"/>
    <s v="Tamil Nadu"/>
    <x v="3"/>
    <x v="7"/>
    <m/>
  </r>
  <r>
    <s v="OD8666"/>
    <x v="30"/>
    <x v="6"/>
    <x v="11"/>
    <x v="16"/>
    <d v="2015-04-25T00:00:00"/>
    <x v="2"/>
    <n v="1108"/>
    <n v="0.26"/>
    <n v="365.64"/>
    <s v="Tamil Nadu"/>
    <x v="2"/>
    <x v="3"/>
    <m/>
  </r>
  <r>
    <s v="OD8667"/>
    <x v="25"/>
    <x v="2"/>
    <x v="21"/>
    <x v="21"/>
    <d v="2018-08-28T00:00:00"/>
    <x v="2"/>
    <n v="2285"/>
    <n v="0.31"/>
    <n v="251.35"/>
    <s v="Tamil Nadu"/>
    <x v="3"/>
    <x v="6"/>
    <m/>
  </r>
  <r>
    <s v="OD8668"/>
    <x v="49"/>
    <x v="4"/>
    <x v="7"/>
    <x v="11"/>
    <d v="2016-05-03T00:00:00"/>
    <x v="2"/>
    <n v="624"/>
    <n v="0.21"/>
    <n v="274.56"/>
    <s v="Tamil Nadu"/>
    <x v="1"/>
    <x v="5"/>
    <m/>
  </r>
  <r>
    <s v="OD8669"/>
    <x v="39"/>
    <x v="5"/>
    <x v="8"/>
    <x v="17"/>
    <d v="2015-11-05T00:00:00"/>
    <x v="2"/>
    <n v="1157"/>
    <n v="0.22"/>
    <n v="242.97"/>
    <s v="Tamil Nadu"/>
    <x v="2"/>
    <x v="0"/>
    <m/>
  </r>
  <r>
    <s v="OD8670"/>
    <x v="42"/>
    <x v="4"/>
    <x v="6"/>
    <x v="8"/>
    <d v="2016-11-13T00:00:00"/>
    <x v="2"/>
    <n v="911"/>
    <n v="0.11"/>
    <n v="209.53"/>
    <s v="Tamil Nadu"/>
    <x v="1"/>
    <x v="0"/>
    <m/>
  </r>
  <r>
    <s v="OD8671"/>
    <x v="15"/>
    <x v="4"/>
    <x v="6"/>
    <x v="9"/>
    <d v="2018-11-06T00:00:00"/>
    <x v="2"/>
    <n v="1919"/>
    <n v="0.28999999999999998"/>
    <n v="767.6"/>
    <s v="Tamil Nadu"/>
    <x v="3"/>
    <x v="0"/>
    <m/>
  </r>
  <r>
    <s v="OD8672"/>
    <x v="24"/>
    <x v="6"/>
    <x v="11"/>
    <x v="6"/>
    <d v="2018-12-01T00:00:00"/>
    <x v="2"/>
    <n v="2263"/>
    <n v="0.19"/>
    <n v="950.46"/>
    <s v="Tamil Nadu"/>
    <x v="3"/>
    <x v="4"/>
    <m/>
  </r>
  <r>
    <s v="OD8673"/>
    <x v="42"/>
    <x v="4"/>
    <x v="7"/>
    <x v="2"/>
    <d v="2015-10-11T00:00:00"/>
    <x v="2"/>
    <n v="613"/>
    <n v="0.31"/>
    <n v="263.58999999999997"/>
    <s v="Tamil Nadu"/>
    <x v="2"/>
    <x v="2"/>
    <m/>
  </r>
  <r>
    <s v="OD8674"/>
    <x v="3"/>
    <x v="3"/>
    <x v="18"/>
    <x v="3"/>
    <d v="2015-07-09T00:00:00"/>
    <x v="2"/>
    <n v="1764"/>
    <n v="0.15"/>
    <n v="617.4"/>
    <s v="Tamil Nadu"/>
    <x v="2"/>
    <x v="7"/>
    <m/>
  </r>
  <r>
    <s v="OD8675"/>
    <x v="47"/>
    <x v="6"/>
    <x v="9"/>
    <x v="5"/>
    <d v="2017-10-17T00:00:00"/>
    <x v="2"/>
    <n v="1236"/>
    <n v="0.33"/>
    <n v="197.76"/>
    <s v="Tamil Nadu"/>
    <x v="0"/>
    <x v="2"/>
    <m/>
  </r>
  <r>
    <s v="OD8676"/>
    <x v="29"/>
    <x v="1"/>
    <x v="14"/>
    <x v="22"/>
    <d v="2018-02-10T00:00:00"/>
    <x v="2"/>
    <n v="685"/>
    <n v="0.23"/>
    <n v="219.2"/>
    <s v="Tamil Nadu"/>
    <x v="3"/>
    <x v="11"/>
    <m/>
  </r>
  <r>
    <s v="OD8677"/>
    <x v="46"/>
    <x v="5"/>
    <x v="8"/>
    <x v="14"/>
    <d v="2016-08-25T00:00:00"/>
    <x v="2"/>
    <n v="890"/>
    <n v="0.1"/>
    <n v="267"/>
    <s v="Tamil Nadu"/>
    <x v="1"/>
    <x v="6"/>
    <m/>
  </r>
  <r>
    <s v="OD8678"/>
    <x v="48"/>
    <x v="1"/>
    <x v="1"/>
    <x v="6"/>
    <d v="2018-01-30T00:00:00"/>
    <x v="2"/>
    <n v="1920"/>
    <n v="0.34"/>
    <n v="268.8"/>
    <s v="Tamil Nadu"/>
    <x v="3"/>
    <x v="9"/>
    <m/>
  </r>
  <r>
    <s v="OD8679"/>
    <x v="36"/>
    <x v="3"/>
    <x v="3"/>
    <x v="1"/>
    <d v="2016-01-05T00:00:00"/>
    <x v="2"/>
    <n v="508"/>
    <n v="0.28000000000000003"/>
    <n v="76.2"/>
    <s v="Tamil Nadu"/>
    <x v="1"/>
    <x v="9"/>
    <m/>
  </r>
  <r>
    <s v="OD8680"/>
    <x v="48"/>
    <x v="0"/>
    <x v="0"/>
    <x v="22"/>
    <d v="2018-05-30T00:00:00"/>
    <x v="2"/>
    <n v="2386"/>
    <n v="0.33"/>
    <n v="835.1"/>
    <s v="Tamil Nadu"/>
    <x v="3"/>
    <x v="5"/>
    <m/>
  </r>
  <r>
    <s v="OD8681"/>
    <x v="21"/>
    <x v="1"/>
    <x v="14"/>
    <x v="20"/>
    <d v="2015-04-08T00:00:00"/>
    <x v="2"/>
    <n v="1659"/>
    <n v="0.34"/>
    <n v="282.02999999999997"/>
    <s v="Tamil Nadu"/>
    <x v="2"/>
    <x v="3"/>
    <m/>
  </r>
  <r>
    <s v="OD8682"/>
    <x v="31"/>
    <x v="5"/>
    <x v="10"/>
    <x v="7"/>
    <d v="2015-07-06T00:00:00"/>
    <x v="2"/>
    <n v="1645"/>
    <n v="0.12"/>
    <n v="493.5"/>
    <s v="Tamil Nadu"/>
    <x v="2"/>
    <x v="7"/>
    <m/>
  </r>
  <r>
    <s v="OD8683"/>
    <x v="16"/>
    <x v="3"/>
    <x v="18"/>
    <x v="14"/>
    <d v="2018-11-10T00:00:00"/>
    <x v="2"/>
    <n v="558"/>
    <n v="0.19"/>
    <n v="50.22"/>
    <s v="Tamil Nadu"/>
    <x v="3"/>
    <x v="0"/>
    <m/>
  </r>
  <r>
    <s v="OD8684"/>
    <x v="11"/>
    <x v="6"/>
    <x v="11"/>
    <x v="13"/>
    <d v="2016-09-03T00:00:00"/>
    <x v="2"/>
    <n v="1244"/>
    <n v="0.23"/>
    <n v="87.08"/>
    <s v="Tamil Nadu"/>
    <x v="1"/>
    <x v="8"/>
    <m/>
  </r>
  <r>
    <s v="OD8685"/>
    <x v="11"/>
    <x v="2"/>
    <x v="21"/>
    <x v="16"/>
    <d v="2017-09-17T00:00:00"/>
    <x v="2"/>
    <n v="2469"/>
    <n v="0.24"/>
    <n v="543.17999999999995"/>
    <s v="Tamil Nadu"/>
    <x v="0"/>
    <x v="8"/>
    <m/>
  </r>
  <r>
    <s v="OD8686"/>
    <x v="45"/>
    <x v="6"/>
    <x v="19"/>
    <x v="3"/>
    <d v="2018-11-06T00:00:00"/>
    <x v="2"/>
    <n v="1424"/>
    <n v="0.1"/>
    <n v="583.84"/>
    <s v="Tamil Nadu"/>
    <x v="3"/>
    <x v="0"/>
    <m/>
  </r>
  <r>
    <s v="OD8687"/>
    <x v="28"/>
    <x v="2"/>
    <x v="4"/>
    <x v="19"/>
    <d v="2018-02-20T00:00:00"/>
    <x v="2"/>
    <n v="2286"/>
    <n v="0.23"/>
    <n v="114.3"/>
    <s v="Tamil Nadu"/>
    <x v="3"/>
    <x v="11"/>
    <m/>
  </r>
  <r>
    <s v="OD8688"/>
    <x v="26"/>
    <x v="2"/>
    <x v="15"/>
    <x v="10"/>
    <d v="2017-10-09T00:00:00"/>
    <x v="2"/>
    <n v="846"/>
    <n v="0.17"/>
    <n v="118.44"/>
    <s v="Tamil Nadu"/>
    <x v="0"/>
    <x v="2"/>
    <m/>
  </r>
  <r>
    <s v="OD8689"/>
    <x v="16"/>
    <x v="3"/>
    <x v="3"/>
    <x v="4"/>
    <d v="2017-09-24T00:00:00"/>
    <x v="2"/>
    <n v="1037"/>
    <n v="0.2"/>
    <n v="414.8"/>
    <s v="Tamil Nadu"/>
    <x v="0"/>
    <x v="8"/>
    <m/>
  </r>
  <r>
    <s v="OD8690"/>
    <x v="6"/>
    <x v="1"/>
    <x v="1"/>
    <x v="9"/>
    <d v="2017-08-08T00:00:00"/>
    <x v="2"/>
    <n v="570"/>
    <n v="0.17"/>
    <n v="142.5"/>
    <s v="Tamil Nadu"/>
    <x v="0"/>
    <x v="6"/>
    <m/>
  </r>
  <r>
    <s v="OD8691"/>
    <x v="24"/>
    <x v="2"/>
    <x v="2"/>
    <x v="1"/>
    <d v="2018-12-24T00:00:00"/>
    <x v="2"/>
    <n v="953"/>
    <n v="0.21"/>
    <n v="428.85"/>
    <s v="Tamil Nadu"/>
    <x v="3"/>
    <x v="4"/>
    <m/>
  </r>
  <r>
    <s v="OD8692"/>
    <x v="2"/>
    <x v="0"/>
    <x v="0"/>
    <x v="21"/>
    <d v="2017-10-03T00:00:00"/>
    <x v="2"/>
    <n v="1274"/>
    <n v="0.2"/>
    <n v="407.68"/>
    <s v="Tamil Nadu"/>
    <x v="0"/>
    <x v="2"/>
    <m/>
  </r>
  <r>
    <s v="OD8693"/>
    <x v="12"/>
    <x v="2"/>
    <x v="15"/>
    <x v="2"/>
    <d v="2018-06-13T00:00:00"/>
    <x v="2"/>
    <n v="1063"/>
    <n v="0.27"/>
    <n v="265.75"/>
    <s v="Tamil Nadu"/>
    <x v="3"/>
    <x v="1"/>
    <m/>
  </r>
  <r>
    <s v="OD8694"/>
    <x v="37"/>
    <x v="3"/>
    <x v="3"/>
    <x v="10"/>
    <d v="2017-11-07T00:00:00"/>
    <x v="2"/>
    <n v="2454"/>
    <n v="0.23"/>
    <n v="588.96"/>
    <s v="Tamil Nadu"/>
    <x v="0"/>
    <x v="0"/>
    <m/>
  </r>
  <r>
    <s v="OD8695"/>
    <x v="4"/>
    <x v="5"/>
    <x v="8"/>
    <x v="7"/>
    <d v="2018-12-24T00:00:00"/>
    <x v="2"/>
    <n v="838"/>
    <n v="0.12"/>
    <n v="268.16000000000003"/>
    <s v="Tamil Nadu"/>
    <x v="3"/>
    <x v="4"/>
    <m/>
  </r>
  <r>
    <s v="OD8696"/>
    <x v="41"/>
    <x v="0"/>
    <x v="12"/>
    <x v="2"/>
    <d v="2015-04-25T00:00:00"/>
    <x v="2"/>
    <n v="2139"/>
    <n v="0.14000000000000001"/>
    <n v="149.72999999999999"/>
    <s v="Tamil Nadu"/>
    <x v="2"/>
    <x v="3"/>
    <m/>
  </r>
  <r>
    <s v="OD8697"/>
    <x v="22"/>
    <x v="3"/>
    <x v="18"/>
    <x v="13"/>
    <d v="2016-06-18T00:00:00"/>
    <x v="2"/>
    <n v="1952"/>
    <n v="0.13"/>
    <n v="683.2"/>
    <s v="Tamil Nadu"/>
    <x v="1"/>
    <x v="1"/>
    <m/>
  </r>
  <r>
    <s v="OD8698"/>
    <x v="10"/>
    <x v="6"/>
    <x v="19"/>
    <x v="21"/>
    <d v="2017-04-24T00:00:00"/>
    <x v="2"/>
    <n v="525"/>
    <n v="0.34"/>
    <n v="168"/>
    <s v="Tamil Nadu"/>
    <x v="0"/>
    <x v="3"/>
    <m/>
  </r>
  <r>
    <s v="OD8699"/>
    <x v="28"/>
    <x v="6"/>
    <x v="9"/>
    <x v="15"/>
    <d v="2016-08-01T00:00:00"/>
    <x v="2"/>
    <n v="1423"/>
    <n v="0.24"/>
    <n v="640.35"/>
    <s v="Tamil Nadu"/>
    <x v="1"/>
    <x v="6"/>
    <m/>
  </r>
  <r>
    <s v="OD8700"/>
    <x v="37"/>
    <x v="6"/>
    <x v="13"/>
    <x v="21"/>
    <d v="2015-10-10T00:00:00"/>
    <x v="2"/>
    <n v="684"/>
    <n v="0.16"/>
    <n v="88.92"/>
    <s v="Tamil Nadu"/>
    <x v="2"/>
    <x v="2"/>
    <m/>
  </r>
  <r>
    <s v="OD8701"/>
    <x v="11"/>
    <x v="5"/>
    <x v="8"/>
    <x v="16"/>
    <d v="2018-05-20T00:00:00"/>
    <x v="2"/>
    <n v="658"/>
    <n v="0.22"/>
    <n v="256.62"/>
    <s v="Tamil Nadu"/>
    <x v="3"/>
    <x v="5"/>
    <m/>
  </r>
  <r>
    <s v="OD8702"/>
    <x v="39"/>
    <x v="2"/>
    <x v="2"/>
    <x v="14"/>
    <d v="2016-12-01T00:00:00"/>
    <x v="2"/>
    <n v="1537"/>
    <n v="0.26"/>
    <n v="599.42999999999995"/>
    <s v="Tamil Nadu"/>
    <x v="1"/>
    <x v="4"/>
    <m/>
  </r>
  <r>
    <s v="OD8703"/>
    <x v="39"/>
    <x v="6"/>
    <x v="9"/>
    <x v="9"/>
    <d v="2017-12-15T00:00:00"/>
    <x v="2"/>
    <n v="1820"/>
    <n v="0.35"/>
    <n v="600.6"/>
    <s v="Tamil Nadu"/>
    <x v="0"/>
    <x v="4"/>
    <m/>
  </r>
  <r>
    <s v="OD8704"/>
    <x v="49"/>
    <x v="0"/>
    <x v="0"/>
    <x v="1"/>
    <d v="2018-02-20T00:00:00"/>
    <x v="2"/>
    <n v="642"/>
    <n v="0.34"/>
    <n v="44.94"/>
    <s v="Tamil Nadu"/>
    <x v="3"/>
    <x v="11"/>
    <m/>
  </r>
  <r>
    <s v="OD8705"/>
    <x v="8"/>
    <x v="1"/>
    <x v="1"/>
    <x v="17"/>
    <d v="2018-11-05T00:00:00"/>
    <x v="3"/>
    <n v="720"/>
    <n v="0.27"/>
    <n v="50.4"/>
    <s v="Tamil Nadu"/>
    <x v="3"/>
    <x v="0"/>
    <m/>
  </r>
  <r>
    <s v="OD8706"/>
    <x v="20"/>
    <x v="0"/>
    <x v="12"/>
    <x v="1"/>
    <d v="2018-04-14T00:00:00"/>
    <x v="3"/>
    <n v="2109"/>
    <n v="0.27"/>
    <n v="463.98"/>
    <s v="Tamil Nadu"/>
    <x v="3"/>
    <x v="3"/>
    <m/>
  </r>
  <r>
    <s v="OD8707"/>
    <x v="10"/>
    <x v="5"/>
    <x v="10"/>
    <x v="13"/>
    <d v="2018-01-01T00:00:00"/>
    <x v="3"/>
    <n v="2045"/>
    <n v="0.28999999999999998"/>
    <n v="879.35"/>
    <s v="Tamil Nadu"/>
    <x v="3"/>
    <x v="9"/>
    <m/>
  </r>
  <r>
    <s v="OD8708"/>
    <x v="18"/>
    <x v="3"/>
    <x v="5"/>
    <x v="9"/>
    <d v="2018-11-14T00:00:00"/>
    <x v="3"/>
    <n v="1290"/>
    <n v="0.28000000000000003"/>
    <n v="528.9"/>
    <s v="Tamil Nadu"/>
    <x v="3"/>
    <x v="0"/>
    <m/>
  </r>
  <r>
    <s v="OD8709"/>
    <x v="16"/>
    <x v="3"/>
    <x v="16"/>
    <x v="5"/>
    <d v="2016-04-28T00:00:00"/>
    <x v="3"/>
    <n v="1846"/>
    <n v="0.17"/>
    <n v="683.02"/>
    <s v="Tamil Nadu"/>
    <x v="1"/>
    <x v="3"/>
    <m/>
  </r>
  <r>
    <s v="OD8710"/>
    <x v="31"/>
    <x v="6"/>
    <x v="11"/>
    <x v="12"/>
    <d v="2018-06-15T00:00:00"/>
    <x v="3"/>
    <n v="2452"/>
    <n v="0.28000000000000003"/>
    <n v="122.6"/>
    <s v="Tamil Nadu"/>
    <x v="3"/>
    <x v="1"/>
    <m/>
  </r>
  <r>
    <s v="OD8711"/>
    <x v="25"/>
    <x v="0"/>
    <x v="12"/>
    <x v="23"/>
    <d v="2018-11-05T00:00:00"/>
    <x v="3"/>
    <n v="1069"/>
    <n v="0.2"/>
    <n v="406.22"/>
    <s v="Tamil Nadu"/>
    <x v="3"/>
    <x v="0"/>
    <m/>
  </r>
  <r>
    <s v="OD8712"/>
    <x v="47"/>
    <x v="3"/>
    <x v="5"/>
    <x v="18"/>
    <d v="2018-06-15T00:00:00"/>
    <x v="3"/>
    <n v="1950"/>
    <n v="0.33"/>
    <n v="663"/>
    <s v="Tamil Nadu"/>
    <x v="3"/>
    <x v="1"/>
    <m/>
  </r>
  <r>
    <s v="OD8713"/>
    <x v="18"/>
    <x v="3"/>
    <x v="16"/>
    <x v="8"/>
    <d v="2018-08-26T00:00:00"/>
    <x v="3"/>
    <n v="938"/>
    <n v="0.32"/>
    <n v="168.84"/>
    <s v="Tamil Nadu"/>
    <x v="3"/>
    <x v="6"/>
    <m/>
  </r>
  <r>
    <s v="OD8714"/>
    <x v="18"/>
    <x v="0"/>
    <x v="20"/>
    <x v="11"/>
    <d v="2016-12-05T00:00:00"/>
    <x v="3"/>
    <n v="704"/>
    <n v="0.21"/>
    <n v="133.76"/>
    <s v="Tamil Nadu"/>
    <x v="1"/>
    <x v="4"/>
    <m/>
  </r>
  <r>
    <s v="OD8715"/>
    <x v="14"/>
    <x v="5"/>
    <x v="17"/>
    <x v="11"/>
    <d v="2018-06-15T00:00:00"/>
    <x v="3"/>
    <n v="1980"/>
    <n v="0.22"/>
    <n v="198"/>
    <s v="Tamil Nadu"/>
    <x v="3"/>
    <x v="1"/>
    <m/>
  </r>
  <r>
    <s v="OD8716"/>
    <x v="42"/>
    <x v="6"/>
    <x v="9"/>
    <x v="22"/>
    <d v="2017-09-29T00:00:00"/>
    <x v="3"/>
    <n v="1670"/>
    <n v="0.27"/>
    <n v="517.70000000000005"/>
    <s v="Tamil Nadu"/>
    <x v="0"/>
    <x v="8"/>
    <m/>
  </r>
  <r>
    <s v="OD8717"/>
    <x v="18"/>
    <x v="6"/>
    <x v="13"/>
    <x v="14"/>
    <d v="2015-05-03T00:00:00"/>
    <x v="3"/>
    <n v="1407"/>
    <n v="0.1"/>
    <n v="337.68"/>
    <s v="Tamil Nadu"/>
    <x v="2"/>
    <x v="5"/>
    <m/>
  </r>
  <r>
    <s v="OD8718"/>
    <x v="32"/>
    <x v="3"/>
    <x v="5"/>
    <x v="16"/>
    <d v="2018-11-05T00:00:00"/>
    <x v="3"/>
    <n v="957"/>
    <n v="0.25"/>
    <n v="114.84"/>
    <s v="Tamil Nadu"/>
    <x v="3"/>
    <x v="0"/>
    <m/>
  </r>
  <r>
    <s v="OD8719"/>
    <x v="6"/>
    <x v="6"/>
    <x v="11"/>
    <x v="13"/>
    <d v="2016-04-28T00:00:00"/>
    <x v="3"/>
    <n v="2454"/>
    <n v="0.2"/>
    <n v="490.8"/>
    <s v="Tamil Nadu"/>
    <x v="1"/>
    <x v="3"/>
    <m/>
  </r>
  <r>
    <s v="OD8720"/>
    <x v="43"/>
    <x v="0"/>
    <x v="12"/>
    <x v="23"/>
    <d v="2015-03-14T00:00:00"/>
    <x v="3"/>
    <n v="2331"/>
    <n v="0.21"/>
    <n v="745.92"/>
    <s v="Tamil Nadu"/>
    <x v="2"/>
    <x v="10"/>
    <m/>
  </r>
  <r>
    <s v="OD8721"/>
    <x v="40"/>
    <x v="1"/>
    <x v="14"/>
    <x v="14"/>
    <d v="2016-03-19T00:00:00"/>
    <x v="3"/>
    <n v="897"/>
    <n v="0.19"/>
    <n v="80.73"/>
    <s v="Tamil Nadu"/>
    <x v="1"/>
    <x v="10"/>
    <m/>
  </r>
  <r>
    <s v="OD8722"/>
    <x v="8"/>
    <x v="1"/>
    <x v="1"/>
    <x v="12"/>
    <d v="2015-09-07T00:00:00"/>
    <x v="3"/>
    <n v="1293"/>
    <n v="0.2"/>
    <n v="155.16"/>
    <s v="Tamil Nadu"/>
    <x v="2"/>
    <x v="8"/>
    <m/>
  </r>
  <r>
    <s v="OD8723"/>
    <x v="43"/>
    <x v="5"/>
    <x v="10"/>
    <x v="19"/>
    <d v="2018-09-18T00:00:00"/>
    <x v="3"/>
    <n v="1073"/>
    <n v="0.21"/>
    <n v="300.44"/>
    <s v="Tamil Nadu"/>
    <x v="3"/>
    <x v="8"/>
    <m/>
  </r>
  <r>
    <s v="OD8724"/>
    <x v="13"/>
    <x v="1"/>
    <x v="1"/>
    <x v="13"/>
    <d v="2018-06-13T00:00:00"/>
    <x v="3"/>
    <n v="1949"/>
    <n v="0.34"/>
    <n v="779.6"/>
    <s v="Tamil Nadu"/>
    <x v="3"/>
    <x v="1"/>
    <m/>
  </r>
  <r>
    <s v="OD8725"/>
    <x v="48"/>
    <x v="2"/>
    <x v="4"/>
    <x v="21"/>
    <d v="2015-03-30T00:00:00"/>
    <x v="3"/>
    <n v="845"/>
    <n v="0.14000000000000001"/>
    <n v="270.39999999999998"/>
    <s v="Tamil Nadu"/>
    <x v="2"/>
    <x v="10"/>
    <m/>
  </r>
  <r>
    <s v="OD8726"/>
    <x v="11"/>
    <x v="1"/>
    <x v="1"/>
    <x v="23"/>
    <d v="2018-07-02T00:00:00"/>
    <x v="3"/>
    <n v="2440"/>
    <n v="0.34"/>
    <n v="756.4"/>
    <s v="Tamil Nadu"/>
    <x v="3"/>
    <x v="7"/>
    <m/>
  </r>
  <r>
    <s v="OD8727"/>
    <x v="48"/>
    <x v="3"/>
    <x v="3"/>
    <x v="11"/>
    <d v="2018-02-17T00:00:00"/>
    <x v="3"/>
    <n v="1224"/>
    <n v="0.27"/>
    <n v="367.2"/>
    <s v="Tamil Nadu"/>
    <x v="3"/>
    <x v="11"/>
    <m/>
  </r>
  <r>
    <s v="OD8728"/>
    <x v="31"/>
    <x v="3"/>
    <x v="16"/>
    <x v="1"/>
    <d v="2018-08-05T00:00:00"/>
    <x v="3"/>
    <n v="1271"/>
    <n v="0.12"/>
    <n v="394.01"/>
    <s v="Tamil Nadu"/>
    <x v="3"/>
    <x v="6"/>
    <m/>
  </r>
  <r>
    <s v="OD8729"/>
    <x v="22"/>
    <x v="0"/>
    <x v="12"/>
    <x v="9"/>
    <d v="2015-09-07T00:00:00"/>
    <x v="3"/>
    <n v="1375"/>
    <n v="0.27"/>
    <n v="398.75"/>
    <s v="Tamil Nadu"/>
    <x v="2"/>
    <x v="8"/>
    <m/>
  </r>
  <r>
    <s v="OD8730"/>
    <x v="29"/>
    <x v="5"/>
    <x v="8"/>
    <x v="1"/>
    <d v="2018-07-02T00:00:00"/>
    <x v="3"/>
    <n v="1631"/>
    <n v="0.12"/>
    <n v="342.51"/>
    <s v="Tamil Nadu"/>
    <x v="3"/>
    <x v="7"/>
    <m/>
  </r>
  <r>
    <s v="OD8731"/>
    <x v="36"/>
    <x v="1"/>
    <x v="1"/>
    <x v="1"/>
    <d v="2015-09-03T00:00:00"/>
    <x v="3"/>
    <n v="1062"/>
    <n v="0.17"/>
    <n v="329.22"/>
    <s v="Tamil Nadu"/>
    <x v="2"/>
    <x v="8"/>
    <m/>
  </r>
  <r>
    <s v="OD8732"/>
    <x v="28"/>
    <x v="6"/>
    <x v="11"/>
    <x v="13"/>
    <d v="2016-07-13T00:00:00"/>
    <x v="3"/>
    <n v="1711"/>
    <n v="0.16"/>
    <n v="444.86"/>
    <s v="Tamil Nadu"/>
    <x v="1"/>
    <x v="7"/>
    <m/>
  </r>
  <r>
    <s v="OD8733"/>
    <x v="41"/>
    <x v="2"/>
    <x v="2"/>
    <x v="23"/>
    <d v="2017-09-08T00:00:00"/>
    <x v="4"/>
    <n v="2267"/>
    <n v="0.17"/>
    <n v="249.37"/>
    <s v="Tamil Nadu"/>
    <x v="0"/>
    <x v="8"/>
    <m/>
  </r>
  <r>
    <s v="OD8734"/>
    <x v="43"/>
    <x v="5"/>
    <x v="10"/>
    <x v="13"/>
    <d v="2018-09-14T00:00:00"/>
    <x v="4"/>
    <n v="847"/>
    <n v="0.32"/>
    <n v="245.63"/>
    <s v="Tamil Nadu"/>
    <x v="3"/>
    <x v="8"/>
    <m/>
  </r>
  <r>
    <s v="OD8735"/>
    <x v="25"/>
    <x v="0"/>
    <x v="0"/>
    <x v="21"/>
    <d v="2018-04-04T00:00:00"/>
    <x v="4"/>
    <n v="1306"/>
    <n v="0.13"/>
    <n v="78.36"/>
    <s v="Tamil Nadu"/>
    <x v="3"/>
    <x v="3"/>
    <m/>
  </r>
  <r>
    <s v="OD8736"/>
    <x v="32"/>
    <x v="6"/>
    <x v="19"/>
    <x v="4"/>
    <d v="2016-03-07T00:00:00"/>
    <x v="4"/>
    <n v="1934"/>
    <n v="0.19"/>
    <n v="367.46"/>
    <s v="Tamil Nadu"/>
    <x v="1"/>
    <x v="10"/>
    <m/>
  </r>
  <r>
    <s v="OD8737"/>
    <x v="3"/>
    <x v="0"/>
    <x v="0"/>
    <x v="17"/>
    <d v="2016-03-07T00:00:00"/>
    <x v="4"/>
    <n v="1148"/>
    <n v="0.19"/>
    <n v="149.24"/>
    <s v="Tamil Nadu"/>
    <x v="1"/>
    <x v="10"/>
    <m/>
  </r>
  <r>
    <s v="OD8738"/>
    <x v="46"/>
    <x v="3"/>
    <x v="5"/>
    <x v="4"/>
    <d v="2017-11-26T00:00:00"/>
    <x v="4"/>
    <n v="1103"/>
    <n v="0.33"/>
    <n v="143.38999999999999"/>
    <s v="Tamil Nadu"/>
    <x v="0"/>
    <x v="0"/>
    <m/>
  </r>
  <r>
    <s v="OD8739"/>
    <x v="2"/>
    <x v="1"/>
    <x v="14"/>
    <x v="6"/>
    <d v="2016-05-08T00:00:00"/>
    <x v="4"/>
    <n v="1828"/>
    <n v="0.22"/>
    <n v="493.56"/>
    <s v="Tamil Nadu"/>
    <x v="1"/>
    <x v="5"/>
    <m/>
  </r>
  <r>
    <s v="OD8740"/>
    <x v="10"/>
    <x v="1"/>
    <x v="14"/>
    <x v="5"/>
    <d v="2017-01-15T00:00:00"/>
    <x v="4"/>
    <n v="1501"/>
    <n v="0.25"/>
    <n v="300.2"/>
    <s v="Tamil Nadu"/>
    <x v="0"/>
    <x v="9"/>
    <m/>
  </r>
  <r>
    <s v="OD8741"/>
    <x v="36"/>
    <x v="4"/>
    <x v="7"/>
    <x v="3"/>
    <d v="2017-09-19T00:00:00"/>
    <x v="4"/>
    <n v="898"/>
    <n v="0.17"/>
    <n v="278.38"/>
    <s v="Tamil Nadu"/>
    <x v="0"/>
    <x v="8"/>
    <m/>
  </r>
  <r>
    <s v="OD8742"/>
    <x v="38"/>
    <x v="0"/>
    <x v="12"/>
    <x v="3"/>
    <d v="2016-07-02T00:00:00"/>
    <x v="4"/>
    <n v="2055"/>
    <n v="0.26"/>
    <n v="554.85"/>
    <s v="Tamil Nadu"/>
    <x v="1"/>
    <x v="7"/>
    <m/>
  </r>
  <r>
    <s v="OD8743"/>
    <x v="0"/>
    <x v="6"/>
    <x v="19"/>
    <x v="2"/>
    <d v="2017-09-19T00:00:00"/>
    <x v="4"/>
    <n v="795"/>
    <n v="0.33"/>
    <n v="127.2"/>
    <s v="Tamil Nadu"/>
    <x v="0"/>
    <x v="8"/>
    <m/>
  </r>
  <r>
    <s v="OD8744"/>
    <x v="12"/>
    <x v="6"/>
    <x v="19"/>
    <x v="17"/>
    <d v="2018-04-02T00:00:00"/>
    <x v="4"/>
    <n v="2445"/>
    <n v="0.3"/>
    <n v="1051.3499999999999"/>
    <s v="Tamil Nadu"/>
    <x v="3"/>
    <x v="3"/>
    <m/>
  </r>
  <r>
    <s v="OD8745"/>
    <x v="18"/>
    <x v="5"/>
    <x v="17"/>
    <x v="12"/>
    <d v="2018-04-04T00:00:00"/>
    <x v="4"/>
    <n v="1039"/>
    <n v="0.31"/>
    <n v="166.24"/>
    <s v="Tamil Nadu"/>
    <x v="3"/>
    <x v="3"/>
    <m/>
  </r>
  <r>
    <s v="OD8746"/>
    <x v="41"/>
    <x v="5"/>
    <x v="17"/>
    <x v="4"/>
    <d v="2018-09-14T00:00:00"/>
    <x v="4"/>
    <n v="1960"/>
    <n v="0.16"/>
    <n v="862.4"/>
    <s v="Tamil Nadu"/>
    <x v="3"/>
    <x v="8"/>
    <m/>
  </r>
  <r>
    <s v="OD8747"/>
    <x v="6"/>
    <x v="1"/>
    <x v="14"/>
    <x v="21"/>
    <d v="2018-10-22T00:00:00"/>
    <x v="4"/>
    <n v="2081"/>
    <n v="0.1"/>
    <n v="166.48"/>
    <s v="Tamil Nadu"/>
    <x v="3"/>
    <x v="2"/>
    <m/>
  </r>
  <r>
    <s v="OD8748"/>
    <x v="44"/>
    <x v="0"/>
    <x v="0"/>
    <x v="6"/>
    <d v="2017-06-07T00:00:00"/>
    <x v="4"/>
    <n v="1697"/>
    <n v="0.12"/>
    <n v="203.64"/>
    <s v="Tamil Nadu"/>
    <x v="0"/>
    <x v="1"/>
    <m/>
  </r>
  <r>
    <s v="OD8749"/>
    <x v="38"/>
    <x v="6"/>
    <x v="11"/>
    <x v="6"/>
    <d v="2017-09-22T00:00:00"/>
    <x v="4"/>
    <n v="2270"/>
    <n v="0.16"/>
    <n v="839.9"/>
    <s v="Tamil Nadu"/>
    <x v="0"/>
    <x v="8"/>
    <m/>
  </r>
  <r>
    <s v="OD8750"/>
    <x v="2"/>
    <x v="2"/>
    <x v="15"/>
    <x v="20"/>
    <d v="2018-08-27T00:00:00"/>
    <x v="4"/>
    <n v="510"/>
    <n v="0.12"/>
    <n v="127.5"/>
    <s v="Tamil Nadu"/>
    <x v="3"/>
    <x v="6"/>
    <m/>
  </r>
  <r>
    <s v="OD8751"/>
    <x v="10"/>
    <x v="3"/>
    <x v="18"/>
    <x v="14"/>
    <d v="2017-09-19T00:00:00"/>
    <x v="4"/>
    <n v="1961"/>
    <n v="0.14000000000000001"/>
    <n v="725.57"/>
    <s v="Tamil Nadu"/>
    <x v="0"/>
    <x v="8"/>
    <m/>
  </r>
  <r>
    <s v="OD8752"/>
    <x v="29"/>
    <x v="4"/>
    <x v="6"/>
    <x v="11"/>
    <d v="2015-04-06T00:00:00"/>
    <x v="4"/>
    <n v="701"/>
    <n v="0.28999999999999998"/>
    <n v="126.18"/>
    <s v="Tamil Nadu"/>
    <x v="2"/>
    <x v="3"/>
    <m/>
  </r>
  <r>
    <s v="OD8753"/>
    <x v="21"/>
    <x v="4"/>
    <x v="7"/>
    <x v="13"/>
    <d v="2016-11-01T00:00:00"/>
    <x v="4"/>
    <n v="1339"/>
    <n v="0.33"/>
    <n v="334.75"/>
    <s v="Tamil Nadu"/>
    <x v="1"/>
    <x v="0"/>
    <m/>
  </r>
  <r>
    <s v="OD8754"/>
    <x v="43"/>
    <x v="6"/>
    <x v="13"/>
    <x v="14"/>
    <d v="2017-10-07T00:00:00"/>
    <x v="4"/>
    <n v="691"/>
    <n v="0.24"/>
    <n v="165.84"/>
    <s v="Tamil Nadu"/>
    <x v="0"/>
    <x v="2"/>
    <m/>
  </r>
  <r>
    <s v="OD8755"/>
    <x v="44"/>
    <x v="4"/>
    <x v="7"/>
    <x v="19"/>
    <d v="2016-04-07T00:00:00"/>
    <x v="4"/>
    <n v="916"/>
    <n v="0.31"/>
    <n v="201.52"/>
    <s v="Tamil Nadu"/>
    <x v="1"/>
    <x v="3"/>
    <m/>
  </r>
  <r>
    <s v="OD8756"/>
    <x v="35"/>
    <x v="2"/>
    <x v="4"/>
    <x v="20"/>
    <d v="2017-11-24T00:00:00"/>
    <x v="4"/>
    <n v="2301"/>
    <n v="0.32"/>
    <n v="851.37"/>
    <s v="Tamil Nadu"/>
    <x v="0"/>
    <x v="0"/>
    <m/>
  </r>
  <r>
    <s v="OD8757"/>
    <x v="9"/>
    <x v="4"/>
    <x v="22"/>
    <x v="22"/>
    <d v="2016-05-29T00:00:00"/>
    <x v="4"/>
    <n v="1707"/>
    <n v="0.21"/>
    <n v="477.96"/>
    <s v="Tamil Nadu"/>
    <x v="1"/>
    <x v="5"/>
    <m/>
  </r>
  <r>
    <s v="OD8758"/>
    <x v="16"/>
    <x v="0"/>
    <x v="20"/>
    <x v="19"/>
    <d v="2015-09-21T00:00:00"/>
    <x v="4"/>
    <n v="2380"/>
    <n v="0.27"/>
    <n v="1023.4"/>
    <s v="Tamil Nadu"/>
    <x v="2"/>
    <x v="8"/>
    <m/>
  </r>
  <r>
    <s v="OD8759"/>
    <x v="0"/>
    <x v="5"/>
    <x v="17"/>
    <x v="21"/>
    <d v="2018-04-20T00:00:00"/>
    <x v="4"/>
    <n v="673"/>
    <n v="0.23"/>
    <n v="255.74"/>
    <s v="Tamil Nadu"/>
    <x v="3"/>
    <x v="3"/>
    <m/>
  </r>
  <r>
    <s v="OD8760"/>
    <x v="43"/>
    <x v="3"/>
    <x v="18"/>
    <x v="5"/>
    <d v="2018-08-27T00:00:00"/>
    <x v="4"/>
    <n v="1464"/>
    <n v="0.3"/>
    <n v="483.12"/>
    <s v="Tamil Nadu"/>
    <x v="3"/>
    <x v="6"/>
    <m/>
  </r>
  <r>
    <s v="OD8761"/>
    <x v="39"/>
    <x v="2"/>
    <x v="4"/>
    <x v="9"/>
    <d v="2017-12-27T00:00:00"/>
    <x v="4"/>
    <n v="1200"/>
    <n v="0.33"/>
    <n v="180"/>
    <s v="Tamil Nadu"/>
    <x v="0"/>
    <x v="4"/>
    <m/>
  </r>
  <r>
    <s v="OD8762"/>
    <x v="24"/>
    <x v="6"/>
    <x v="9"/>
    <x v="13"/>
    <d v="2015-09-09T00:00:00"/>
    <x v="4"/>
    <n v="1311"/>
    <n v="0.35"/>
    <n v="550.62"/>
    <s v="Tamil Nadu"/>
    <x v="2"/>
    <x v="8"/>
    <m/>
  </r>
  <r>
    <s v="OD8763"/>
    <x v="29"/>
    <x v="2"/>
    <x v="21"/>
    <x v="1"/>
    <d v="2015-09-21T00:00:00"/>
    <x v="4"/>
    <n v="582"/>
    <n v="0.28999999999999998"/>
    <n v="215.34"/>
    <s v="Tamil Nadu"/>
    <x v="2"/>
    <x v="8"/>
    <m/>
  </r>
  <r>
    <s v="OD8764"/>
    <x v="42"/>
    <x v="6"/>
    <x v="19"/>
    <x v="11"/>
    <d v="2016-12-06T00:00:00"/>
    <x v="4"/>
    <n v="1358"/>
    <n v="0.27"/>
    <n v="611.1"/>
    <s v="Tamil Nadu"/>
    <x v="1"/>
    <x v="4"/>
    <m/>
  </r>
  <r>
    <s v="OD8765"/>
    <x v="11"/>
    <x v="3"/>
    <x v="18"/>
    <x v="13"/>
    <d v="2018-07-30T00:00:00"/>
    <x v="4"/>
    <n v="1894"/>
    <n v="0.14000000000000001"/>
    <n v="738.66"/>
    <s v="Tamil Nadu"/>
    <x v="3"/>
    <x v="7"/>
    <m/>
  </r>
  <r>
    <s v="OD8766"/>
    <x v="22"/>
    <x v="5"/>
    <x v="8"/>
    <x v="8"/>
    <d v="2018-04-20T00:00:00"/>
    <x v="4"/>
    <n v="766"/>
    <n v="0.14000000000000001"/>
    <n v="237.46"/>
    <s v="Tamil Nadu"/>
    <x v="3"/>
    <x v="3"/>
    <m/>
  </r>
  <r>
    <s v="OD8767"/>
    <x v="16"/>
    <x v="3"/>
    <x v="5"/>
    <x v="15"/>
    <d v="2018-02-17T00:00:00"/>
    <x v="4"/>
    <n v="1895"/>
    <n v="0.25"/>
    <n v="663.25"/>
    <s v="Tamil Nadu"/>
    <x v="3"/>
    <x v="11"/>
    <m/>
  </r>
  <r>
    <s v="OD8768"/>
    <x v="48"/>
    <x v="2"/>
    <x v="4"/>
    <x v="22"/>
    <d v="2017-07-25T00:00:00"/>
    <x v="1"/>
    <n v="1991"/>
    <n v="0.28000000000000003"/>
    <n v="816.31"/>
    <s v="Tamil Nadu"/>
    <x v="0"/>
    <x v="7"/>
    <m/>
  </r>
  <r>
    <s v="OD8769"/>
    <x v="21"/>
    <x v="1"/>
    <x v="1"/>
    <x v="14"/>
    <d v="2015-12-20T00:00:00"/>
    <x v="1"/>
    <n v="1036"/>
    <n v="0.28999999999999998"/>
    <n v="207.2"/>
    <s v="Tamil Nadu"/>
    <x v="2"/>
    <x v="4"/>
    <m/>
  </r>
  <r>
    <s v="OD8770"/>
    <x v="9"/>
    <x v="4"/>
    <x v="22"/>
    <x v="23"/>
    <d v="2018-10-30T00:00:00"/>
    <x v="1"/>
    <n v="2155"/>
    <n v="0.1"/>
    <n v="926.65"/>
    <s v="Tamil Nadu"/>
    <x v="3"/>
    <x v="2"/>
    <m/>
  </r>
  <r>
    <s v="OD8771"/>
    <x v="45"/>
    <x v="1"/>
    <x v="14"/>
    <x v="4"/>
    <d v="2015-12-20T00:00:00"/>
    <x v="1"/>
    <n v="2398"/>
    <n v="0.25"/>
    <n v="527.55999999999995"/>
    <s v="Tamil Nadu"/>
    <x v="2"/>
    <x v="4"/>
    <m/>
  </r>
  <r>
    <s v="OD8772"/>
    <x v="23"/>
    <x v="4"/>
    <x v="7"/>
    <x v="5"/>
    <d v="2015-10-13T00:00:00"/>
    <x v="1"/>
    <n v="2287"/>
    <n v="0.24"/>
    <n v="205.83"/>
    <s v="Tamil Nadu"/>
    <x v="2"/>
    <x v="2"/>
    <m/>
  </r>
  <r>
    <s v="OD8773"/>
    <x v="39"/>
    <x v="2"/>
    <x v="2"/>
    <x v="18"/>
    <d v="2017-04-04T00:00:00"/>
    <x v="1"/>
    <n v="1752"/>
    <n v="0.13"/>
    <n v="455.52"/>
    <s v="Tamil Nadu"/>
    <x v="0"/>
    <x v="3"/>
    <m/>
  </r>
  <r>
    <s v="OD8774"/>
    <x v="35"/>
    <x v="0"/>
    <x v="20"/>
    <x v="14"/>
    <d v="2015-10-13T00:00:00"/>
    <x v="1"/>
    <n v="2386"/>
    <n v="0.25"/>
    <n v="691.94"/>
    <s v="Tamil Nadu"/>
    <x v="2"/>
    <x v="2"/>
    <m/>
  </r>
  <r>
    <s v="OD8775"/>
    <x v="3"/>
    <x v="1"/>
    <x v="1"/>
    <x v="17"/>
    <d v="2015-10-13T00:00:00"/>
    <x v="1"/>
    <n v="1003"/>
    <n v="0.15"/>
    <n v="330.99"/>
    <s v="Tamil Nadu"/>
    <x v="2"/>
    <x v="2"/>
    <m/>
  </r>
  <r>
    <s v="OD8776"/>
    <x v="35"/>
    <x v="1"/>
    <x v="14"/>
    <x v="2"/>
    <d v="2018-10-30T00:00:00"/>
    <x v="1"/>
    <n v="2197"/>
    <n v="0.19"/>
    <n v="329.55"/>
    <s v="Tamil Nadu"/>
    <x v="3"/>
    <x v="2"/>
    <m/>
  </r>
  <r>
    <s v="OD8777"/>
    <x v="44"/>
    <x v="2"/>
    <x v="4"/>
    <x v="13"/>
    <d v="2018-10-30T00:00:00"/>
    <x v="1"/>
    <n v="2126"/>
    <n v="0.35"/>
    <n v="850.4"/>
    <s v="Tamil Nadu"/>
    <x v="3"/>
    <x v="2"/>
    <m/>
  </r>
  <r>
    <s v="OD8778"/>
    <x v="49"/>
    <x v="6"/>
    <x v="9"/>
    <x v="18"/>
    <d v="2015-05-13T00:00:00"/>
    <x v="1"/>
    <n v="1024"/>
    <n v="0.34"/>
    <n v="133.12"/>
    <s v="Tamil Nadu"/>
    <x v="2"/>
    <x v="5"/>
    <m/>
  </r>
  <r>
    <s v="OD8779"/>
    <x v="40"/>
    <x v="0"/>
    <x v="0"/>
    <x v="1"/>
    <d v="2018-10-02T00:00:00"/>
    <x v="1"/>
    <n v="1085"/>
    <n v="0.25"/>
    <n v="151.9"/>
    <s v="Tamil Nadu"/>
    <x v="3"/>
    <x v="2"/>
    <m/>
  </r>
  <r>
    <s v="OD8780"/>
    <x v="49"/>
    <x v="1"/>
    <x v="14"/>
    <x v="22"/>
    <d v="2018-04-25T00:00:00"/>
    <x v="1"/>
    <n v="2371"/>
    <n v="0.26"/>
    <n v="640.16999999999996"/>
    <s v="Tamil Nadu"/>
    <x v="3"/>
    <x v="3"/>
    <m/>
  </r>
  <r>
    <s v="OD8781"/>
    <x v="25"/>
    <x v="6"/>
    <x v="19"/>
    <x v="16"/>
    <d v="2018-09-08T00:00:00"/>
    <x v="1"/>
    <n v="1508"/>
    <n v="0.34"/>
    <n v="316.68"/>
    <s v="Tamil Nadu"/>
    <x v="3"/>
    <x v="8"/>
    <m/>
  </r>
  <r>
    <s v="OD8782"/>
    <x v="49"/>
    <x v="0"/>
    <x v="20"/>
    <x v="12"/>
    <d v="2018-04-25T00:00:00"/>
    <x v="1"/>
    <n v="2481"/>
    <n v="0.12"/>
    <n v="173.67"/>
    <s v="Tamil Nadu"/>
    <x v="3"/>
    <x v="3"/>
    <m/>
  </r>
  <r>
    <s v="OD8783"/>
    <x v="24"/>
    <x v="0"/>
    <x v="12"/>
    <x v="2"/>
    <d v="2018-10-02T00:00:00"/>
    <x v="1"/>
    <n v="895"/>
    <n v="0.11"/>
    <n v="205.85"/>
    <s v="Tamil Nadu"/>
    <x v="3"/>
    <x v="2"/>
    <m/>
  </r>
  <r>
    <s v="OD8784"/>
    <x v="37"/>
    <x v="3"/>
    <x v="16"/>
    <x v="9"/>
    <d v="2017-11-26T00:00:00"/>
    <x v="1"/>
    <n v="1402"/>
    <n v="0.13"/>
    <n v="168.24"/>
    <s v="Tamil Nadu"/>
    <x v="0"/>
    <x v="0"/>
    <m/>
  </r>
  <r>
    <s v="OD8785"/>
    <x v="4"/>
    <x v="0"/>
    <x v="0"/>
    <x v="16"/>
    <d v="2018-10-02T00:00:00"/>
    <x v="1"/>
    <n v="1903"/>
    <n v="0.25"/>
    <n v="152.24"/>
    <s v="Tamil Nadu"/>
    <x v="3"/>
    <x v="2"/>
    <m/>
  </r>
  <r>
    <s v="OD8786"/>
    <x v="35"/>
    <x v="3"/>
    <x v="3"/>
    <x v="7"/>
    <d v="2015-05-13T00:00:00"/>
    <x v="1"/>
    <n v="899"/>
    <n v="0.3"/>
    <n v="80.91"/>
    <s v="Tamil Nadu"/>
    <x v="2"/>
    <x v="5"/>
    <m/>
  </r>
  <r>
    <s v="OD8787"/>
    <x v="17"/>
    <x v="1"/>
    <x v="1"/>
    <x v="16"/>
    <d v="2018-03-26T00:00:00"/>
    <x v="2"/>
    <n v="2124"/>
    <n v="0.11"/>
    <n v="743.4"/>
    <s v="Tamil Nadu"/>
    <x v="3"/>
    <x v="10"/>
    <m/>
  </r>
  <r>
    <s v="OD8788"/>
    <x v="49"/>
    <x v="6"/>
    <x v="19"/>
    <x v="17"/>
    <d v="2018-09-05T00:00:00"/>
    <x v="2"/>
    <n v="1394"/>
    <n v="0.31"/>
    <n v="153.34"/>
    <s v="Tamil Nadu"/>
    <x v="3"/>
    <x v="8"/>
    <m/>
  </r>
  <r>
    <s v="OD8789"/>
    <x v="13"/>
    <x v="3"/>
    <x v="3"/>
    <x v="18"/>
    <d v="2016-11-29T00:00:00"/>
    <x v="2"/>
    <n v="1516"/>
    <n v="0.24"/>
    <n v="515.44000000000005"/>
    <s v="Tamil Nadu"/>
    <x v="1"/>
    <x v="0"/>
    <m/>
  </r>
  <r>
    <s v="OD8790"/>
    <x v="15"/>
    <x v="5"/>
    <x v="10"/>
    <x v="18"/>
    <d v="2016-09-21T00:00:00"/>
    <x v="2"/>
    <n v="1043"/>
    <n v="0.34"/>
    <n v="469.35"/>
    <s v="Tamil Nadu"/>
    <x v="1"/>
    <x v="8"/>
    <m/>
  </r>
  <r>
    <s v="OD8791"/>
    <x v="1"/>
    <x v="5"/>
    <x v="17"/>
    <x v="19"/>
    <d v="2018-09-04T00:00:00"/>
    <x v="2"/>
    <n v="1288"/>
    <n v="0.26"/>
    <n v="270.48"/>
    <s v="Tamil Nadu"/>
    <x v="3"/>
    <x v="8"/>
    <m/>
  </r>
  <r>
    <s v="OD8792"/>
    <x v="6"/>
    <x v="4"/>
    <x v="6"/>
    <x v="5"/>
    <d v="2018-02-19T00:00:00"/>
    <x v="2"/>
    <n v="767"/>
    <n v="0.16"/>
    <n v="46.02"/>
    <s v="Tamil Nadu"/>
    <x v="3"/>
    <x v="11"/>
    <m/>
  </r>
  <r>
    <s v="OD8793"/>
    <x v="16"/>
    <x v="5"/>
    <x v="10"/>
    <x v="21"/>
    <d v="2017-06-14T00:00:00"/>
    <x v="2"/>
    <n v="1883"/>
    <n v="0.12"/>
    <n v="301.27999999999997"/>
    <s v="Tamil Nadu"/>
    <x v="0"/>
    <x v="1"/>
    <m/>
  </r>
  <r>
    <s v="OD8794"/>
    <x v="3"/>
    <x v="3"/>
    <x v="16"/>
    <x v="4"/>
    <d v="2015-09-26T00:00:00"/>
    <x v="2"/>
    <n v="1144"/>
    <n v="0.19"/>
    <n v="446.16"/>
    <s v="Tamil Nadu"/>
    <x v="2"/>
    <x v="8"/>
    <m/>
  </r>
  <r>
    <s v="OD8795"/>
    <x v="15"/>
    <x v="2"/>
    <x v="15"/>
    <x v="7"/>
    <d v="2015-12-07T00:00:00"/>
    <x v="2"/>
    <n v="1279"/>
    <n v="0.21"/>
    <n v="306.95999999999998"/>
    <s v="Tamil Nadu"/>
    <x v="2"/>
    <x v="4"/>
    <m/>
  </r>
  <r>
    <s v="OD8796"/>
    <x v="2"/>
    <x v="6"/>
    <x v="13"/>
    <x v="3"/>
    <d v="2017-09-02T00:00:00"/>
    <x v="2"/>
    <n v="2369"/>
    <n v="0.18"/>
    <n v="876.53"/>
    <s v="Tamil Nadu"/>
    <x v="0"/>
    <x v="8"/>
    <m/>
  </r>
  <r>
    <s v="OD8797"/>
    <x v="25"/>
    <x v="1"/>
    <x v="1"/>
    <x v="15"/>
    <d v="2018-05-09T00:00:00"/>
    <x v="2"/>
    <n v="1370"/>
    <n v="0.22"/>
    <n v="465.8"/>
    <s v="Tamil Nadu"/>
    <x v="3"/>
    <x v="5"/>
    <m/>
  </r>
  <r>
    <s v="OD8798"/>
    <x v="35"/>
    <x v="1"/>
    <x v="1"/>
    <x v="12"/>
    <d v="2017-06-14T00:00:00"/>
    <x v="2"/>
    <n v="621"/>
    <n v="0.28000000000000003"/>
    <n v="260.82"/>
    <s v="Tamil Nadu"/>
    <x v="0"/>
    <x v="1"/>
    <m/>
  </r>
  <r>
    <s v="OD8799"/>
    <x v="42"/>
    <x v="3"/>
    <x v="16"/>
    <x v="8"/>
    <d v="2018-05-09T00:00:00"/>
    <x v="2"/>
    <n v="2226"/>
    <n v="0.23"/>
    <n v="400.68"/>
    <s v="Tamil Nadu"/>
    <x v="3"/>
    <x v="5"/>
    <m/>
  </r>
  <r>
    <s v="OD8800"/>
    <x v="33"/>
    <x v="4"/>
    <x v="7"/>
    <x v="1"/>
    <d v="2017-03-10T00:00:00"/>
    <x v="2"/>
    <n v="2186"/>
    <n v="0.16"/>
    <n v="174.88"/>
    <s v="Tamil Nadu"/>
    <x v="0"/>
    <x v="10"/>
    <m/>
  </r>
  <r>
    <s v="OD8801"/>
    <x v="31"/>
    <x v="0"/>
    <x v="12"/>
    <x v="19"/>
    <d v="2017-11-10T00:00:00"/>
    <x v="2"/>
    <n v="2325"/>
    <n v="0.16"/>
    <n v="627.75"/>
    <s v="Tamil Nadu"/>
    <x v="0"/>
    <x v="0"/>
    <m/>
  </r>
  <r>
    <s v="OD8802"/>
    <x v="46"/>
    <x v="1"/>
    <x v="1"/>
    <x v="1"/>
    <d v="2015-05-26T00:00:00"/>
    <x v="2"/>
    <n v="661"/>
    <n v="0.35"/>
    <n v="251.18"/>
    <s v="Tamil Nadu"/>
    <x v="2"/>
    <x v="5"/>
    <m/>
  </r>
  <r>
    <s v="OD8803"/>
    <x v="9"/>
    <x v="1"/>
    <x v="14"/>
    <x v="14"/>
    <d v="2017-11-17T00:00:00"/>
    <x v="2"/>
    <n v="1176"/>
    <n v="0.12"/>
    <n v="399.84"/>
    <s v="Tamil Nadu"/>
    <x v="0"/>
    <x v="0"/>
    <m/>
  </r>
  <r>
    <s v="OD8804"/>
    <x v="40"/>
    <x v="6"/>
    <x v="9"/>
    <x v="14"/>
    <d v="2017-12-10T00:00:00"/>
    <x v="2"/>
    <n v="1191"/>
    <n v="0.33"/>
    <n v="178.65"/>
    <s v="Tamil Nadu"/>
    <x v="0"/>
    <x v="4"/>
    <m/>
  </r>
  <r>
    <s v="OD8805"/>
    <x v="28"/>
    <x v="2"/>
    <x v="4"/>
    <x v="12"/>
    <d v="2018-06-11T00:00:00"/>
    <x v="2"/>
    <n v="1077"/>
    <n v="0.19"/>
    <n v="226.17"/>
    <s v="Tamil Nadu"/>
    <x v="3"/>
    <x v="1"/>
    <m/>
  </r>
  <r>
    <s v="OD8806"/>
    <x v="20"/>
    <x v="5"/>
    <x v="10"/>
    <x v="15"/>
    <d v="2018-09-26T00:00:00"/>
    <x v="2"/>
    <n v="1268"/>
    <n v="0.21"/>
    <n v="63.4"/>
    <s v="Tamil Nadu"/>
    <x v="3"/>
    <x v="8"/>
    <m/>
  </r>
  <r>
    <s v="OD8807"/>
    <x v="34"/>
    <x v="5"/>
    <x v="10"/>
    <x v="20"/>
    <d v="2017-07-01T00:00:00"/>
    <x v="2"/>
    <n v="1319"/>
    <n v="0.1"/>
    <n v="131.9"/>
    <s v="Tamil Nadu"/>
    <x v="0"/>
    <x v="7"/>
    <m/>
  </r>
  <r>
    <s v="OD8808"/>
    <x v="23"/>
    <x v="3"/>
    <x v="18"/>
    <x v="9"/>
    <d v="2018-09-28T00:00:00"/>
    <x v="2"/>
    <n v="2110"/>
    <n v="0.12"/>
    <n v="865.1"/>
    <s v="Tamil Nadu"/>
    <x v="3"/>
    <x v="8"/>
    <m/>
  </r>
  <r>
    <s v="OD8809"/>
    <x v="11"/>
    <x v="4"/>
    <x v="7"/>
    <x v="13"/>
    <d v="2018-12-17T00:00:00"/>
    <x v="2"/>
    <n v="2243"/>
    <n v="0.2"/>
    <n v="314.02"/>
    <s v="Tamil Nadu"/>
    <x v="3"/>
    <x v="4"/>
    <m/>
  </r>
  <r>
    <s v="OD8810"/>
    <x v="26"/>
    <x v="4"/>
    <x v="7"/>
    <x v="10"/>
    <d v="2018-12-05T00:00:00"/>
    <x v="2"/>
    <n v="1307"/>
    <n v="0.26"/>
    <n v="483.59"/>
    <s v="Tamil Nadu"/>
    <x v="3"/>
    <x v="4"/>
    <m/>
  </r>
  <r>
    <s v="OD8811"/>
    <x v="38"/>
    <x v="1"/>
    <x v="14"/>
    <x v="1"/>
    <d v="2017-12-18T00:00:00"/>
    <x v="2"/>
    <n v="1215"/>
    <n v="0.16"/>
    <n v="449.55"/>
    <s v="Tamil Nadu"/>
    <x v="0"/>
    <x v="4"/>
    <m/>
  </r>
  <r>
    <s v="OD8812"/>
    <x v="29"/>
    <x v="3"/>
    <x v="18"/>
    <x v="10"/>
    <d v="2018-09-28T00:00:00"/>
    <x v="2"/>
    <n v="1808"/>
    <n v="0.25"/>
    <n v="452"/>
    <s v="Tamil Nadu"/>
    <x v="3"/>
    <x v="8"/>
    <m/>
  </r>
  <r>
    <s v="OD8813"/>
    <x v="40"/>
    <x v="6"/>
    <x v="13"/>
    <x v="8"/>
    <d v="2018-12-24T00:00:00"/>
    <x v="2"/>
    <n v="1760"/>
    <n v="0.3"/>
    <n v="211.2"/>
    <s v="Tamil Nadu"/>
    <x v="3"/>
    <x v="4"/>
    <m/>
  </r>
  <r>
    <s v="OD8814"/>
    <x v="16"/>
    <x v="4"/>
    <x v="22"/>
    <x v="23"/>
    <d v="2016-05-03T00:00:00"/>
    <x v="2"/>
    <n v="2295"/>
    <n v="0.13"/>
    <n v="481.95"/>
    <s v="Tamil Nadu"/>
    <x v="1"/>
    <x v="5"/>
    <m/>
  </r>
  <r>
    <s v="OD8815"/>
    <x v="35"/>
    <x v="3"/>
    <x v="3"/>
    <x v="17"/>
    <d v="2018-09-23T00:00:00"/>
    <x v="2"/>
    <n v="507"/>
    <n v="0.24"/>
    <n v="147.03"/>
    <s v="Tamil Nadu"/>
    <x v="3"/>
    <x v="8"/>
    <m/>
  </r>
  <r>
    <s v="OD8816"/>
    <x v="49"/>
    <x v="1"/>
    <x v="14"/>
    <x v="16"/>
    <d v="2016-04-13T00:00:00"/>
    <x v="2"/>
    <n v="2390"/>
    <n v="0.12"/>
    <n v="956"/>
    <s v="Tamil Nadu"/>
    <x v="1"/>
    <x v="3"/>
    <m/>
  </r>
  <r>
    <s v="OD8817"/>
    <x v="8"/>
    <x v="4"/>
    <x v="22"/>
    <x v="19"/>
    <d v="2018-09-28T00:00:00"/>
    <x v="2"/>
    <n v="1495"/>
    <n v="0.24"/>
    <n v="627.9"/>
    <s v="Tamil Nadu"/>
    <x v="3"/>
    <x v="8"/>
    <m/>
  </r>
  <r>
    <s v="OD8818"/>
    <x v="48"/>
    <x v="4"/>
    <x v="7"/>
    <x v="6"/>
    <d v="2018-06-11T00:00:00"/>
    <x v="2"/>
    <n v="860"/>
    <n v="0.19"/>
    <n v="352.6"/>
    <s v="Tamil Nadu"/>
    <x v="3"/>
    <x v="1"/>
    <m/>
  </r>
  <r>
    <s v="OD8819"/>
    <x v="19"/>
    <x v="4"/>
    <x v="22"/>
    <x v="3"/>
    <d v="2017-12-18T00:00:00"/>
    <x v="2"/>
    <n v="1720"/>
    <n v="0.13"/>
    <n v="498.8"/>
    <s v="Tamil Nadu"/>
    <x v="0"/>
    <x v="4"/>
    <m/>
  </r>
  <r>
    <s v="OD8820"/>
    <x v="30"/>
    <x v="4"/>
    <x v="22"/>
    <x v="18"/>
    <d v="2017-11-10T00:00:00"/>
    <x v="2"/>
    <n v="2052"/>
    <n v="0.11"/>
    <n v="554.04"/>
    <s v="Tamil Nadu"/>
    <x v="0"/>
    <x v="0"/>
    <m/>
  </r>
  <r>
    <s v="OD8821"/>
    <x v="22"/>
    <x v="2"/>
    <x v="4"/>
    <x v="11"/>
    <d v="2017-12-18T00:00:00"/>
    <x v="2"/>
    <n v="608"/>
    <n v="0.14000000000000001"/>
    <n v="103.36"/>
    <s v="Tamil Nadu"/>
    <x v="0"/>
    <x v="4"/>
    <m/>
  </r>
  <r>
    <s v="OD8822"/>
    <x v="17"/>
    <x v="5"/>
    <x v="8"/>
    <x v="22"/>
    <d v="2018-06-11T00:00:00"/>
    <x v="2"/>
    <n v="1775"/>
    <n v="0.18"/>
    <n v="355"/>
    <s v="Tamil Nadu"/>
    <x v="3"/>
    <x v="1"/>
    <m/>
  </r>
  <r>
    <s v="OD8823"/>
    <x v="5"/>
    <x v="3"/>
    <x v="16"/>
    <x v="13"/>
    <d v="2018-06-11T00:00:00"/>
    <x v="2"/>
    <n v="2379"/>
    <n v="0.3"/>
    <n v="785.07"/>
    <s v="Tamil Nadu"/>
    <x v="3"/>
    <x v="1"/>
    <m/>
  </r>
  <r>
    <s v="OD8824"/>
    <x v="27"/>
    <x v="4"/>
    <x v="7"/>
    <x v="20"/>
    <d v="2018-10-12T00:00:00"/>
    <x v="2"/>
    <n v="1418"/>
    <n v="0.14000000000000001"/>
    <n v="255.24"/>
    <s v="Tamil Nadu"/>
    <x v="3"/>
    <x v="2"/>
    <m/>
  </r>
  <r>
    <s v="OD8825"/>
    <x v="6"/>
    <x v="2"/>
    <x v="21"/>
    <x v="15"/>
    <d v="2017-10-17T00:00:00"/>
    <x v="2"/>
    <n v="867"/>
    <n v="0.3"/>
    <n v="164.73"/>
    <s v="Tamil Nadu"/>
    <x v="0"/>
    <x v="2"/>
    <m/>
  </r>
  <r>
    <s v="OD8826"/>
    <x v="15"/>
    <x v="5"/>
    <x v="10"/>
    <x v="9"/>
    <d v="2018-05-09T00:00:00"/>
    <x v="2"/>
    <n v="2361"/>
    <n v="0.3"/>
    <n v="802.74"/>
    <s v="Tamil Nadu"/>
    <x v="3"/>
    <x v="5"/>
    <m/>
  </r>
  <r>
    <s v="OD8827"/>
    <x v="13"/>
    <x v="1"/>
    <x v="14"/>
    <x v="7"/>
    <d v="2018-03-23T00:00:00"/>
    <x v="2"/>
    <n v="1295"/>
    <n v="0.25"/>
    <n v="142.44999999999999"/>
    <s v="Tamil Nadu"/>
    <x v="3"/>
    <x v="10"/>
    <m/>
  </r>
  <r>
    <s v="OD8828"/>
    <x v="44"/>
    <x v="5"/>
    <x v="8"/>
    <x v="5"/>
    <d v="2018-12-05T00:00:00"/>
    <x v="2"/>
    <n v="1324"/>
    <n v="0.15"/>
    <n v="476.64"/>
    <s v="Tamil Nadu"/>
    <x v="3"/>
    <x v="4"/>
    <m/>
  </r>
  <r>
    <s v="OD8829"/>
    <x v="24"/>
    <x v="6"/>
    <x v="11"/>
    <x v="17"/>
    <d v="2018-12-05T00:00:00"/>
    <x v="2"/>
    <n v="791"/>
    <n v="0.17"/>
    <n v="55.37"/>
    <s v="Tamil Nadu"/>
    <x v="3"/>
    <x v="4"/>
    <m/>
  </r>
  <r>
    <s v="OD8830"/>
    <x v="4"/>
    <x v="2"/>
    <x v="15"/>
    <x v="20"/>
    <d v="2016-04-13T00:00:00"/>
    <x v="2"/>
    <n v="2286"/>
    <n v="0.16"/>
    <n v="137.16"/>
    <s v="Tamil Nadu"/>
    <x v="1"/>
    <x v="3"/>
    <m/>
  </r>
  <r>
    <s v="OD8831"/>
    <x v="45"/>
    <x v="4"/>
    <x v="22"/>
    <x v="22"/>
    <d v="2018-09-07T00:00:00"/>
    <x v="2"/>
    <n v="1417"/>
    <n v="0.13"/>
    <n v="481.78"/>
    <s v="Tamil Nadu"/>
    <x v="3"/>
    <x v="8"/>
    <m/>
  </r>
  <r>
    <s v="OD8832"/>
    <x v="33"/>
    <x v="4"/>
    <x v="22"/>
    <x v="6"/>
    <d v="2018-09-28T00:00:00"/>
    <x v="2"/>
    <n v="590"/>
    <n v="0.34"/>
    <n v="247.8"/>
    <s v="Tamil Nadu"/>
    <x v="3"/>
    <x v="8"/>
    <m/>
  </r>
  <r>
    <s v="OD8833"/>
    <x v="11"/>
    <x v="0"/>
    <x v="12"/>
    <x v="1"/>
    <d v="2017-10-06T00:00:00"/>
    <x v="2"/>
    <n v="650"/>
    <n v="0.19"/>
    <n v="84.5"/>
    <s v="Tamil Nadu"/>
    <x v="0"/>
    <x v="2"/>
    <m/>
  </r>
  <r>
    <s v="OD8834"/>
    <x v="8"/>
    <x v="1"/>
    <x v="1"/>
    <x v="2"/>
    <d v="2017-10-06T00:00:00"/>
    <x v="2"/>
    <n v="1730"/>
    <n v="0.27"/>
    <n v="363.3"/>
    <s v="Tamil Nadu"/>
    <x v="0"/>
    <x v="2"/>
    <m/>
  </r>
  <r>
    <s v="OD8835"/>
    <x v="16"/>
    <x v="2"/>
    <x v="15"/>
    <x v="21"/>
    <d v="2017-12-18T00:00:00"/>
    <x v="2"/>
    <n v="1759"/>
    <n v="0.17"/>
    <n v="686.01"/>
    <s v="Tamil Nadu"/>
    <x v="0"/>
    <x v="4"/>
    <m/>
  </r>
  <r>
    <s v="OD8836"/>
    <x v="1"/>
    <x v="3"/>
    <x v="16"/>
    <x v="20"/>
    <d v="2017-05-20T00:00:00"/>
    <x v="2"/>
    <n v="1458"/>
    <n v="0.12"/>
    <n v="320.76"/>
    <s v="Tamil Nadu"/>
    <x v="0"/>
    <x v="5"/>
    <m/>
  </r>
  <r>
    <s v="OD8837"/>
    <x v="40"/>
    <x v="4"/>
    <x v="6"/>
    <x v="19"/>
    <d v="2017-06-26T00:00:00"/>
    <x v="3"/>
    <n v="2090"/>
    <n v="0.34"/>
    <n v="856.9"/>
    <s v="Tamil Nadu"/>
    <x v="0"/>
    <x v="1"/>
    <m/>
  </r>
  <r>
    <s v="OD8838"/>
    <x v="29"/>
    <x v="5"/>
    <x v="8"/>
    <x v="17"/>
    <d v="2016-11-09T00:00:00"/>
    <x v="3"/>
    <n v="524"/>
    <n v="0.25"/>
    <n v="89.08"/>
    <s v="Tamil Nadu"/>
    <x v="1"/>
    <x v="0"/>
    <m/>
  </r>
  <r>
    <s v="OD8839"/>
    <x v="39"/>
    <x v="2"/>
    <x v="21"/>
    <x v="7"/>
    <d v="2018-12-10T00:00:00"/>
    <x v="3"/>
    <n v="1478"/>
    <n v="0.27"/>
    <n v="517.29999999999995"/>
    <s v="Tamil Nadu"/>
    <x v="3"/>
    <x v="4"/>
    <m/>
  </r>
  <r>
    <s v="OD8840"/>
    <x v="33"/>
    <x v="0"/>
    <x v="12"/>
    <x v="18"/>
    <d v="2017-06-26T00:00:00"/>
    <x v="3"/>
    <n v="1931"/>
    <n v="0.33"/>
    <n v="502.06"/>
    <s v="Tamil Nadu"/>
    <x v="0"/>
    <x v="1"/>
    <m/>
  </r>
  <r>
    <s v="OD8841"/>
    <x v="10"/>
    <x v="5"/>
    <x v="17"/>
    <x v="8"/>
    <d v="2017-06-26T00:00:00"/>
    <x v="3"/>
    <n v="1706"/>
    <n v="0.32"/>
    <n v="341.2"/>
    <s v="Tamil Nadu"/>
    <x v="0"/>
    <x v="1"/>
    <m/>
  </r>
  <r>
    <s v="OD8842"/>
    <x v="40"/>
    <x v="3"/>
    <x v="3"/>
    <x v="13"/>
    <d v="2016-05-10T00:00:00"/>
    <x v="3"/>
    <n v="966"/>
    <n v="0.21"/>
    <n v="367.08"/>
    <s v="Tamil Nadu"/>
    <x v="1"/>
    <x v="5"/>
    <m/>
  </r>
  <r>
    <s v="OD8843"/>
    <x v="37"/>
    <x v="2"/>
    <x v="4"/>
    <x v="6"/>
    <d v="2018-03-13T00:00:00"/>
    <x v="3"/>
    <n v="1639"/>
    <n v="0.2"/>
    <n v="229.46"/>
    <s v="Tamil Nadu"/>
    <x v="3"/>
    <x v="10"/>
    <m/>
  </r>
  <r>
    <s v="OD8844"/>
    <x v="38"/>
    <x v="5"/>
    <x v="17"/>
    <x v="16"/>
    <d v="2017-04-03T00:00:00"/>
    <x v="3"/>
    <n v="1512"/>
    <n v="0.24"/>
    <n v="362.88"/>
    <s v="Tamil Nadu"/>
    <x v="0"/>
    <x v="3"/>
    <m/>
  </r>
  <r>
    <s v="OD8845"/>
    <x v="4"/>
    <x v="5"/>
    <x v="17"/>
    <x v="1"/>
    <d v="2018-11-04T00:00:00"/>
    <x v="3"/>
    <n v="1207"/>
    <n v="0.25"/>
    <n v="519.01"/>
    <s v="Tamil Nadu"/>
    <x v="3"/>
    <x v="0"/>
    <m/>
  </r>
  <r>
    <s v="OD8846"/>
    <x v="37"/>
    <x v="1"/>
    <x v="1"/>
    <x v="11"/>
    <d v="2018-03-13T00:00:00"/>
    <x v="3"/>
    <n v="1342"/>
    <n v="0.12"/>
    <n v="120.78"/>
    <s v="Tamil Nadu"/>
    <x v="3"/>
    <x v="10"/>
    <m/>
  </r>
  <r>
    <s v="OD8847"/>
    <x v="35"/>
    <x v="6"/>
    <x v="11"/>
    <x v="2"/>
    <d v="2018-03-13T00:00:00"/>
    <x v="3"/>
    <n v="1371"/>
    <n v="0.21"/>
    <n v="274.2"/>
    <s v="Tamil Nadu"/>
    <x v="3"/>
    <x v="10"/>
    <m/>
  </r>
  <r>
    <s v="OD8848"/>
    <x v="0"/>
    <x v="5"/>
    <x v="8"/>
    <x v="22"/>
    <d v="2018-11-04T00:00:00"/>
    <x v="3"/>
    <n v="1814"/>
    <n v="0.14000000000000001"/>
    <n v="798.16"/>
    <s v="Tamil Nadu"/>
    <x v="3"/>
    <x v="0"/>
    <m/>
  </r>
  <r>
    <s v="OD8849"/>
    <x v="37"/>
    <x v="3"/>
    <x v="5"/>
    <x v="14"/>
    <d v="2018-11-04T00:00:00"/>
    <x v="3"/>
    <n v="2150"/>
    <n v="0.15"/>
    <n v="709.5"/>
    <s v="Tamil Nadu"/>
    <x v="3"/>
    <x v="0"/>
    <m/>
  </r>
  <r>
    <s v="OD8850"/>
    <x v="48"/>
    <x v="1"/>
    <x v="1"/>
    <x v="18"/>
    <d v="2016-05-10T00:00:00"/>
    <x v="3"/>
    <n v="1512"/>
    <n v="0.27"/>
    <n v="665.28"/>
    <s v="Tamil Nadu"/>
    <x v="1"/>
    <x v="5"/>
    <m/>
  </r>
  <r>
    <s v="OD8851"/>
    <x v="4"/>
    <x v="6"/>
    <x v="11"/>
    <x v="2"/>
    <d v="2018-11-04T00:00:00"/>
    <x v="3"/>
    <n v="720"/>
    <n v="0.1"/>
    <n v="244.8"/>
    <s v="Tamil Nadu"/>
    <x v="3"/>
    <x v="0"/>
    <m/>
  </r>
  <r>
    <s v="OD8852"/>
    <x v="3"/>
    <x v="4"/>
    <x v="6"/>
    <x v="18"/>
    <d v="2017-07-01T00:00:00"/>
    <x v="4"/>
    <n v="1499"/>
    <n v="0.18"/>
    <n v="269.82"/>
    <s v="Tamil Nadu"/>
    <x v="0"/>
    <x v="7"/>
    <m/>
  </r>
  <r>
    <s v="OD8853"/>
    <x v="25"/>
    <x v="4"/>
    <x v="6"/>
    <x v="18"/>
    <d v="2016-12-10T00:00:00"/>
    <x v="4"/>
    <n v="2360"/>
    <n v="0.23"/>
    <n v="141.6"/>
    <s v="Tamil Nadu"/>
    <x v="1"/>
    <x v="4"/>
    <m/>
  </r>
  <r>
    <s v="OD8854"/>
    <x v="7"/>
    <x v="3"/>
    <x v="18"/>
    <x v="3"/>
    <d v="2018-10-20T00:00:00"/>
    <x v="4"/>
    <n v="1023"/>
    <n v="0.13"/>
    <n v="306.89999999999998"/>
    <s v="Tamil Nadu"/>
    <x v="3"/>
    <x v="2"/>
    <m/>
  </r>
  <r>
    <s v="OD8855"/>
    <x v="45"/>
    <x v="3"/>
    <x v="18"/>
    <x v="16"/>
    <d v="2016-12-10T00:00:00"/>
    <x v="4"/>
    <n v="1912"/>
    <n v="0.24"/>
    <n v="554.48"/>
    <s v="Tamil Nadu"/>
    <x v="1"/>
    <x v="4"/>
    <m/>
  </r>
  <r>
    <s v="OD8856"/>
    <x v="32"/>
    <x v="3"/>
    <x v="16"/>
    <x v="12"/>
    <d v="2016-12-10T00:00:00"/>
    <x v="4"/>
    <n v="2426"/>
    <n v="0.24"/>
    <n v="1018.92"/>
    <s v="Tamil Nadu"/>
    <x v="1"/>
    <x v="4"/>
    <m/>
  </r>
  <r>
    <s v="OD8857"/>
    <x v="43"/>
    <x v="2"/>
    <x v="4"/>
    <x v="6"/>
    <d v="2017-07-01T00:00:00"/>
    <x v="4"/>
    <n v="1725"/>
    <n v="0.26"/>
    <n v="86.25"/>
    <s v="Tamil Nadu"/>
    <x v="0"/>
    <x v="7"/>
    <m/>
  </r>
  <r>
    <s v="OD8858"/>
    <x v="28"/>
    <x v="5"/>
    <x v="10"/>
    <x v="17"/>
    <d v="2016-06-19T00:00:00"/>
    <x v="4"/>
    <n v="843"/>
    <n v="0.35"/>
    <n v="168.6"/>
    <s v="Tamil Nadu"/>
    <x v="1"/>
    <x v="1"/>
    <m/>
  </r>
  <r>
    <s v="OD8859"/>
    <x v="13"/>
    <x v="3"/>
    <x v="3"/>
    <x v="12"/>
    <d v="2018-09-29T00:00:00"/>
    <x v="4"/>
    <n v="2334"/>
    <n v="0.21"/>
    <n v="653.52"/>
    <s v="Tamil Nadu"/>
    <x v="3"/>
    <x v="8"/>
    <m/>
  </r>
  <r>
    <s v="OD8860"/>
    <x v="26"/>
    <x v="2"/>
    <x v="4"/>
    <x v="8"/>
    <d v="2018-09-29T00:00:00"/>
    <x v="4"/>
    <n v="1107"/>
    <n v="0.26"/>
    <n v="210.33"/>
    <s v="Tamil Nadu"/>
    <x v="3"/>
    <x v="8"/>
    <m/>
  </r>
  <r>
    <s v="OD8861"/>
    <x v="4"/>
    <x v="2"/>
    <x v="15"/>
    <x v="3"/>
    <d v="2018-11-30T00:00:00"/>
    <x v="4"/>
    <n v="1974"/>
    <n v="0.24"/>
    <n v="197.4"/>
    <s v="Tamil Nadu"/>
    <x v="3"/>
    <x v="0"/>
    <m/>
  </r>
  <r>
    <s v="OD8862"/>
    <x v="20"/>
    <x v="1"/>
    <x v="1"/>
    <x v="11"/>
    <d v="2016-12-18T00:00:00"/>
    <x v="4"/>
    <n v="1746"/>
    <n v="0.15"/>
    <n v="453.96"/>
    <s v="Tamil Nadu"/>
    <x v="1"/>
    <x v="4"/>
    <m/>
  </r>
  <r>
    <s v="OD8863"/>
    <x v="28"/>
    <x v="2"/>
    <x v="4"/>
    <x v="16"/>
    <d v="2018-11-19T00:00:00"/>
    <x v="4"/>
    <n v="1822"/>
    <n v="0.34"/>
    <n v="273.3"/>
    <s v="Tamil Nadu"/>
    <x v="3"/>
    <x v="0"/>
    <m/>
  </r>
  <r>
    <s v="OD8864"/>
    <x v="0"/>
    <x v="4"/>
    <x v="22"/>
    <x v="16"/>
    <d v="2018-09-19T00:00:00"/>
    <x v="4"/>
    <n v="1385"/>
    <n v="0.32"/>
    <n v="263.14999999999998"/>
    <s v="Tamil Nadu"/>
    <x v="3"/>
    <x v="8"/>
    <m/>
  </r>
  <r>
    <s v="OD8865"/>
    <x v="34"/>
    <x v="2"/>
    <x v="2"/>
    <x v="19"/>
    <d v="2017-02-05T00:00:00"/>
    <x v="1"/>
    <n v="509"/>
    <n v="0.14000000000000001"/>
    <n v="35.630000000000003"/>
    <s v="Tamil Nadu"/>
    <x v="0"/>
    <x v="11"/>
    <m/>
  </r>
  <r>
    <s v="OD8866"/>
    <x v="20"/>
    <x v="0"/>
    <x v="12"/>
    <x v="14"/>
    <d v="2017-02-05T00:00:00"/>
    <x v="1"/>
    <n v="1114"/>
    <n v="0.14000000000000001"/>
    <n v="256.22000000000003"/>
    <s v="Tamil Nadu"/>
    <x v="0"/>
    <x v="11"/>
    <m/>
  </r>
  <r>
    <s v="OD8867"/>
    <x v="6"/>
    <x v="6"/>
    <x v="19"/>
    <x v="0"/>
    <d v="2018-06-04T00:00:00"/>
    <x v="1"/>
    <n v="1473"/>
    <n v="0.35"/>
    <n v="530.28"/>
    <s v="Tamil Nadu"/>
    <x v="3"/>
    <x v="1"/>
    <m/>
  </r>
  <r>
    <s v="OD8868"/>
    <x v="9"/>
    <x v="1"/>
    <x v="1"/>
    <x v="7"/>
    <d v="2017-02-05T00:00:00"/>
    <x v="1"/>
    <n v="838"/>
    <n v="0.15"/>
    <n v="159.22"/>
    <s v="Tamil Nadu"/>
    <x v="0"/>
    <x v="11"/>
    <m/>
  </r>
  <r>
    <s v="OD8869"/>
    <x v="13"/>
    <x v="0"/>
    <x v="20"/>
    <x v="21"/>
    <d v="2017-02-05T00:00:00"/>
    <x v="1"/>
    <n v="2305"/>
    <n v="0.22"/>
    <n v="968.1"/>
    <s v="Tamil Nadu"/>
    <x v="0"/>
    <x v="11"/>
    <m/>
  </r>
  <r>
    <s v="OD8870"/>
    <x v="7"/>
    <x v="2"/>
    <x v="2"/>
    <x v="11"/>
    <d v="2017-05-24T00:00:00"/>
    <x v="1"/>
    <n v="1486"/>
    <n v="0.32"/>
    <n v="148.6"/>
    <s v="Tamil Nadu"/>
    <x v="0"/>
    <x v="5"/>
    <m/>
  </r>
  <r>
    <s v="OD8871"/>
    <x v="3"/>
    <x v="0"/>
    <x v="20"/>
    <x v="0"/>
    <d v="2017-02-05T00:00:00"/>
    <x v="1"/>
    <n v="558"/>
    <n v="0.35"/>
    <n v="111.6"/>
    <s v="Tamil Nadu"/>
    <x v="0"/>
    <x v="11"/>
    <m/>
  </r>
  <r>
    <s v="OD8872"/>
    <x v="26"/>
    <x v="1"/>
    <x v="14"/>
    <x v="15"/>
    <d v="2017-05-24T00:00:00"/>
    <x v="1"/>
    <n v="1815"/>
    <n v="0.3"/>
    <n v="326.7"/>
    <s v="Tamil Nadu"/>
    <x v="0"/>
    <x v="5"/>
    <m/>
  </r>
  <r>
    <s v="OD8873"/>
    <x v="18"/>
    <x v="3"/>
    <x v="5"/>
    <x v="15"/>
    <d v="2018-06-04T00:00:00"/>
    <x v="1"/>
    <n v="2346"/>
    <n v="0.18"/>
    <n v="258.06"/>
    <s v="Tamil Nadu"/>
    <x v="3"/>
    <x v="1"/>
    <m/>
  </r>
  <r>
    <s v="OD8874"/>
    <x v="38"/>
    <x v="3"/>
    <x v="18"/>
    <x v="7"/>
    <d v="2017-02-05T00:00:00"/>
    <x v="1"/>
    <n v="1566"/>
    <n v="0.24"/>
    <n v="501.12"/>
    <s v="Tamil Nadu"/>
    <x v="0"/>
    <x v="11"/>
    <m/>
  </r>
  <r>
    <s v="OD8875"/>
    <x v="2"/>
    <x v="0"/>
    <x v="12"/>
    <x v="20"/>
    <d v="2015-04-07T00:00:00"/>
    <x v="1"/>
    <n v="1486"/>
    <n v="0.25"/>
    <n v="148.6"/>
    <s v="Tamil Nadu"/>
    <x v="2"/>
    <x v="3"/>
    <m/>
  </r>
  <r>
    <s v="OD8876"/>
    <x v="19"/>
    <x v="2"/>
    <x v="4"/>
    <x v="2"/>
    <d v="2017-02-05T00:00:00"/>
    <x v="1"/>
    <n v="1082"/>
    <n v="0.28000000000000003"/>
    <n v="421.98"/>
    <s v="Tamil Nadu"/>
    <x v="0"/>
    <x v="11"/>
    <m/>
  </r>
  <r>
    <s v="OD8877"/>
    <x v="29"/>
    <x v="2"/>
    <x v="15"/>
    <x v="16"/>
    <d v="2018-10-12T00:00:00"/>
    <x v="1"/>
    <n v="816"/>
    <n v="0.28000000000000003"/>
    <n v="334.56"/>
    <s v="Tamil Nadu"/>
    <x v="3"/>
    <x v="2"/>
    <m/>
  </r>
  <r>
    <s v="OD8878"/>
    <x v="32"/>
    <x v="5"/>
    <x v="10"/>
    <x v="3"/>
    <d v="2017-12-01T00:00:00"/>
    <x v="2"/>
    <n v="2390"/>
    <n v="0.3"/>
    <n v="669.2"/>
    <s v="Tamil Nadu"/>
    <x v="0"/>
    <x v="4"/>
    <m/>
  </r>
  <r>
    <s v="OD8879"/>
    <x v="0"/>
    <x v="0"/>
    <x v="0"/>
    <x v="8"/>
    <d v="2015-04-15T00:00:00"/>
    <x v="2"/>
    <n v="2286"/>
    <n v="0.3"/>
    <n v="640.08000000000004"/>
    <s v="Tamil Nadu"/>
    <x v="2"/>
    <x v="3"/>
    <m/>
  </r>
  <r>
    <s v="OD8880"/>
    <x v="2"/>
    <x v="5"/>
    <x v="8"/>
    <x v="1"/>
    <d v="2018-09-11T00:00:00"/>
    <x v="2"/>
    <n v="1952"/>
    <n v="0.26"/>
    <n v="117.12"/>
    <s v="Tamil Nadu"/>
    <x v="3"/>
    <x v="8"/>
    <m/>
  </r>
  <r>
    <s v="OD8881"/>
    <x v="49"/>
    <x v="3"/>
    <x v="3"/>
    <x v="13"/>
    <d v="2015-10-10T00:00:00"/>
    <x v="2"/>
    <n v="2151"/>
    <n v="0.18"/>
    <n v="817.38"/>
    <s v="Tamil Nadu"/>
    <x v="2"/>
    <x v="2"/>
    <m/>
  </r>
  <r>
    <s v="OD8882"/>
    <x v="20"/>
    <x v="5"/>
    <x v="10"/>
    <x v="2"/>
    <d v="2018-09-11T00:00:00"/>
    <x v="2"/>
    <n v="2363"/>
    <n v="0.31"/>
    <n v="354.45"/>
    <s v="Tamil Nadu"/>
    <x v="3"/>
    <x v="8"/>
    <m/>
  </r>
  <r>
    <s v="OD8883"/>
    <x v="1"/>
    <x v="2"/>
    <x v="4"/>
    <x v="16"/>
    <d v="2015-11-28T00:00:00"/>
    <x v="2"/>
    <n v="1750"/>
    <n v="0.25"/>
    <n v="420"/>
    <s v="Tamil Nadu"/>
    <x v="2"/>
    <x v="0"/>
    <m/>
  </r>
  <r>
    <s v="OD8884"/>
    <x v="26"/>
    <x v="1"/>
    <x v="1"/>
    <x v="6"/>
    <d v="2018-11-10T00:00:00"/>
    <x v="2"/>
    <n v="1779"/>
    <n v="0.3"/>
    <n v="355.8"/>
    <s v="Tamil Nadu"/>
    <x v="3"/>
    <x v="0"/>
    <m/>
  </r>
  <r>
    <s v="OD8885"/>
    <x v="49"/>
    <x v="5"/>
    <x v="10"/>
    <x v="2"/>
    <d v="2017-12-01T00:00:00"/>
    <x v="2"/>
    <n v="1389"/>
    <n v="0.24"/>
    <n v="263.91000000000003"/>
    <s v="Tamil Nadu"/>
    <x v="0"/>
    <x v="4"/>
    <m/>
  </r>
  <r>
    <s v="OD8886"/>
    <x v="20"/>
    <x v="3"/>
    <x v="5"/>
    <x v="9"/>
    <d v="2015-09-19T00:00:00"/>
    <x v="2"/>
    <n v="1454"/>
    <n v="0.35"/>
    <n v="450.74"/>
    <s v="Tamil Nadu"/>
    <x v="2"/>
    <x v="8"/>
    <m/>
  </r>
  <r>
    <s v="OD8887"/>
    <x v="18"/>
    <x v="1"/>
    <x v="14"/>
    <x v="2"/>
    <d v="2018-11-06T00:00:00"/>
    <x v="2"/>
    <n v="2059"/>
    <n v="0.21"/>
    <n v="205.9"/>
    <s v="Tamil Nadu"/>
    <x v="3"/>
    <x v="0"/>
    <m/>
  </r>
  <r>
    <s v="OD8888"/>
    <x v="4"/>
    <x v="5"/>
    <x v="8"/>
    <x v="16"/>
    <d v="2017-12-01T00:00:00"/>
    <x v="2"/>
    <n v="1057"/>
    <n v="0.28999999999999998"/>
    <n v="359.38"/>
    <s v="Tamil Nadu"/>
    <x v="0"/>
    <x v="4"/>
    <m/>
  </r>
  <r>
    <s v="OD8889"/>
    <x v="20"/>
    <x v="4"/>
    <x v="22"/>
    <x v="5"/>
    <d v="2015-11-03T00:00:00"/>
    <x v="2"/>
    <n v="906"/>
    <n v="0.1"/>
    <n v="108.72"/>
    <s v="Tamil Nadu"/>
    <x v="2"/>
    <x v="0"/>
    <m/>
  </r>
  <r>
    <s v="OD8890"/>
    <x v="15"/>
    <x v="2"/>
    <x v="15"/>
    <x v="10"/>
    <d v="2015-11-28T00:00:00"/>
    <x v="2"/>
    <n v="692"/>
    <n v="0.26"/>
    <n v="193.76"/>
    <s v="Tamil Nadu"/>
    <x v="2"/>
    <x v="0"/>
    <m/>
  </r>
  <r>
    <s v="OD8891"/>
    <x v="44"/>
    <x v="0"/>
    <x v="0"/>
    <x v="6"/>
    <d v="2018-11-06T00:00:00"/>
    <x v="2"/>
    <n v="2017"/>
    <n v="0.33"/>
    <n v="121.02"/>
    <s v="Tamil Nadu"/>
    <x v="3"/>
    <x v="0"/>
    <m/>
  </r>
  <r>
    <s v="OD8892"/>
    <x v="2"/>
    <x v="1"/>
    <x v="14"/>
    <x v="16"/>
    <d v="2018-11-06T00:00:00"/>
    <x v="2"/>
    <n v="1941"/>
    <n v="0.19"/>
    <n v="543.48"/>
    <s v="Tamil Nadu"/>
    <x v="3"/>
    <x v="0"/>
    <m/>
  </r>
  <r>
    <s v="OD8893"/>
    <x v="3"/>
    <x v="0"/>
    <x v="0"/>
    <x v="2"/>
    <d v="2017-12-30T00:00:00"/>
    <x v="2"/>
    <n v="2196"/>
    <n v="0.1"/>
    <n v="790.56"/>
    <s v="Tamil Nadu"/>
    <x v="0"/>
    <x v="4"/>
    <m/>
  </r>
  <r>
    <s v="OD8894"/>
    <x v="33"/>
    <x v="3"/>
    <x v="5"/>
    <x v="18"/>
    <d v="2018-11-06T00:00:00"/>
    <x v="2"/>
    <n v="958"/>
    <n v="0.34"/>
    <n v="249.08"/>
    <s v="Tamil Nadu"/>
    <x v="3"/>
    <x v="0"/>
    <m/>
  </r>
  <r>
    <s v="OD8895"/>
    <x v="37"/>
    <x v="1"/>
    <x v="14"/>
    <x v="1"/>
    <d v="2017-07-25T00:00:00"/>
    <x v="2"/>
    <n v="2285"/>
    <n v="0.27"/>
    <n v="868.3"/>
    <s v="Tamil Nadu"/>
    <x v="0"/>
    <x v="7"/>
    <m/>
  </r>
  <r>
    <s v="OD8896"/>
    <x v="46"/>
    <x v="1"/>
    <x v="1"/>
    <x v="2"/>
    <d v="2017-12-30T00:00:00"/>
    <x v="2"/>
    <n v="864"/>
    <n v="0.32"/>
    <n v="345.6"/>
    <s v="Tamil Nadu"/>
    <x v="0"/>
    <x v="4"/>
    <m/>
  </r>
  <r>
    <s v="OD8897"/>
    <x v="48"/>
    <x v="2"/>
    <x v="4"/>
    <x v="8"/>
    <d v="2016-11-29T00:00:00"/>
    <x v="2"/>
    <n v="2444"/>
    <n v="0.21"/>
    <n v="782.08"/>
    <s v="Tamil Nadu"/>
    <x v="1"/>
    <x v="0"/>
    <m/>
  </r>
  <r>
    <s v="OD8898"/>
    <x v="44"/>
    <x v="3"/>
    <x v="3"/>
    <x v="9"/>
    <d v="2018-11-12T00:00:00"/>
    <x v="2"/>
    <n v="2151"/>
    <n v="0.35"/>
    <n v="795.87"/>
    <s v="Tamil Nadu"/>
    <x v="3"/>
    <x v="0"/>
    <m/>
  </r>
  <r>
    <s v="OD8899"/>
    <x v="31"/>
    <x v="5"/>
    <x v="10"/>
    <x v="3"/>
    <d v="2017-07-10T00:00:00"/>
    <x v="2"/>
    <n v="1600"/>
    <n v="0.18"/>
    <n v="544"/>
    <s v="Tamil Nadu"/>
    <x v="0"/>
    <x v="7"/>
    <m/>
  </r>
  <r>
    <s v="OD8900"/>
    <x v="37"/>
    <x v="2"/>
    <x v="15"/>
    <x v="7"/>
    <d v="2017-05-06T00:00:00"/>
    <x v="3"/>
    <n v="2372"/>
    <n v="0.26"/>
    <n v="237.2"/>
    <s v="Tamil Nadu"/>
    <x v="0"/>
    <x v="5"/>
    <m/>
  </r>
  <r>
    <s v="OD8901"/>
    <x v="18"/>
    <x v="6"/>
    <x v="13"/>
    <x v="9"/>
    <d v="2018-12-11T00:00:00"/>
    <x v="3"/>
    <n v="2082"/>
    <n v="0.24"/>
    <n v="666.24"/>
    <s v="Tamil Nadu"/>
    <x v="3"/>
    <x v="4"/>
    <m/>
  </r>
  <r>
    <s v="OD8902"/>
    <x v="4"/>
    <x v="1"/>
    <x v="1"/>
    <x v="14"/>
    <d v="2018-11-06T00:00:00"/>
    <x v="3"/>
    <n v="1508"/>
    <n v="0.2"/>
    <n v="618.28"/>
    <s v="Tamil Nadu"/>
    <x v="3"/>
    <x v="0"/>
    <m/>
  </r>
  <r>
    <s v="OD8903"/>
    <x v="14"/>
    <x v="2"/>
    <x v="15"/>
    <x v="0"/>
    <d v="2016-05-25T00:00:00"/>
    <x v="3"/>
    <n v="848"/>
    <n v="0.1"/>
    <n v="313.76"/>
    <s v="Tamil Nadu"/>
    <x v="1"/>
    <x v="5"/>
    <m/>
  </r>
  <r>
    <s v="OD8904"/>
    <x v="9"/>
    <x v="0"/>
    <x v="12"/>
    <x v="5"/>
    <d v="2017-04-09T00:00:00"/>
    <x v="3"/>
    <n v="1682"/>
    <n v="0.31"/>
    <n v="403.68"/>
    <s v="Tamil Nadu"/>
    <x v="0"/>
    <x v="3"/>
    <m/>
  </r>
  <r>
    <s v="OD8905"/>
    <x v="26"/>
    <x v="2"/>
    <x v="2"/>
    <x v="11"/>
    <d v="2015-06-03T00:00:00"/>
    <x v="3"/>
    <n v="1789"/>
    <n v="0.32"/>
    <n v="178.9"/>
    <s v="Tamil Nadu"/>
    <x v="2"/>
    <x v="1"/>
    <m/>
  </r>
  <r>
    <s v="OD8906"/>
    <x v="7"/>
    <x v="5"/>
    <x v="17"/>
    <x v="20"/>
    <d v="2016-05-25T00:00:00"/>
    <x v="3"/>
    <n v="1316"/>
    <n v="0.28000000000000003"/>
    <n v="434.28"/>
    <s v="Tamil Nadu"/>
    <x v="1"/>
    <x v="5"/>
    <m/>
  </r>
  <r>
    <s v="OD8907"/>
    <x v="0"/>
    <x v="3"/>
    <x v="5"/>
    <x v="0"/>
    <d v="2018-12-11T00:00:00"/>
    <x v="3"/>
    <n v="2232"/>
    <n v="0.21"/>
    <n v="959.76"/>
    <s v="Tamil Nadu"/>
    <x v="3"/>
    <x v="4"/>
    <m/>
  </r>
  <r>
    <s v="OD8908"/>
    <x v="38"/>
    <x v="1"/>
    <x v="1"/>
    <x v="4"/>
    <d v="2015-08-23T00:00:00"/>
    <x v="3"/>
    <n v="2168"/>
    <n v="0.19"/>
    <n v="693.76"/>
    <s v="Tamil Nadu"/>
    <x v="2"/>
    <x v="6"/>
    <m/>
  </r>
  <r>
    <s v="OD8909"/>
    <x v="42"/>
    <x v="3"/>
    <x v="3"/>
    <x v="20"/>
    <d v="2018-11-25T00:00:00"/>
    <x v="3"/>
    <n v="505"/>
    <n v="0.33"/>
    <n v="126.25"/>
    <s v="Tamil Nadu"/>
    <x v="3"/>
    <x v="0"/>
    <m/>
  </r>
  <r>
    <s v="OD8910"/>
    <x v="34"/>
    <x v="0"/>
    <x v="12"/>
    <x v="17"/>
    <d v="2016-02-22T00:00:00"/>
    <x v="3"/>
    <n v="2037"/>
    <n v="0.26"/>
    <n v="488.88"/>
    <s v="Tamil Nadu"/>
    <x v="1"/>
    <x v="11"/>
    <m/>
  </r>
  <r>
    <s v="OD8911"/>
    <x v="34"/>
    <x v="4"/>
    <x v="22"/>
    <x v="12"/>
    <d v="2018-11-06T00:00:00"/>
    <x v="3"/>
    <n v="1720"/>
    <n v="0.28999999999999998"/>
    <n v="653.6"/>
    <s v="Tamil Nadu"/>
    <x v="3"/>
    <x v="0"/>
    <m/>
  </r>
  <r>
    <s v="OD8912"/>
    <x v="20"/>
    <x v="5"/>
    <x v="8"/>
    <x v="15"/>
    <d v="2016-09-14T00:00:00"/>
    <x v="3"/>
    <n v="1467"/>
    <n v="0.22"/>
    <n v="616.14"/>
    <s v="Tamil Nadu"/>
    <x v="1"/>
    <x v="8"/>
    <m/>
  </r>
  <r>
    <s v="OD8913"/>
    <x v="25"/>
    <x v="4"/>
    <x v="6"/>
    <x v="3"/>
    <d v="2017-10-17T00:00:00"/>
    <x v="3"/>
    <n v="1634"/>
    <n v="0.34"/>
    <n v="653.6"/>
    <s v="Tamil Nadu"/>
    <x v="0"/>
    <x v="2"/>
    <m/>
  </r>
  <r>
    <s v="OD8914"/>
    <x v="27"/>
    <x v="1"/>
    <x v="1"/>
    <x v="13"/>
    <d v="2018-05-18T00:00:00"/>
    <x v="3"/>
    <n v="1637"/>
    <n v="0.1"/>
    <n v="229.18"/>
    <s v="Tamil Nadu"/>
    <x v="3"/>
    <x v="5"/>
    <m/>
  </r>
  <r>
    <s v="OD8915"/>
    <x v="41"/>
    <x v="4"/>
    <x v="6"/>
    <x v="20"/>
    <d v="2018-05-18T00:00:00"/>
    <x v="3"/>
    <n v="1542"/>
    <n v="0.13"/>
    <n v="262.14"/>
    <s v="Tamil Nadu"/>
    <x v="3"/>
    <x v="5"/>
    <m/>
  </r>
  <r>
    <s v="OD8916"/>
    <x v="46"/>
    <x v="5"/>
    <x v="8"/>
    <x v="11"/>
    <d v="2018-09-22T00:00:00"/>
    <x v="3"/>
    <n v="2236"/>
    <n v="0.19"/>
    <n v="804.96"/>
    <s v="Tamil Nadu"/>
    <x v="3"/>
    <x v="8"/>
    <m/>
  </r>
  <r>
    <s v="OD8917"/>
    <x v="16"/>
    <x v="2"/>
    <x v="2"/>
    <x v="13"/>
    <d v="2016-11-16T00:00:00"/>
    <x v="3"/>
    <n v="2113"/>
    <n v="0.17"/>
    <n v="591.64"/>
    <s v="Tamil Nadu"/>
    <x v="1"/>
    <x v="0"/>
    <m/>
  </r>
  <r>
    <s v="OD8918"/>
    <x v="29"/>
    <x v="4"/>
    <x v="22"/>
    <x v="7"/>
    <d v="2016-05-23T00:00:00"/>
    <x v="3"/>
    <n v="1847"/>
    <n v="0.25"/>
    <n v="258.58"/>
    <s v="Tamil Nadu"/>
    <x v="1"/>
    <x v="5"/>
    <m/>
  </r>
  <r>
    <s v="OD8919"/>
    <x v="38"/>
    <x v="4"/>
    <x v="7"/>
    <x v="12"/>
    <d v="2018-09-04T00:00:00"/>
    <x v="3"/>
    <n v="1792"/>
    <n v="0.25"/>
    <n v="89.6"/>
    <s v="Tamil Nadu"/>
    <x v="3"/>
    <x v="8"/>
    <m/>
  </r>
  <r>
    <s v="OD8920"/>
    <x v="15"/>
    <x v="3"/>
    <x v="5"/>
    <x v="15"/>
    <d v="2015-10-20T00:00:00"/>
    <x v="3"/>
    <n v="2475"/>
    <n v="0.35"/>
    <n v="396"/>
    <s v="Tamil Nadu"/>
    <x v="2"/>
    <x v="2"/>
    <m/>
  </r>
  <r>
    <s v="OD8921"/>
    <x v="25"/>
    <x v="6"/>
    <x v="9"/>
    <x v="19"/>
    <d v="2018-03-04T00:00:00"/>
    <x v="3"/>
    <n v="910"/>
    <n v="0.15"/>
    <n v="391.3"/>
    <s v="Tamil Nadu"/>
    <x v="3"/>
    <x v="10"/>
    <m/>
  </r>
  <r>
    <s v="OD8922"/>
    <x v="37"/>
    <x v="0"/>
    <x v="20"/>
    <x v="9"/>
    <d v="2018-02-03T00:00:00"/>
    <x v="3"/>
    <n v="1704"/>
    <n v="0.1"/>
    <n v="102.24"/>
    <s v="Tamil Nadu"/>
    <x v="3"/>
    <x v="11"/>
    <m/>
  </r>
  <r>
    <s v="OD8923"/>
    <x v="37"/>
    <x v="6"/>
    <x v="13"/>
    <x v="5"/>
    <d v="2015-10-20T00:00:00"/>
    <x v="3"/>
    <n v="1992"/>
    <n v="0.15"/>
    <n v="517.91999999999996"/>
    <s v="Tamil Nadu"/>
    <x v="2"/>
    <x v="2"/>
    <m/>
  </r>
  <r>
    <s v="OD8924"/>
    <x v="12"/>
    <x v="3"/>
    <x v="18"/>
    <x v="14"/>
    <d v="2018-03-04T00:00:00"/>
    <x v="3"/>
    <n v="2216"/>
    <n v="0.13"/>
    <n v="642.64"/>
    <s v="Tamil Nadu"/>
    <x v="3"/>
    <x v="10"/>
    <m/>
  </r>
  <r>
    <s v="OD8925"/>
    <x v="9"/>
    <x v="0"/>
    <x v="12"/>
    <x v="6"/>
    <d v="2017-12-05T00:00:00"/>
    <x v="3"/>
    <n v="870"/>
    <n v="0.25"/>
    <n v="43.5"/>
    <s v="Tamil Nadu"/>
    <x v="0"/>
    <x v="4"/>
    <m/>
  </r>
  <r>
    <s v="OD8926"/>
    <x v="11"/>
    <x v="3"/>
    <x v="18"/>
    <x v="0"/>
    <d v="2016-12-21T00:00:00"/>
    <x v="3"/>
    <n v="1611"/>
    <n v="0.11"/>
    <n v="257.76"/>
    <s v="Tamil Nadu"/>
    <x v="1"/>
    <x v="4"/>
    <m/>
  </r>
  <r>
    <s v="OD8927"/>
    <x v="25"/>
    <x v="4"/>
    <x v="6"/>
    <x v="7"/>
    <d v="2018-02-03T00:00:00"/>
    <x v="3"/>
    <n v="2139"/>
    <n v="0.14000000000000001"/>
    <n v="128.34"/>
    <s v="Tamil Nadu"/>
    <x v="3"/>
    <x v="11"/>
    <m/>
  </r>
  <r>
    <s v="OD8928"/>
    <x v="26"/>
    <x v="5"/>
    <x v="17"/>
    <x v="8"/>
    <d v="2017-09-05T00:00:00"/>
    <x v="3"/>
    <n v="2164"/>
    <n v="0.26"/>
    <n v="281.32"/>
    <s v="Tamil Nadu"/>
    <x v="0"/>
    <x v="8"/>
    <m/>
  </r>
  <r>
    <s v="OD8929"/>
    <x v="6"/>
    <x v="5"/>
    <x v="17"/>
    <x v="11"/>
    <d v="2018-10-27T00:00:00"/>
    <x v="3"/>
    <n v="1276"/>
    <n v="0.15"/>
    <n v="484.88"/>
    <s v="Tamil Nadu"/>
    <x v="3"/>
    <x v="2"/>
    <m/>
  </r>
  <r>
    <s v="OD8930"/>
    <x v="16"/>
    <x v="1"/>
    <x v="14"/>
    <x v="7"/>
    <d v="2018-09-17T00:00:00"/>
    <x v="3"/>
    <n v="1364"/>
    <n v="0.15"/>
    <n v="531.96"/>
    <s v="Tamil Nadu"/>
    <x v="3"/>
    <x v="8"/>
    <m/>
  </r>
  <r>
    <s v="OD8931"/>
    <x v="36"/>
    <x v="3"/>
    <x v="3"/>
    <x v="7"/>
    <d v="2017-03-29T00:00:00"/>
    <x v="3"/>
    <n v="1956"/>
    <n v="0.31"/>
    <n v="430.32"/>
    <s v="Tamil Nadu"/>
    <x v="0"/>
    <x v="10"/>
    <m/>
  </r>
  <r>
    <s v="OD8932"/>
    <x v="42"/>
    <x v="3"/>
    <x v="5"/>
    <x v="6"/>
    <d v="2018-06-18T00:00:00"/>
    <x v="3"/>
    <n v="911"/>
    <n v="0.22"/>
    <n v="109.32"/>
    <s v="Tamil Nadu"/>
    <x v="3"/>
    <x v="1"/>
    <m/>
  </r>
  <r>
    <s v="OD8933"/>
    <x v="44"/>
    <x v="4"/>
    <x v="7"/>
    <x v="10"/>
    <d v="2017-06-12T00:00:00"/>
    <x v="3"/>
    <n v="2417"/>
    <n v="0.26"/>
    <n v="652.59"/>
    <s v="Tamil Nadu"/>
    <x v="0"/>
    <x v="1"/>
    <m/>
  </r>
  <r>
    <s v="OD8934"/>
    <x v="9"/>
    <x v="5"/>
    <x v="10"/>
    <x v="2"/>
    <d v="2015-10-20T00:00:00"/>
    <x v="3"/>
    <n v="1985"/>
    <n v="0.21"/>
    <n v="833.7"/>
    <s v="Tamil Nadu"/>
    <x v="2"/>
    <x v="2"/>
    <m/>
  </r>
  <r>
    <s v="OD8935"/>
    <x v="14"/>
    <x v="3"/>
    <x v="5"/>
    <x v="23"/>
    <d v="2016-05-13T00:00:00"/>
    <x v="3"/>
    <n v="2100"/>
    <n v="0.16"/>
    <n v="483"/>
    <s v="Tamil Nadu"/>
    <x v="1"/>
    <x v="5"/>
    <m/>
  </r>
  <r>
    <s v="OD8936"/>
    <x v="0"/>
    <x v="2"/>
    <x v="4"/>
    <x v="15"/>
    <d v="2018-02-03T00:00:00"/>
    <x v="3"/>
    <n v="1580"/>
    <n v="0.1"/>
    <n v="158"/>
    <s v="Tamil Nadu"/>
    <x v="3"/>
    <x v="11"/>
    <m/>
  </r>
  <r>
    <s v="OD8937"/>
    <x v="29"/>
    <x v="1"/>
    <x v="1"/>
    <x v="13"/>
    <d v="2017-06-12T00:00:00"/>
    <x v="3"/>
    <n v="2404"/>
    <n v="0.35"/>
    <n v="552.91999999999996"/>
    <s v="Tamil Nadu"/>
    <x v="0"/>
    <x v="1"/>
    <m/>
  </r>
  <r>
    <s v="OD8938"/>
    <x v="45"/>
    <x v="3"/>
    <x v="16"/>
    <x v="2"/>
    <d v="2017-06-12T00:00:00"/>
    <x v="3"/>
    <n v="1333"/>
    <n v="0.18"/>
    <n v="506.54"/>
    <s v="Tamil Nadu"/>
    <x v="0"/>
    <x v="1"/>
    <m/>
  </r>
  <r>
    <s v="OD8939"/>
    <x v="43"/>
    <x v="2"/>
    <x v="15"/>
    <x v="18"/>
    <d v="2016-12-08T00:00:00"/>
    <x v="3"/>
    <n v="1203"/>
    <n v="0.26"/>
    <n v="168.42"/>
    <s v="Tamil Nadu"/>
    <x v="1"/>
    <x v="4"/>
    <m/>
  </r>
  <r>
    <s v="OD8940"/>
    <x v="41"/>
    <x v="1"/>
    <x v="14"/>
    <x v="5"/>
    <d v="2015-10-20T00:00:00"/>
    <x v="3"/>
    <n v="1863"/>
    <n v="0.25"/>
    <n v="279.45"/>
    <s v="Tamil Nadu"/>
    <x v="2"/>
    <x v="2"/>
    <m/>
  </r>
  <r>
    <s v="OD8941"/>
    <x v="31"/>
    <x v="3"/>
    <x v="5"/>
    <x v="13"/>
    <d v="2017-06-12T00:00:00"/>
    <x v="3"/>
    <n v="1508"/>
    <n v="0.11"/>
    <n v="316.68"/>
    <s v="Tamil Nadu"/>
    <x v="0"/>
    <x v="1"/>
    <m/>
  </r>
  <r>
    <s v="OD8942"/>
    <x v="6"/>
    <x v="3"/>
    <x v="5"/>
    <x v="2"/>
    <d v="2016-11-30T00:00:00"/>
    <x v="3"/>
    <n v="757"/>
    <n v="0.16"/>
    <n v="280.08999999999997"/>
    <s v="Tamil Nadu"/>
    <x v="1"/>
    <x v="0"/>
    <m/>
  </r>
  <r>
    <s v="OD8943"/>
    <x v="35"/>
    <x v="1"/>
    <x v="1"/>
    <x v="12"/>
    <d v="2017-06-12T00:00:00"/>
    <x v="3"/>
    <n v="669"/>
    <n v="0.31"/>
    <n v="107.04"/>
    <s v="Tamil Nadu"/>
    <x v="0"/>
    <x v="1"/>
    <m/>
  </r>
  <r>
    <s v="OD8944"/>
    <x v="11"/>
    <x v="5"/>
    <x v="17"/>
    <x v="4"/>
    <d v="2018-09-17T00:00:00"/>
    <x v="3"/>
    <n v="541"/>
    <n v="0.24"/>
    <n v="75.739999999999995"/>
    <s v="Tamil Nadu"/>
    <x v="3"/>
    <x v="8"/>
    <m/>
  </r>
  <r>
    <s v="OD8945"/>
    <x v="35"/>
    <x v="0"/>
    <x v="12"/>
    <x v="14"/>
    <d v="2018-11-13T00:00:00"/>
    <x v="3"/>
    <n v="758"/>
    <n v="0.25"/>
    <n v="325.94"/>
    <s v="Tamil Nadu"/>
    <x v="3"/>
    <x v="0"/>
    <m/>
  </r>
  <r>
    <s v="OD8946"/>
    <x v="8"/>
    <x v="6"/>
    <x v="19"/>
    <x v="5"/>
    <d v="2017-09-02T00:00:00"/>
    <x v="3"/>
    <n v="2479"/>
    <n v="0.32"/>
    <n v="347.06"/>
    <s v="Tamil Nadu"/>
    <x v="0"/>
    <x v="8"/>
    <m/>
  </r>
  <r>
    <s v="OD8947"/>
    <x v="14"/>
    <x v="6"/>
    <x v="11"/>
    <x v="11"/>
    <d v="2017-09-10T00:00:00"/>
    <x v="4"/>
    <n v="1519"/>
    <n v="0.28000000000000003"/>
    <n v="106.33"/>
    <s v="Tamil Nadu"/>
    <x v="0"/>
    <x v="8"/>
    <m/>
  </r>
  <r>
    <s v="OD8948"/>
    <x v="48"/>
    <x v="0"/>
    <x v="12"/>
    <x v="20"/>
    <d v="2018-09-03T00:00:00"/>
    <x v="4"/>
    <n v="1682"/>
    <n v="0.34"/>
    <n v="151.38"/>
    <s v="Tamil Nadu"/>
    <x v="3"/>
    <x v="8"/>
    <m/>
  </r>
  <r>
    <s v="OD8949"/>
    <x v="6"/>
    <x v="5"/>
    <x v="10"/>
    <x v="2"/>
    <d v="2016-08-02T00:00:00"/>
    <x v="4"/>
    <n v="1955"/>
    <n v="0.18"/>
    <n v="801.55"/>
    <s v="Tamil Nadu"/>
    <x v="1"/>
    <x v="6"/>
    <m/>
  </r>
  <r>
    <s v="OD8950"/>
    <x v="16"/>
    <x v="4"/>
    <x v="22"/>
    <x v="18"/>
    <d v="2017-09-10T00:00:00"/>
    <x v="4"/>
    <n v="1928"/>
    <n v="0.32"/>
    <n v="848.32"/>
    <s v="Tamil Nadu"/>
    <x v="0"/>
    <x v="8"/>
    <m/>
  </r>
  <r>
    <s v="OD8951"/>
    <x v="45"/>
    <x v="4"/>
    <x v="22"/>
    <x v="16"/>
    <d v="2017-04-04T00:00:00"/>
    <x v="4"/>
    <n v="1179"/>
    <n v="0.23"/>
    <n v="436.23"/>
    <s v="Tamil Nadu"/>
    <x v="0"/>
    <x v="3"/>
    <m/>
  </r>
  <r>
    <s v="OD8952"/>
    <x v="28"/>
    <x v="3"/>
    <x v="18"/>
    <x v="6"/>
    <d v="2018-10-03T00:00:00"/>
    <x v="4"/>
    <n v="1899"/>
    <n v="0.23"/>
    <n v="778.59"/>
    <s v="Tamil Nadu"/>
    <x v="3"/>
    <x v="2"/>
    <m/>
  </r>
  <r>
    <s v="OD8953"/>
    <x v="6"/>
    <x v="0"/>
    <x v="20"/>
    <x v="17"/>
    <d v="2016-03-16T00:00:00"/>
    <x v="4"/>
    <n v="928"/>
    <n v="0.3"/>
    <n v="167.04"/>
    <s v="Tamil Nadu"/>
    <x v="1"/>
    <x v="10"/>
    <m/>
  </r>
  <r>
    <s v="OD8954"/>
    <x v="30"/>
    <x v="6"/>
    <x v="11"/>
    <x v="20"/>
    <d v="2016-09-25T00:00:00"/>
    <x v="4"/>
    <n v="1020"/>
    <n v="0.22"/>
    <n v="183.6"/>
    <s v="Tamil Nadu"/>
    <x v="1"/>
    <x v="8"/>
    <m/>
  </r>
  <r>
    <s v="OD8955"/>
    <x v="22"/>
    <x v="3"/>
    <x v="5"/>
    <x v="21"/>
    <d v="2016-11-22T00:00:00"/>
    <x v="4"/>
    <n v="1426"/>
    <n v="0.3"/>
    <n v="427.8"/>
    <s v="Tamil Nadu"/>
    <x v="1"/>
    <x v="0"/>
    <m/>
  </r>
  <r>
    <s v="OD8956"/>
    <x v="1"/>
    <x v="2"/>
    <x v="4"/>
    <x v="23"/>
    <d v="2016-11-27T00:00:00"/>
    <x v="4"/>
    <n v="919"/>
    <n v="0.14000000000000001"/>
    <n v="404.36"/>
    <s v="Tamil Nadu"/>
    <x v="1"/>
    <x v="0"/>
    <m/>
  </r>
  <r>
    <s v="OD8957"/>
    <x v="17"/>
    <x v="0"/>
    <x v="20"/>
    <x v="17"/>
    <d v="2015-11-17T00:00:00"/>
    <x v="4"/>
    <n v="1188"/>
    <n v="0.34"/>
    <n v="71.28"/>
    <s v="Tamil Nadu"/>
    <x v="2"/>
    <x v="0"/>
    <m/>
  </r>
  <r>
    <s v="OD8958"/>
    <x v="32"/>
    <x v="2"/>
    <x v="21"/>
    <x v="18"/>
    <d v="2017-09-19T00:00:00"/>
    <x v="4"/>
    <n v="1712"/>
    <n v="0.1"/>
    <n v="342.4"/>
    <s v="Tamil Nadu"/>
    <x v="0"/>
    <x v="8"/>
    <m/>
  </r>
  <r>
    <s v="OD8959"/>
    <x v="0"/>
    <x v="5"/>
    <x v="17"/>
    <x v="22"/>
    <d v="2016-11-22T00:00:00"/>
    <x v="4"/>
    <n v="501"/>
    <n v="0.18"/>
    <n v="65.13"/>
    <s v="Tamil Nadu"/>
    <x v="1"/>
    <x v="0"/>
    <m/>
  </r>
  <r>
    <s v="OD8960"/>
    <x v="1"/>
    <x v="2"/>
    <x v="2"/>
    <x v="3"/>
    <d v="2016-06-04T00:00:00"/>
    <x v="4"/>
    <n v="1580"/>
    <n v="0.32"/>
    <n v="616.20000000000005"/>
    <s v="Tamil Nadu"/>
    <x v="1"/>
    <x v="1"/>
    <m/>
  </r>
  <r>
    <s v="OD8961"/>
    <x v="31"/>
    <x v="6"/>
    <x v="13"/>
    <x v="12"/>
    <d v="2018-09-03T00:00:00"/>
    <x v="4"/>
    <n v="1534"/>
    <n v="0.28999999999999998"/>
    <n v="245.44"/>
    <s v="Tamil Nadu"/>
    <x v="3"/>
    <x v="8"/>
    <m/>
  </r>
  <r>
    <s v="OD8962"/>
    <x v="2"/>
    <x v="5"/>
    <x v="10"/>
    <x v="15"/>
    <d v="2017-12-18T00:00:00"/>
    <x v="4"/>
    <n v="1637"/>
    <n v="0.25"/>
    <n v="196.44"/>
    <s v="Tamil Nadu"/>
    <x v="0"/>
    <x v="4"/>
    <m/>
  </r>
  <r>
    <s v="OD8963"/>
    <x v="0"/>
    <x v="5"/>
    <x v="8"/>
    <x v="19"/>
    <d v="2015-11-25T00:00:00"/>
    <x v="4"/>
    <n v="1616"/>
    <n v="0.34"/>
    <n v="323.2"/>
    <s v="Tamil Nadu"/>
    <x v="2"/>
    <x v="0"/>
    <m/>
  </r>
  <r>
    <s v="OD8964"/>
    <x v="39"/>
    <x v="5"/>
    <x v="10"/>
    <x v="12"/>
    <d v="2018-11-08T00:00:00"/>
    <x v="4"/>
    <n v="1428"/>
    <n v="0.34"/>
    <n v="471.24"/>
    <s v="Tamil Nadu"/>
    <x v="3"/>
    <x v="0"/>
    <m/>
  </r>
  <r>
    <s v="OD8965"/>
    <x v="14"/>
    <x v="2"/>
    <x v="4"/>
    <x v="14"/>
    <d v="2016-10-01T00:00:00"/>
    <x v="4"/>
    <n v="1063"/>
    <n v="0.35"/>
    <n v="340.16"/>
    <s v="Tamil Nadu"/>
    <x v="1"/>
    <x v="2"/>
    <m/>
  </r>
  <r>
    <s v="OD8966"/>
    <x v="45"/>
    <x v="4"/>
    <x v="7"/>
    <x v="0"/>
    <d v="2016-11-27T00:00:00"/>
    <x v="4"/>
    <n v="1829"/>
    <n v="0.11"/>
    <n v="713.31"/>
    <s v="Tamil Nadu"/>
    <x v="1"/>
    <x v="0"/>
    <m/>
  </r>
  <r>
    <s v="OD8967"/>
    <x v="23"/>
    <x v="0"/>
    <x v="20"/>
    <x v="23"/>
    <d v="2016-12-19T00:00:00"/>
    <x v="4"/>
    <n v="772"/>
    <n v="0.24"/>
    <n v="270.2"/>
    <s v="Tamil Nadu"/>
    <x v="1"/>
    <x v="4"/>
    <m/>
  </r>
  <r>
    <s v="OD8968"/>
    <x v="15"/>
    <x v="5"/>
    <x v="8"/>
    <x v="18"/>
    <d v="2017-09-19T00:00:00"/>
    <x v="4"/>
    <n v="1125"/>
    <n v="0.22"/>
    <n v="236.25"/>
    <s v="Tamil Nadu"/>
    <x v="0"/>
    <x v="8"/>
    <m/>
  </r>
  <r>
    <s v="OD8969"/>
    <x v="11"/>
    <x v="2"/>
    <x v="15"/>
    <x v="1"/>
    <d v="2016-05-31T00:00:00"/>
    <x v="4"/>
    <n v="1863"/>
    <n v="0.15"/>
    <n v="670.68"/>
    <s v="Tamil Nadu"/>
    <x v="1"/>
    <x v="5"/>
    <m/>
  </r>
  <r>
    <s v="OD8970"/>
    <x v="18"/>
    <x v="0"/>
    <x v="0"/>
    <x v="23"/>
    <d v="2018-01-12T00:00:00"/>
    <x v="4"/>
    <n v="1883"/>
    <n v="0.14000000000000001"/>
    <n v="583.73"/>
    <s v="Tamil Nadu"/>
    <x v="3"/>
    <x v="9"/>
    <m/>
  </r>
  <r>
    <s v="OD8971"/>
    <x v="5"/>
    <x v="3"/>
    <x v="18"/>
    <x v="2"/>
    <d v="2016-11-27T00:00:00"/>
    <x v="4"/>
    <n v="842"/>
    <n v="0.25"/>
    <n v="244.18"/>
    <s v="Tamil Nadu"/>
    <x v="1"/>
    <x v="0"/>
    <m/>
  </r>
  <r>
    <s v="OD8972"/>
    <x v="5"/>
    <x v="3"/>
    <x v="16"/>
    <x v="3"/>
    <d v="2018-12-08T00:00:00"/>
    <x v="4"/>
    <n v="1759"/>
    <n v="0.3"/>
    <n v="422.16"/>
    <s v="Tamil Nadu"/>
    <x v="3"/>
    <x v="4"/>
    <m/>
  </r>
  <r>
    <s v="OD8973"/>
    <x v="18"/>
    <x v="2"/>
    <x v="15"/>
    <x v="7"/>
    <d v="2016-12-03T00:00:00"/>
    <x v="4"/>
    <n v="2323"/>
    <n v="0.1"/>
    <n v="905.97"/>
    <s v="Tamil Nadu"/>
    <x v="1"/>
    <x v="4"/>
    <m/>
  </r>
  <r>
    <s v="OD8974"/>
    <x v="35"/>
    <x v="3"/>
    <x v="18"/>
    <x v="8"/>
    <d v="2017-12-05T00:00:00"/>
    <x v="4"/>
    <n v="1527"/>
    <n v="0.11"/>
    <n v="152.69999999999999"/>
    <s v="Tamil Nadu"/>
    <x v="0"/>
    <x v="4"/>
    <m/>
  </r>
  <r>
    <s v="OD8975"/>
    <x v="41"/>
    <x v="2"/>
    <x v="2"/>
    <x v="19"/>
    <d v="2018-05-13T00:00:00"/>
    <x v="4"/>
    <n v="2025"/>
    <n v="0.33"/>
    <n v="121.5"/>
    <s v="Tamil Nadu"/>
    <x v="3"/>
    <x v="5"/>
    <m/>
  </r>
  <r>
    <s v="OD8976"/>
    <x v="19"/>
    <x v="5"/>
    <x v="8"/>
    <x v="13"/>
    <d v="2015-08-22T00:00:00"/>
    <x v="4"/>
    <n v="1522"/>
    <n v="0.32"/>
    <n v="578.36"/>
    <s v="Tamil Nadu"/>
    <x v="2"/>
    <x v="6"/>
    <m/>
  </r>
  <r>
    <s v="OD8977"/>
    <x v="6"/>
    <x v="0"/>
    <x v="0"/>
    <x v="4"/>
    <d v="2016-06-13T00:00:00"/>
    <x v="4"/>
    <n v="2192"/>
    <n v="0.2"/>
    <n v="854.88"/>
    <s v="Tamil Nadu"/>
    <x v="1"/>
    <x v="1"/>
    <m/>
  </r>
  <r>
    <s v="OD8978"/>
    <x v="34"/>
    <x v="2"/>
    <x v="15"/>
    <x v="6"/>
    <d v="2015-11-19T00:00:00"/>
    <x v="4"/>
    <n v="984"/>
    <n v="0.12"/>
    <n v="265.68"/>
    <s v="Tamil Nadu"/>
    <x v="2"/>
    <x v="0"/>
    <m/>
  </r>
  <r>
    <s v="OD8979"/>
    <x v="21"/>
    <x v="4"/>
    <x v="6"/>
    <x v="17"/>
    <d v="2017-09-22T00:00:00"/>
    <x v="4"/>
    <n v="2274"/>
    <n v="0.18"/>
    <n v="204.66"/>
    <s v="Tamil Nadu"/>
    <x v="0"/>
    <x v="8"/>
    <m/>
  </r>
  <r>
    <s v="OD8980"/>
    <x v="33"/>
    <x v="0"/>
    <x v="12"/>
    <x v="20"/>
    <d v="2016-04-29T00:00:00"/>
    <x v="4"/>
    <n v="2029"/>
    <n v="0.19"/>
    <n v="324.64"/>
    <s v="Tamil Nadu"/>
    <x v="1"/>
    <x v="3"/>
    <m/>
  </r>
  <r>
    <s v="OD8981"/>
    <x v="31"/>
    <x v="1"/>
    <x v="1"/>
    <x v="11"/>
    <d v="2017-12-08T00:00:00"/>
    <x v="4"/>
    <n v="1529"/>
    <n v="0.11"/>
    <n v="565.73"/>
    <s v="Tamil Nadu"/>
    <x v="0"/>
    <x v="4"/>
    <m/>
  </r>
  <r>
    <s v="OD8982"/>
    <x v="6"/>
    <x v="5"/>
    <x v="10"/>
    <x v="16"/>
    <d v="2017-09-23T00:00:00"/>
    <x v="4"/>
    <n v="1369"/>
    <n v="0.24"/>
    <n v="150.59"/>
    <s v="Tamil Nadu"/>
    <x v="0"/>
    <x v="8"/>
    <m/>
  </r>
  <r>
    <s v="OD8983"/>
    <x v="28"/>
    <x v="3"/>
    <x v="16"/>
    <x v="18"/>
    <d v="2017-01-11T00:00:00"/>
    <x v="4"/>
    <n v="1057"/>
    <n v="0.33"/>
    <n v="116.27"/>
    <s v="Tamil Nadu"/>
    <x v="0"/>
    <x v="9"/>
    <m/>
  </r>
  <r>
    <s v="OD8984"/>
    <x v="29"/>
    <x v="6"/>
    <x v="9"/>
    <x v="20"/>
    <d v="2017-01-11T00:00:00"/>
    <x v="4"/>
    <n v="706"/>
    <n v="0.24"/>
    <n v="63.54"/>
    <s v="Tamil Nadu"/>
    <x v="0"/>
    <x v="9"/>
    <m/>
  </r>
  <r>
    <s v="OD8985"/>
    <x v="34"/>
    <x v="1"/>
    <x v="1"/>
    <x v="10"/>
    <d v="2017-08-12T00:00:00"/>
    <x v="4"/>
    <n v="2022"/>
    <n v="0.28999999999999998"/>
    <n v="586.38"/>
    <s v="Tamil Nadu"/>
    <x v="0"/>
    <x v="6"/>
    <m/>
  </r>
  <r>
    <s v="OD8986"/>
    <x v="40"/>
    <x v="1"/>
    <x v="1"/>
    <x v="19"/>
    <d v="2018-07-03T00:00:00"/>
    <x v="4"/>
    <n v="1483"/>
    <n v="0.17"/>
    <n v="281.77"/>
    <s v="Tamil Nadu"/>
    <x v="3"/>
    <x v="7"/>
    <m/>
  </r>
  <r>
    <s v="OD8987"/>
    <x v="40"/>
    <x v="3"/>
    <x v="5"/>
    <x v="18"/>
    <d v="2018-07-03T00:00:00"/>
    <x v="4"/>
    <n v="1589"/>
    <n v="0.35"/>
    <n v="715.05"/>
    <s v="Tamil Nadu"/>
    <x v="3"/>
    <x v="7"/>
    <m/>
  </r>
  <r>
    <s v="OD8988"/>
    <x v="38"/>
    <x v="4"/>
    <x v="22"/>
    <x v="1"/>
    <d v="2017-09-23T00:00:00"/>
    <x v="4"/>
    <n v="2023"/>
    <n v="0.24"/>
    <n v="283.22000000000003"/>
    <s v="Tamil Nadu"/>
    <x v="0"/>
    <x v="8"/>
    <m/>
  </r>
  <r>
    <s v="OD8989"/>
    <x v="13"/>
    <x v="2"/>
    <x v="21"/>
    <x v="21"/>
    <d v="2017-09-23T00:00:00"/>
    <x v="4"/>
    <n v="544"/>
    <n v="0.3"/>
    <n v="27.2"/>
    <s v="Tamil Nadu"/>
    <x v="0"/>
    <x v="8"/>
    <m/>
  </r>
  <r>
    <s v="OD8990"/>
    <x v="4"/>
    <x v="3"/>
    <x v="16"/>
    <x v="8"/>
    <d v="2016-11-30T00:00:00"/>
    <x v="1"/>
    <n v="908"/>
    <n v="0.19"/>
    <n v="90.8"/>
    <s v="Tamil Nadu"/>
    <x v="1"/>
    <x v="0"/>
    <m/>
  </r>
  <r>
    <s v="OD8991"/>
    <x v="41"/>
    <x v="0"/>
    <x v="12"/>
    <x v="14"/>
    <d v="2016-11-30T00:00:00"/>
    <x v="1"/>
    <n v="1333"/>
    <n v="0.32"/>
    <n v="319.92"/>
    <s v="Tamil Nadu"/>
    <x v="1"/>
    <x v="0"/>
    <m/>
  </r>
  <r>
    <s v="OD8992"/>
    <x v="19"/>
    <x v="2"/>
    <x v="2"/>
    <x v="1"/>
    <d v="2018-12-25T00:00:00"/>
    <x v="1"/>
    <n v="1196"/>
    <n v="0.23"/>
    <n v="346.84"/>
    <s v="Tamil Nadu"/>
    <x v="3"/>
    <x v="4"/>
    <m/>
  </r>
  <r>
    <s v="OD8993"/>
    <x v="19"/>
    <x v="4"/>
    <x v="22"/>
    <x v="16"/>
    <d v="2018-12-25T00:00:00"/>
    <x v="1"/>
    <n v="1284"/>
    <n v="0.32"/>
    <n v="295.32"/>
    <s v="Tamil Nadu"/>
    <x v="3"/>
    <x v="4"/>
    <m/>
  </r>
  <r>
    <s v="OD8994"/>
    <x v="14"/>
    <x v="0"/>
    <x v="12"/>
    <x v="17"/>
    <d v="2018-09-17T00:00:00"/>
    <x v="1"/>
    <n v="1545"/>
    <n v="0.12"/>
    <n v="463.5"/>
    <s v="Tamil Nadu"/>
    <x v="3"/>
    <x v="8"/>
    <m/>
  </r>
  <r>
    <s v="OD8995"/>
    <x v="12"/>
    <x v="2"/>
    <x v="15"/>
    <x v="7"/>
    <d v="2016-09-22T00:00:00"/>
    <x v="1"/>
    <n v="1714"/>
    <n v="0.16"/>
    <n v="137.12"/>
    <s v="Tamil Nadu"/>
    <x v="1"/>
    <x v="8"/>
    <m/>
  </r>
  <r>
    <s v="OD8996"/>
    <x v="40"/>
    <x v="1"/>
    <x v="14"/>
    <x v="7"/>
    <d v="2018-12-25T00:00:00"/>
    <x v="1"/>
    <n v="894"/>
    <n v="0.15"/>
    <n v="107.28"/>
    <s v="Tamil Nadu"/>
    <x v="3"/>
    <x v="4"/>
    <m/>
  </r>
  <r>
    <s v="OD8997"/>
    <x v="45"/>
    <x v="5"/>
    <x v="8"/>
    <x v="0"/>
    <d v="2018-12-10T00:00:00"/>
    <x v="1"/>
    <n v="2486"/>
    <n v="0.34"/>
    <n v="969.54"/>
    <s v="Tamil Nadu"/>
    <x v="3"/>
    <x v="4"/>
    <m/>
  </r>
  <r>
    <s v="OD8998"/>
    <x v="34"/>
    <x v="0"/>
    <x v="0"/>
    <x v="14"/>
    <d v="2018-08-11T00:00:00"/>
    <x v="1"/>
    <n v="1309"/>
    <n v="0.22"/>
    <n v="130.9"/>
    <s v="Tamil Nadu"/>
    <x v="3"/>
    <x v="6"/>
    <m/>
  </r>
  <r>
    <s v="OD8999"/>
    <x v="20"/>
    <x v="6"/>
    <x v="19"/>
    <x v="5"/>
    <d v="2016-05-26T00:00:00"/>
    <x v="1"/>
    <n v="2485"/>
    <n v="0.15"/>
    <n v="497"/>
    <s v="Tamil Nadu"/>
    <x v="1"/>
    <x v="5"/>
    <m/>
  </r>
  <r>
    <s v="OD9000"/>
    <x v="8"/>
    <x v="4"/>
    <x v="6"/>
    <x v="21"/>
    <d v="2016-05-26T00:00:00"/>
    <x v="1"/>
    <n v="1792"/>
    <n v="0.22"/>
    <n v="286.72000000000003"/>
    <s v="Tamil Nadu"/>
    <x v="1"/>
    <x v="5"/>
    <m/>
  </r>
  <r>
    <s v="OD9001"/>
    <x v="2"/>
    <x v="4"/>
    <x v="7"/>
    <x v="3"/>
    <d v="2017-09-10T00:00:00"/>
    <x v="1"/>
    <n v="976"/>
    <n v="0.13"/>
    <n v="331.84"/>
    <s v="Tamil Nadu"/>
    <x v="0"/>
    <x v="8"/>
    <m/>
  </r>
  <r>
    <s v="OD9002"/>
    <x v="3"/>
    <x v="3"/>
    <x v="18"/>
    <x v="23"/>
    <d v="2017-12-24T00:00:00"/>
    <x v="1"/>
    <n v="2336"/>
    <n v="0.2"/>
    <n v="677.44"/>
    <s v="Tamil Nadu"/>
    <x v="0"/>
    <x v="4"/>
    <m/>
  </r>
  <r>
    <s v="OD9003"/>
    <x v="22"/>
    <x v="4"/>
    <x v="22"/>
    <x v="16"/>
    <d v="2016-05-26T00:00:00"/>
    <x v="1"/>
    <n v="1432"/>
    <n v="0.15"/>
    <n v="157.52000000000001"/>
    <s v="Tamil Nadu"/>
    <x v="1"/>
    <x v="5"/>
    <m/>
  </r>
  <r>
    <s v="OD9004"/>
    <x v="10"/>
    <x v="2"/>
    <x v="2"/>
    <x v="12"/>
    <d v="2017-12-29T00:00:00"/>
    <x v="1"/>
    <n v="957"/>
    <n v="0.22"/>
    <n v="421.08"/>
    <s v="Tamil Nadu"/>
    <x v="0"/>
    <x v="4"/>
    <m/>
  </r>
  <r>
    <s v="OD9005"/>
    <x v="21"/>
    <x v="1"/>
    <x v="14"/>
    <x v="5"/>
    <d v="2017-12-29T00:00:00"/>
    <x v="1"/>
    <n v="2397"/>
    <n v="0.22"/>
    <n v="1030.71"/>
    <s v="Tamil Nadu"/>
    <x v="0"/>
    <x v="4"/>
    <m/>
  </r>
  <r>
    <s v="OD9006"/>
    <x v="10"/>
    <x v="3"/>
    <x v="16"/>
    <x v="19"/>
    <d v="2016-09-06T00:00:00"/>
    <x v="1"/>
    <n v="1568"/>
    <n v="0.26"/>
    <n v="423.36"/>
    <s v="Tamil Nadu"/>
    <x v="1"/>
    <x v="8"/>
    <m/>
  </r>
  <r>
    <s v="OD9007"/>
    <x v="32"/>
    <x v="5"/>
    <x v="10"/>
    <x v="7"/>
    <d v="2017-12-24T00:00:00"/>
    <x v="1"/>
    <n v="1589"/>
    <n v="0.12"/>
    <n v="413.14"/>
    <s v="Tamil Nadu"/>
    <x v="0"/>
    <x v="4"/>
    <m/>
  </r>
  <r>
    <s v="OD9008"/>
    <x v="44"/>
    <x v="1"/>
    <x v="14"/>
    <x v="10"/>
    <d v="2018-11-10T00:00:00"/>
    <x v="1"/>
    <n v="1334"/>
    <n v="0.25"/>
    <n v="200.1"/>
    <s v="Tamil Nadu"/>
    <x v="3"/>
    <x v="0"/>
    <m/>
  </r>
  <r>
    <s v="OD9009"/>
    <x v="14"/>
    <x v="0"/>
    <x v="12"/>
    <x v="12"/>
    <d v="2018-12-09T00:00:00"/>
    <x v="2"/>
    <n v="1213"/>
    <n v="0.21"/>
    <n v="194.08"/>
    <s v="Tamil Nadu"/>
    <x v="3"/>
    <x v="4"/>
    <m/>
  </r>
  <r>
    <s v="OD9010"/>
    <x v="35"/>
    <x v="0"/>
    <x v="12"/>
    <x v="5"/>
    <d v="2018-05-19T00:00:00"/>
    <x v="2"/>
    <n v="552"/>
    <n v="0.15"/>
    <n v="231.84"/>
    <s v="Tamil Nadu"/>
    <x v="3"/>
    <x v="5"/>
    <m/>
  </r>
  <r>
    <s v="OD9011"/>
    <x v="36"/>
    <x v="2"/>
    <x v="4"/>
    <x v="20"/>
    <d v="2017-09-01T00:00:00"/>
    <x v="2"/>
    <n v="1249"/>
    <n v="0.11"/>
    <n v="74.94"/>
    <s v="Tamil Nadu"/>
    <x v="0"/>
    <x v="8"/>
    <m/>
  </r>
  <r>
    <s v="OD9012"/>
    <x v="2"/>
    <x v="0"/>
    <x v="0"/>
    <x v="14"/>
    <d v="2016-11-08T00:00:00"/>
    <x v="2"/>
    <n v="1504"/>
    <n v="0.32"/>
    <n v="330.88"/>
    <s v="Tamil Nadu"/>
    <x v="1"/>
    <x v="0"/>
    <m/>
  </r>
  <r>
    <s v="OD9013"/>
    <x v="33"/>
    <x v="3"/>
    <x v="18"/>
    <x v="2"/>
    <d v="2015-07-25T00:00:00"/>
    <x v="2"/>
    <n v="705"/>
    <n v="0.17"/>
    <n v="282"/>
    <s v="Tamil Nadu"/>
    <x v="2"/>
    <x v="7"/>
    <m/>
  </r>
  <r>
    <s v="OD9014"/>
    <x v="17"/>
    <x v="3"/>
    <x v="16"/>
    <x v="18"/>
    <d v="2015-04-23T00:00:00"/>
    <x v="2"/>
    <n v="2402"/>
    <n v="0.16"/>
    <n v="768.64"/>
    <s v="Tamil Nadu"/>
    <x v="2"/>
    <x v="3"/>
    <m/>
  </r>
  <r>
    <s v="OD9015"/>
    <x v="26"/>
    <x v="2"/>
    <x v="2"/>
    <x v="6"/>
    <d v="2018-03-16T00:00:00"/>
    <x v="2"/>
    <n v="1202"/>
    <n v="0.12"/>
    <n v="480.8"/>
    <s v="Tamil Nadu"/>
    <x v="3"/>
    <x v="10"/>
    <m/>
  </r>
  <r>
    <s v="OD9016"/>
    <x v="28"/>
    <x v="6"/>
    <x v="13"/>
    <x v="11"/>
    <d v="2016-09-27T00:00:00"/>
    <x v="2"/>
    <n v="598"/>
    <n v="0.25"/>
    <n v="215.28"/>
    <s v="Tamil Nadu"/>
    <x v="1"/>
    <x v="8"/>
    <m/>
  </r>
  <r>
    <s v="OD9017"/>
    <x v="9"/>
    <x v="1"/>
    <x v="14"/>
    <x v="23"/>
    <d v="2018-03-16T00:00:00"/>
    <x v="2"/>
    <n v="1598"/>
    <n v="0.31"/>
    <n v="575.28"/>
    <s v="Tamil Nadu"/>
    <x v="3"/>
    <x v="10"/>
    <m/>
  </r>
  <r>
    <s v="OD9018"/>
    <x v="8"/>
    <x v="4"/>
    <x v="22"/>
    <x v="11"/>
    <d v="2015-11-11T00:00:00"/>
    <x v="2"/>
    <n v="1056"/>
    <n v="0.18"/>
    <n v="211.2"/>
    <s v="Tamil Nadu"/>
    <x v="2"/>
    <x v="0"/>
    <m/>
  </r>
  <r>
    <s v="OD9019"/>
    <x v="18"/>
    <x v="6"/>
    <x v="13"/>
    <x v="20"/>
    <d v="2018-12-09T00:00:00"/>
    <x v="2"/>
    <n v="1507"/>
    <n v="0.35"/>
    <n v="406.89"/>
    <s v="Tamil Nadu"/>
    <x v="3"/>
    <x v="4"/>
    <m/>
  </r>
  <r>
    <s v="OD9020"/>
    <x v="36"/>
    <x v="0"/>
    <x v="0"/>
    <x v="14"/>
    <d v="2018-05-19T00:00:00"/>
    <x v="2"/>
    <n v="1217"/>
    <n v="0.31"/>
    <n v="535.48"/>
    <s v="Tamil Nadu"/>
    <x v="3"/>
    <x v="5"/>
    <m/>
  </r>
  <r>
    <s v="OD9021"/>
    <x v="26"/>
    <x v="0"/>
    <x v="20"/>
    <x v="2"/>
    <d v="2016-04-18T00:00:00"/>
    <x v="2"/>
    <n v="1049"/>
    <n v="0.11"/>
    <n v="251.76"/>
    <s v="Tamil Nadu"/>
    <x v="1"/>
    <x v="3"/>
    <m/>
  </r>
  <r>
    <s v="OD9022"/>
    <x v="31"/>
    <x v="6"/>
    <x v="13"/>
    <x v="3"/>
    <d v="2018-12-16T00:00:00"/>
    <x v="2"/>
    <n v="634"/>
    <n v="0.12"/>
    <n v="88.76"/>
    <s v="Tamil Nadu"/>
    <x v="3"/>
    <x v="4"/>
    <m/>
  </r>
  <r>
    <s v="OD9023"/>
    <x v="10"/>
    <x v="5"/>
    <x v="8"/>
    <x v="22"/>
    <d v="2016-09-27T00:00:00"/>
    <x v="2"/>
    <n v="1309"/>
    <n v="0.24"/>
    <n v="104.72"/>
    <s v="Tamil Nadu"/>
    <x v="1"/>
    <x v="8"/>
    <m/>
  </r>
  <r>
    <s v="OD9024"/>
    <x v="41"/>
    <x v="5"/>
    <x v="8"/>
    <x v="14"/>
    <d v="2018-09-24T00:00:00"/>
    <x v="2"/>
    <n v="720"/>
    <n v="0.33"/>
    <n v="115.2"/>
    <s v="Tamil Nadu"/>
    <x v="3"/>
    <x v="8"/>
    <m/>
  </r>
  <r>
    <s v="OD9025"/>
    <x v="7"/>
    <x v="2"/>
    <x v="4"/>
    <x v="19"/>
    <d v="2017-10-21T00:00:00"/>
    <x v="2"/>
    <n v="770"/>
    <n v="0.34"/>
    <n v="331.1"/>
    <s v="Tamil Nadu"/>
    <x v="0"/>
    <x v="2"/>
    <m/>
  </r>
  <r>
    <s v="OD9026"/>
    <x v="7"/>
    <x v="2"/>
    <x v="21"/>
    <x v="5"/>
    <d v="2018-11-02T00:00:00"/>
    <x v="2"/>
    <n v="2411"/>
    <n v="0.3"/>
    <n v="626.86"/>
    <s v="Tamil Nadu"/>
    <x v="3"/>
    <x v="0"/>
    <m/>
  </r>
  <r>
    <s v="OD9027"/>
    <x v="16"/>
    <x v="4"/>
    <x v="7"/>
    <x v="14"/>
    <d v="2017-04-15T00:00:00"/>
    <x v="2"/>
    <n v="1483"/>
    <n v="0.18"/>
    <n v="163.13"/>
    <s v="Tamil Nadu"/>
    <x v="0"/>
    <x v="3"/>
    <m/>
  </r>
  <r>
    <s v="OD9028"/>
    <x v="25"/>
    <x v="3"/>
    <x v="18"/>
    <x v="13"/>
    <d v="2016-09-27T00:00:00"/>
    <x v="2"/>
    <n v="1334"/>
    <n v="0.12"/>
    <n v="333.5"/>
    <s v="Tamil Nadu"/>
    <x v="1"/>
    <x v="8"/>
    <m/>
  </r>
  <r>
    <s v="OD9029"/>
    <x v="32"/>
    <x v="3"/>
    <x v="18"/>
    <x v="4"/>
    <d v="2015-11-19T00:00:00"/>
    <x v="2"/>
    <n v="2444"/>
    <n v="0.15"/>
    <n v="513.24"/>
    <s v="Tamil Nadu"/>
    <x v="2"/>
    <x v="0"/>
    <m/>
  </r>
  <r>
    <s v="OD9030"/>
    <x v="5"/>
    <x v="5"/>
    <x v="8"/>
    <x v="7"/>
    <d v="2016-04-12T00:00:00"/>
    <x v="2"/>
    <n v="760"/>
    <n v="0.18"/>
    <n v="273.60000000000002"/>
    <s v="Tamil Nadu"/>
    <x v="1"/>
    <x v="3"/>
    <m/>
  </r>
  <r>
    <s v="OD9031"/>
    <x v="48"/>
    <x v="4"/>
    <x v="22"/>
    <x v="14"/>
    <d v="2016-12-01T00:00:00"/>
    <x v="2"/>
    <n v="1341"/>
    <n v="0.25"/>
    <n v="415.71"/>
    <s v="Tamil Nadu"/>
    <x v="1"/>
    <x v="4"/>
    <m/>
  </r>
  <r>
    <s v="OD9032"/>
    <x v="14"/>
    <x v="3"/>
    <x v="16"/>
    <x v="1"/>
    <d v="2017-09-19T00:00:00"/>
    <x v="2"/>
    <n v="1003"/>
    <n v="0.27"/>
    <n v="100.3"/>
    <s v="Tamil Nadu"/>
    <x v="0"/>
    <x v="8"/>
    <m/>
  </r>
  <r>
    <s v="OD9033"/>
    <x v="2"/>
    <x v="0"/>
    <x v="12"/>
    <x v="3"/>
    <d v="2018-02-26T00:00:00"/>
    <x v="2"/>
    <n v="1982"/>
    <n v="0.34"/>
    <n v="772.98"/>
    <s v="Tamil Nadu"/>
    <x v="3"/>
    <x v="11"/>
    <m/>
  </r>
  <r>
    <s v="OD9034"/>
    <x v="33"/>
    <x v="6"/>
    <x v="9"/>
    <x v="23"/>
    <d v="2018-10-15T00:00:00"/>
    <x v="2"/>
    <n v="893"/>
    <n v="0.13"/>
    <n v="267.89999999999998"/>
    <s v="Tamil Nadu"/>
    <x v="3"/>
    <x v="2"/>
    <m/>
  </r>
  <r>
    <s v="OD9035"/>
    <x v="47"/>
    <x v="0"/>
    <x v="0"/>
    <x v="8"/>
    <d v="2015-12-27T00:00:00"/>
    <x v="2"/>
    <n v="1961"/>
    <n v="0.15"/>
    <n v="647.13"/>
    <s v="Tamil Nadu"/>
    <x v="2"/>
    <x v="4"/>
    <m/>
  </r>
  <r>
    <s v="OD9036"/>
    <x v="0"/>
    <x v="2"/>
    <x v="15"/>
    <x v="11"/>
    <d v="2015-11-11T00:00:00"/>
    <x v="2"/>
    <n v="1425"/>
    <n v="0.12"/>
    <n v="85.5"/>
    <s v="Tamil Nadu"/>
    <x v="2"/>
    <x v="0"/>
    <m/>
  </r>
  <r>
    <s v="OD9037"/>
    <x v="46"/>
    <x v="6"/>
    <x v="9"/>
    <x v="15"/>
    <d v="2018-02-26T00:00:00"/>
    <x v="2"/>
    <n v="1234"/>
    <n v="0.1"/>
    <n v="271.48"/>
    <s v="Tamil Nadu"/>
    <x v="3"/>
    <x v="11"/>
    <m/>
  </r>
  <r>
    <s v="OD9038"/>
    <x v="44"/>
    <x v="5"/>
    <x v="10"/>
    <x v="8"/>
    <d v="2018-02-26T00:00:00"/>
    <x v="2"/>
    <n v="1331"/>
    <n v="0.3"/>
    <n v="66.55"/>
    <s v="Tamil Nadu"/>
    <x v="3"/>
    <x v="11"/>
    <m/>
  </r>
  <r>
    <s v="OD9039"/>
    <x v="38"/>
    <x v="4"/>
    <x v="22"/>
    <x v="21"/>
    <d v="2015-07-25T00:00:00"/>
    <x v="2"/>
    <n v="1653"/>
    <n v="0.13"/>
    <n v="115.71"/>
    <s v="Tamil Nadu"/>
    <x v="2"/>
    <x v="7"/>
    <m/>
  </r>
  <r>
    <s v="OD9040"/>
    <x v="32"/>
    <x v="2"/>
    <x v="2"/>
    <x v="13"/>
    <d v="2018-09-02T00:00:00"/>
    <x v="2"/>
    <n v="2225"/>
    <n v="0.24"/>
    <n v="845.5"/>
    <s v="Tamil Nadu"/>
    <x v="3"/>
    <x v="8"/>
    <m/>
  </r>
  <r>
    <s v="OD9041"/>
    <x v="12"/>
    <x v="3"/>
    <x v="18"/>
    <x v="17"/>
    <d v="2018-11-02T00:00:00"/>
    <x v="2"/>
    <n v="2040"/>
    <n v="0.23"/>
    <n v="632.4"/>
    <s v="Tamil Nadu"/>
    <x v="3"/>
    <x v="0"/>
    <m/>
  </r>
  <r>
    <s v="OD9042"/>
    <x v="46"/>
    <x v="1"/>
    <x v="1"/>
    <x v="8"/>
    <d v="2016-09-17T00:00:00"/>
    <x v="2"/>
    <n v="629"/>
    <n v="0.13"/>
    <n v="276.76"/>
    <s v="Tamil Nadu"/>
    <x v="1"/>
    <x v="8"/>
    <m/>
  </r>
  <r>
    <s v="OD9043"/>
    <x v="34"/>
    <x v="2"/>
    <x v="2"/>
    <x v="16"/>
    <d v="2016-12-01T00:00:00"/>
    <x v="2"/>
    <n v="1521"/>
    <n v="0.13"/>
    <n v="212.94"/>
    <s v="Tamil Nadu"/>
    <x v="1"/>
    <x v="4"/>
    <m/>
  </r>
  <r>
    <s v="OD9044"/>
    <x v="4"/>
    <x v="3"/>
    <x v="18"/>
    <x v="5"/>
    <d v="2016-12-01T00:00:00"/>
    <x v="2"/>
    <n v="2082"/>
    <n v="0.28000000000000003"/>
    <n v="520.5"/>
    <s v="Tamil Nadu"/>
    <x v="1"/>
    <x v="4"/>
    <m/>
  </r>
  <r>
    <s v="OD9045"/>
    <x v="37"/>
    <x v="3"/>
    <x v="5"/>
    <x v="15"/>
    <d v="2018-12-16T00:00:00"/>
    <x v="2"/>
    <n v="1610"/>
    <n v="0.11"/>
    <n v="724.5"/>
    <s v="Tamil Nadu"/>
    <x v="3"/>
    <x v="4"/>
    <m/>
  </r>
  <r>
    <s v="OD9046"/>
    <x v="27"/>
    <x v="2"/>
    <x v="15"/>
    <x v="7"/>
    <d v="2018-09-24T00:00:00"/>
    <x v="2"/>
    <n v="1792"/>
    <n v="0.28000000000000003"/>
    <n v="788.48"/>
    <s v="Tamil Nadu"/>
    <x v="3"/>
    <x v="8"/>
    <m/>
  </r>
  <r>
    <s v="OD9047"/>
    <x v="9"/>
    <x v="5"/>
    <x v="10"/>
    <x v="21"/>
    <d v="2017-10-21T00:00:00"/>
    <x v="2"/>
    <n v="964"/>
    <n v="0.3"/>
    <n v="106.04"/>
    <s v="Tamil Nadu"/>
    <x v="0"/>
    <x v="2"/>
    <m/>
  </r>
  <r>
    <s v="OD9048"/>
    <x v="31"/>
    <x v="6"/>
    <x v="19"/>
    <x v="16"/>
    <d v="2018-03-13T00:00:00"/>
    <x v="2"/>
    <n v="527"/>
    <n v="0.13"/>
    <n v="226.61"/>
    <s v="Tamil Nadu"/>
    <x v="3"/>
    <x v="10"/>
    <m/>
  </r>
  <r>
    <s v="OD9049"/>
    <x v="7"/>
    <x v="1"/>
    <x v="1"/>
    <x v="0"/>
    <d v="2018-11-02T00:00:00"/>
    <x v="2"/>
    <n v="2009"/>
    <n v="0.35"/>
    <n v="562.52"/>
    <s v="Tamil Nadu"/>
    <x v="3"/>
    <x v="0"/>
    <m/>
  </r>
  <r>
    <s v="OD9050"/>
    <x v="11"/>
    <x v="3"/>
    <x v="3"/>
    <x v="18"/>
    <d v="2018-03-13T00:00:00"/>
    <x v="2"/>
    <n v="1801"/>
    <n v="0.14000000000000001"/>
    <n v="702.39"/>
    <s v="Tamil Nadu"/>
    <x v="3"/>
    <x v="10"/>
    <m/>
  </r>
  <r>
    <s v="OD9051"/>
    <x v="36"/>
    <x v="3"/>
    <x v="3"/>
    <x v="22"/>
    <d v="2018-11-02T00:00:00"/>
    <x v="2"/>
    <n v="1530"/>
    <n v="0.26"/>
    <n v="306"/>
    <s v="Tamil Nadu"/>
    <x v="3"/>
    <x v="0"/>
    <m/>
  </r>
  <r>
    <s v="OD9052"/>
    <x v="22"/>
    <x v="1"/>
    <x v="14"/>
    <x v="23"/>
    <d v="2016-04-18T00:00:00"/>
    <x v="2"/>
    <n v="727"/>
    <n v="0.15"/>
    <n v="109.05"/>
    <s v="Tamil Nadu"/>
    <x v="1"/>
    <x v="3"/>
    <m/>
  </r>
  <r>
    <s v="OD9053"/>
    <x v="10"/>
    <x v="1"/>
    <x v="1"/>
    <x v="12"/>
    <d v="2018-03-13T00:00:00"/>
    <x v="2"/>
    <n v="1935"/>
    <n v="0.18"/>
    <n v="135.44999999999999"/>
    <s v="Tamil Nadu"/>
    <x v="3"/>
    <x v="10"/>
    <m/>
  </r>
  <r>
    <s v="OD9054"/>
    <x v="47"/>
    <x v="5"/>
    <x v="10"/>
    <x v="8"/>
    <d v="2016-10-02T00:00:00"/>
    <x v="2"/>
    <n v="519"/>
    <n v="0.28999999999999998"/>
    <n v="140.13"/>
    <s v="Tamil Nadu"/>
    <x v="1"/>
    <x v="2"/>
    <m/>
  </r>
  <r>
    <s v="OD9055"/>
    <x v="28"/>
    <x v="5"/>
    <x v="8"/>
    <x v="2"/>
    <d v="2017-09-08T00:00:00"/>
    <x v="2"/>
    <n v="873"/>
    <n v="0.27"/>
    <n v="314.27999999999997"/>
    <s v="Tamil Nadu"/>
    <x v="0"/>
    <x v="8"/>
    <m/>
  </r>
  <r>
    <s v="OD9056"/>
    <x v="22"/>
    <x v="2"/>
    <x v="15"/>
    <x v="0"/>
    <d v="2016-07-04T00:00:00"/>
    <x v="2"/>
    <n v="1430"/>
    <n v="0.15"/>
    <n v="400.4"/>
    <s v="Tamil Nadu"/>
    <x v="1"/>
    <x v="7"/>
    <m/>
  </r>
  <r>
    <s v="OD9057"/>
    <x v="14"/>
    <x v="5"/>
    <x v="8"/>
    <x v="14"/>
    <d v="2015-03-07T00:00:00"/>
    <x v="2"/>
    <n v="1654"/>
    <n v="0.23"/>
    <n v="512.74"/>
    <s v="Tamil Nadu"/>
    <x v="2"/>
    <x v="10"/>
    <m/>
  </r>
  <r>
    <s v="OD9058"/>
    <x v="8"/>
    <x v="1"/>
    <x v="1"/>
    <x v="22"/>
    <d v="2017-09-19T00:00:00"/>
    <x v="2"/>
    <n v="1524"/>
    <n v="0.24"/>
    <n v="259.08"/>
    <s v="Tamil Nadu"/>
    <x v="0"/>
    <x v="8"/>
    <m/>
  </r>
  <r>
    <s v="OD9059"/>
    <x v="42"/>
    <x v="3"/>
    <x v="16"/>
    <x v="13"/>
    <d v="2017-10-21T00:00:00"/>
    <x v="2"/>
    <n v="2051"/>
    <n v="0.27"/>
    <n v="635.80999999999995"/>
    <s v="Tamil Nadu"/>
    <x v="0"/>
    <x v="2"/>
    <m/>
  </r>
  <r>
    <s v="OD9060"/>
    <x v="11"/>
    <x v="0"/>
    <x v="20"/>
    <x v="10"/>
    <d v="2015-08-03T00:00:00"/>
    <x v="2"/>
    <n v="2138"/>
    <n v="0.12"/>
    <n v="149.66"/>
    <s v="Tamil Nadu"/>
    <x v="2"/>
    <x v="6"/>
    <m/>
  </r>
  <r>
    <s v="OD9061"/>
    <x v="20"/>
    <x v="1"/>
    <x v="14"/>
    <x v="14"/>
    <d v="2017-09-08T00:00:00"/>
    <x v="2"/>
    <n v="1021"/>
    <n v="0.22"/>
    <n v="316.51"/>
    <s v="Tamil Nadu"/>
    <x v="0"/>
    <x v="8"/>
    <m/>
  </r>
  <r>
    <s v="OD9062"/>
    <x v="25"/>
    <x v="3"/>
    <x v="16"/>
    <x v="19"/>
    <d v="2017-12-22T00:00:00"/>
    <x v="2"/>
    <n v="2003"/>
    <n v="0.3"/>
    <n v="540.80999999999995"/>
    <s v="Tamil Nadu"/>
    <x v="0"/>
    <x v="4"/>
    <m/>
  </r>
  <r>
    <s v="OD9063"/>
    <x v="36"/>
    <x v="0"/>
    <x v="0"/>
    <x v="7"/>
    <d v="2018-09-02T00:00:00"/>
    <x v="2"/>
    <n v="670"/>
    <n v="0.35"/>
    <n v="100.5"/>
    <s v="Tamil Nadu"/>
    <x v="3"/>
    <x v="8"/>
    <m/>
  </r>
  <r>
    <s v="OD9064"/>
    <x v="36"/>
    <x v="6"/>
    <x v="11"/>
    <x v="18"/>
    <d v="2018-11-02T00:00:00"/>
    <x v="2"/>
    <n v="1615"/>
    <n v="0.31"/>
    <n v="193.8"/>
    <s v="Tamil Nadu"/>
    <x v="3"/>
    <x v="0"/>
    <m/>
  </r>
  <r>
    <s v="OD9065"/>
    <x v="4"/>
    <x v="0"/>
    <x v="12"/>
    <x v="16"/>
    <d v="2016-03-02T00:00:00"/>
    <x v="3"/>
    <n v="1947"/>
    <n v="0.16"/>
    <n v="447.81"/>
    <s v="Tamil Nadu"/>
    <x v="1"/>
    <x v="10"/>
    <m/>
  </r>
  <r>
    <s v="OD9066"/>
    <x v="24"/>
    <x v="2"/>
    <x v="15"/>
    <x v="6"/>
    <d v="2018-12-28T00:00:00"/>
    <x v="3"/>
    <n v="1423"/>
    <n v="0.16"/>
    <n v="213.45"/>
    <s v="Tamil Nadu"/>
    <x v="3"/>
    <x v="4"/>
    <m/>
  </r>
  <r>
    <s v="OD9067"/>
    <x v="19"/>
    <x v="3"/>
    <x v="5"/>
    <x v="8"/>
    <d v="2018-07-01T00:00:00"/>
    <x v="3"/>
    <n v="1953"/>
    <n v="0.19"/>
    <n v="468.72"/>
    <s v="Tamil Nadu"/>
    <x v="3"/>
    <x v="7"/>
    <m/>
  </r>
  <r>
    <s v="OD9068"/>
    <x v="27"/>
    <x v="1"/>
    <x v="14"/>
    <x v="0"/>
    <d v="2016-08-10T00:00:00"/>
    <x v="3"/>
    <n v="550"/>
    <n v="0.34"/>
    <n v="209"/>
    <s v="Tamil Nadu"/>
    <x v="1"/>
    <x v="6"/>
    <m/>
  </r>
  <r>
    <s v="OD9069"/>
    <x v="36"/>
    <x v="5"/>
    <x v="10"/>
    <x v="2"/>
    <d v="2018-01-14T00:00:00"/>
    <x v="3"/>
    <n v="1666"/>
    <n v="0.28999999999999998"/>
    <n v="249.9"/>
    <s v="Tamil Nadu"/>
    <x v="3"/>
    <x v="9"/>
    <m/>
  </r>
  <r>
    <s v="OD9070"/>
    <x v="40"/>
    <x v="2"/>
    <x v="4"/>
    <x v="1"/>
    <d v="2017-08-23T00:00:00"/>
    <x v="3"/>
    <n v="2109"/>
    <n v="0.1"/>
    <n v="168.72"/>
    <s v="Tamil Nadu"/>
    <x v="0"/>
    <x v="6"/>
    <m/>
  </r>
  <r>
    <s v="OD9071"/>
    <x v="11"/>
    <x v="0"/>
    <x v="20"/>
    <x v="1"/>
    <d v="2016-11-10T00:00:00"/>
    <x v="3"/>
    <n v="562"/>
    <n v="0.33"/>
    <n v="207.94"/>
    <s v="Tamil Nadu"/>
    <x v="1"/>
    <x v="0"/>
    <m/>
  </r>
  <r>
    <s v="OD9072"/>
    <x v="23"/>
    <x v="1"/>
    <x v="1"/>
    <x v="14"/>
    <d v="2017-11-05T00:00:00"/>
    <x v="3"/>
    <n v="985"/>
    <n v="0.15"/>
    <n v="403.85"/>
    <s v="Tamil Nadu"/>
    <x v="0"/>
    <x v="0"/>
    <m/>
  </r>
  <r>
    <s v="OD9073"/>
    <x v="28"/>
    <x v="3"/>
    <x v="3"/>
    <x v="8"/>
    <d v="2016-12-01T00:00:00"/>
    <x v="3"/>
    <n v="1512"/>
    <n v="0.14000000000000001"/>
    <n v="589.67999999999995"/>
    <s v="Tamil Nadu"/>
    <x v="1"/>
    <x v="4"/>
    <m/>
  </r>
  <r>
    <s v="OD9074"/>
    <x v="10"/>
    <x v="1"/>
    <x v="14"/>
    <x v="22"/>
    <d v="2018-02-20T00:00:00"/>
    <x v="3"/>
    <n v="956"/>
    <n v="0.13"/>
    <n v="152.96"/>
    <s v="Tamil Nadu"/>
    <x v="3"/>
    <x v="11"/>
    <m/>
  </r>
  <r>
    <s v="OD9075"/>
    <x v="37"/>
    <x v="1"/>
    <x v="1"/>
    <x v="8"/>
    <d v="2017-05-30T00:00:00"/>
    <x v="3"/>
    <n v="1868"/>
    <n v="0.3"/>
    <n v="354.92"/>
    <s v="Tamil Nadu"/>
    <x v="0"/>
    <x v="5"/>
    <m/>
  </r>
  <r>
    <s v="OD9076"/>
    <x v="23"/>
    <x v="5"/>
    <x v="17"/>
    <x v="10"/>
    <d v="2015-09-12T00:00:00"/>
    <x v="3"/>
    <n v="2043"/>
    <n v="0.1"/>
    <n v="755.91"/>
    <s v="Tamil Nadu"/>
    <x v="2"/>
    <x v="8"/>
    <m/>
  </r>
  <r>
    <s v="OD9077"/>
    <x v="29"/>
    <x v="4"/>
    <x v="22"/>
    <x v="10"/>
    <d v="2017-08-11T00:00:00"/>
    <x v="3"/>
    <n v="667"/>
    <n v="0.22"/>
    <n v="166.75"/>
    <s v="Tamil Nadu"/>
    <x v="0"/>
    <x v="6"/>
    <m/>
  </r>
  <r>
    <s v="OD9078"/>
    <x v="9"/>
    <x v="6"/>
    <x v="9"/>
    <x v="8"/>
    <d v="2015-09-07T00:00:00"/>
    <x v="3"/>
    <n v="1566"/>
    <n v="0.27"/>
    <n v="407.16"/>
    <s v="Tamil Nadu"/>
    <x v="2"/>
    <x v="8"/>
    <m/>
  </r>
  <r>
    <s v="OD9079"/>
    <x v="43"/>
    <x v="5"/>
    <x v="8"/>
    <x v="19"/>
    <d v="2018-01-14T00:00:00"/>
    <x v="3"/>
    <n v="1649"/>
    <n v="0.12"/>
    <n v="478.21"/>
    <s v="Tamil Nadu"/>
    <x v="3"/>
    <x v="9"/>
    <m/>
  </r>
  <r>
    <s v="OD9080"/>
    <x v="3"/>
    <x v="5"/>
    <x v="10"/>
    <x v="23"/>
    <d v="2017-07-28T00:00:00"/>
    <x v="3"/>
    <n v="693"/>
    <n v="0.32"/>
    <n v="166.32"/>
    <s v="Tamil Nadu"/>
    <x v="0"/>
    <x v="7"/>
    <m/>
  </r>
  <r>
    <s v="OD9081"/>
    <x v="24"/>
    <x v="3"/>
    <x v="18"/>
    <x v="11"/>
    <d v="2016-12-01T00:00:00"/>
    <x v="3"/>
    <n v="505"/>
    <n v="0.34"/>
    <n v="196.95"/>
    <s v="Tamil Nadu"/>
    <x v="1"/>
    <x v="4"/>
    <m/>
  </r>
  <r>
    <s v="OD9082"/>
    <x v="16"/>
    <x v="4"/>
    <x v="7"/>
    <x v="3"/>
    <d v="2017-10-15T00:00:00"/>
    <x v="3"/>
    <n v="1055"/>
    <n v="0.32"/>
    <n v="253.2"/>
    <s v="Tamil Nadu"/>
    <x v="0"/>
    <x v="2"/>
    <m/>
  </r>
  <r>
    <s v="OD9083"/>
    <x v="29"/>
    <x v="4"/>
    <x v="6"/>
    <x v="3"/>
    <d v="2016-06-12T00:00:00"/>
    <x v="3"/>
    <n v="2389"/>
    <n v="0.35"/>
    <n v="215.01"/>
    <s v="Tamil Nadu"/>
    <x v="1"/>
    <x v="1"/>
    <m/>
  </r>
  <r>
    <s v="OD9084"/>
    <x v="36"/>
    <x v="5"/>
    <x v="8"/>
    <x v="2"/>
    <d v="2018-01-14T00:00:00"/>
    <x v="3"/>
    <n v="2167"/>
    <n v="0.22"/>
    <n v="736.78"/>
    <s v="Tamil Nadu"/>
    <x v="3"/>
    <x v="9"/>
    <m/>
  </r>
  <r>
    <s v="OD9085"/>
    <x v="34"/>
    <x v="3"/>
    <x v="5"/>
    <x v="11"/>
    <d v="2017-12-12T00:00:00"/>
    <x v="3"/>
    <n v="1556"/>
    <n v="0.16"/>
    <n v="482.36"/>
    <s v="Tamil Nadu"/>
    <x v="0"/>
    <x v="4"/>
    <m/>
  </r>
  <r>
    <s v="OD9086"/>
    <x v="27"/>
    <x v="5"/>
    <x v="8"/>
    <x v="19"/>
    <d v="2015-08-02T00:00:00"/>
    <x v="3"/>
    <n v="1391"/>
    <n v="0.35"/>
    <n v="431.21"/>
    <s v="Tamil Nadu"/>
    <x v="2"/>
    <x v="6"/>
    <m/>
  </r>
  <r>
    <s v="OD9087"/>
    <x v="4"/>
    <x v="5"/>
    <x v="17"/>
    <x v="23"/>
    <d v="2015-09-07T00:00:00"/>
    <x v="3"/>
    <n v="1892"/>
    <n v="0.12"/>
    <n v="851.4"/>
    <s v="Tamil Nadu"/>
    <x v="2"/>
    <x v="8"/>
    <m/>
  </r>
  <r>
    <s v="OD9088"/>
    <x v="43"/>
    <x v="5"/>
    <x v="17"/>
    <x v="7"/>
    <d v="2018-02-20T00:00:00"/>
    <x v="3"/>
    <n v="1891"/>
    <n v="0.23"/>
    <n v="567.29999999999995"/>
    <s v="Tamil Nadu"/>
    <x v="3"/>
    <x v="11"/>
    <m/>
  </r>
  <r>
    <s v="OD9089"/>
    <x v="6"/>
    <x v="0"/>
    <x v="12"/>
    <x v="21"/>
    <d v="2017-10-15T00:00:00"/>
    <x v="3"/>
    <n v="1259"/>
    <n v="0.35"/>
    <n v="151.08000000000001"/>
    <s v="Tamil Nadu"/>
    <x v="0"/>
    <x v="2"/>
    <m/>
  </r>
  <r>
    <s v="OD9090"/>
    <x v="23"/>
    <x v="0"/>
    <x v="12"/>
    <x v="11"/>
    <d v="2017-05-30T00:00:00"/>
    <x v="3"/>
    <n v="1354"/>
    <n v="0.11"/>
    <n v="135.4"/>
    <s v="Tamil Nadu"/>
    <x v="0"/>
    <x v="5"/>
    <m/>
  </r>
  <r>
    <s v="OD9091"/>
    <x v="9"/>
    <x v="2"/>
    <x v="21"/>
    <x v="6"/>
    <d v="2017-09-05T00:00:00"/>
    <x v="3"/>
    <n v="1451"/>
    <n v="0.31"/>
    <n v="551.38"/>
    <s v="Tamil Nadu"/>
    <x v="0"/>
    <x v="8"/>
    <m/>
  </r>
  <r>
    <s v="OD9092"/>
    <x v="45"/>
    <x v="6"/>
    <x v="19"/>
    <x v="22"/>
    <d v="2016-08-10T00:00:00"/>
    <x v="3"/>
    <n v="1652"/>
    <n v="0.19"/>
    <n v="264.32"/>
    <s v="Tamil Nadu"/>
    <x v="1"/>
    <x v="6"/>
    <m/>
  </r>
  <r>
    <s v="OD9093"/>
    <x v="14"/>
    <x v="4"/>
    <x v="7"/>
    <x v="20"/>
    <d v="2016-11-10T00:00:00"/>
    <x v="3"/>
    <n v="736"/>
    <n v="0.17"/>
    <n v="95.68"/>
    <s v="Tamil Nadu"/>
    <x v="1"/>
    <x v="0"/>
    <m/>
  </r>
  <r>
    <s v="OD9094"/>
    <x v="44"/>
    <x v="3"/>
    <x v="3"/>
    <x v="0"/>
    <d v="2018-09-07T00:00:00"/>
    <x v="3"/>
    <n v="1196"/>
    <n v="0.15"/>
    <n v="203.32"/>
    <s v="Tamil Nadu"/>
    <x v="3"/>
    <x v="8"/>
    <m/>
  </r>
  <r>
    <s v="OD9095"/>
    <x v="27"/>
    <x v="5"/>
    <x v="17"/>
    <x v="18"/>
    <d v="2015-05-17T00:00:00"/>
    <x v="3"/>
    <n v="767"/>
    <n v="0.11"/>
    <n v="61.36"/>
    <s v="Tamil Nadu"/>
    <x v="2"/>
    <x v="5"/>
    <m/>
  </r>
  <r>
    <s v="OD9096"/>
    <x v="32"/>
    <x v="5"/>
    <x v="17"/>
    <x v="3"/>
    <d v="2018-11-11T00:00:00"/>
    <x v="3"/>
    <n v="801"/>
    <n v="0.25"/>
    <n v="64.08"/>
    <s v="Tamil Nadu"/>
    <x v="3"/>
    <x v="0"/>
    <m/>
  </r>
  <r>
    <s v="OD9097"/>
    <x v="25"/>
    <x v="0"/>
    <x v="20"/>
    <x v="8"/>
    <d v="2015-08-08T00:00:00"/>
    <x v="3"/>
    <n v="2138"/>
    <n v="0.19"/>
    <n v="598.64"/>
    <s v="Tamil Nadu"/>
    <x v="2"/>
    <x v="6"/>
    <m/>
  </r>
  <r>
    <s v="OD9098"/>
    <x v="44"/>
    <x v="6"/>
    <x v="9"/>
    <x v="3"/>
    <d v="2017-08-23T00:00:00"/>
    <x v="3"/>
    <n v="1311"/>
    <n v="0.27"/>
    <n v="367.08"/>
    <s v="Tamil Nadu"/>
    <x v="0"/>
    <x v="6"/>
    <m/>
  </r>
  <r>
    <s v="OD9099"/>
    <x v="3"/>
    <x v="5"/>
    <x v="17"/>
    <x v="13"/>
    <d v="2018-04-06T00:00:00"/>
    <x v="3"/>
    <n v="1815"/>
    <n v="0.31"/>
    <n v="127.05"/>
    <s v="Tamil Nadu"/>
    <x v="3"/>
    <x v="3"/>
    <m/>
  </r>
  <r>
    <s v="OD9100"/>
    <x v="17"/>
    <x v="4"/>
    <x v="7"/>
    <x v="11"/>
    <d v="2016-12-01T00:00:00"/>
    <x v="3"/>
    <n v="2396"/>
    <n v="0.2"/>
    <n v="551.08000000000004"/>
    <s v="Tamil Nadu"/>
    <x v="1"/>
    <x v="4"/>
    <m/>
  </r>
  <r>
    <s v="OD9101"/>
    <x v="29"/>
    <x v="2"/>
    <x v="15"/>
    <x v="15"/>
    <d v="2016-11-10T00:00:00"/>
    <x v="3"/>
    <n v="2266"/>
    <n v="0.32"/>
    <n v="589.16"/>
    <s v="Tamil Nadu"/>
    <x v="1"/>
    <x v="0"/>
    <m/>
  </r>
  <r>
    <s v="OD9102"/>
    <x v="49"/>
    <x v="1"/>
    <x v="14"/>
    <x v="9"/>
    <d v="2015-09-12T00:00:00"/>
    <x v="3"/>
    <n v="856"/>
    <n v="0.18"/>
    <n v="273.92"/>
    <s v="Tamil Nadu"/>
    <x v="2"/>
    <x v="8"/>
    <m/>
  </r>
  <r>
    <s v="OD9103"/>
    <x v="3"/>
    <x v="4"/>
    <x v="7"/>
    <x v="2"/>
    <d v="2018-08-28T00:00:00"/>
    <x v="3"/>
    <n v="1467"/>
    <n v="0.17"/>
    <n v="396.09"/>
    <s v="Tamil Nadu"/>
    <x v="3"/>
    <x v="6"/>
    <m/>
  </r>
  <r>
    <s v="OD9104"/>
    <x v="32"/>
    <x v="4"/>
    <x v="22"/>
    <x v="9"/>
    <d v="2018-10-22T00:00:00"/>
    <x v="3"/>
    <n v="1383"/>
    <n v="0.15"/>
    <n v="221.28"/>
    <s v="Tamil Nadu"/>
    <x v="3"/>
    <x v="2"/>
    <m/>
  </r>
  <r>
    <s v="OD9105"/>
    <x v="38"/>
    <x v="5"/>
    <x v="10"/>
    <x v="1"/>
    <d v="2016-12-22T00:00:00"/>
    <x v="3"/>
    <n v="1769"/>
    <n v="0.33"/>
    <n v="495.32"/>
    <s v="Tamil Nadu"/>
    <x v="1"/>
    <x v="4"/>
    <m/>
  </r>
  <r>
    <s v="OD9106"/>
    <x v="12"/>
    <x v="1"/>
    <x v="1"/>
    <x v="10"/>
    <d v="2015-11-16T00:00:00"/>
    <x v="3"/>
    <n v="2493"/>
    <n v="0.11"/>
    <n v="448.74"/>
    <s v="Tamil Nadu"/>
    <x v="2"/>
    <x v="0"/>
    <m/>
  </r>
  <r>
    <s v="OD9107"/>
    <x v="35"/>
    <x v="6"/>
    <x v="19"/>
    <x v="15"/>
    <d v="2016-09-24T00:00:00"/>
    <x v="3"/>
    <n v="1699"/>
    <n v="0.16"/>
    <n v="169.9"/>
    <s v="Tamil Nadu"/>
    <x v="1"/>
    <x v="8"/>
    <m/>
  </r>
  <r>
    <s v="OD9108"/>
    <x v="5"/>
    <x v="6"/>
    <x v="19"/>
    <x v="4"/>
    <d v="2018-01-21T00:00:00"/>
    <x v="3"/>
    <n v="1016"/>
    <n v="0.3"/>
    <n v="314.95999999999998"/>
    <s v="Tamil Nadu"/>
    <x v="3"/>
    <x v="9"/>
    <m/>
  </r>
  <r>
    <s v="OD9109"/>
    <x v="1"/>
    <x v="0"/>
    <x v="20"/>
    <x v="11"/>
    <d v="2017-10-15T00:00:00"/>
    <x v="3"/>
    <n v="1858"/>
    <n v="0.24"/>
    <n v="836.1"/>
    <s v="Tamil Nadu"/>
    <x v="0"/>
    <x v="2"/>
    <m/>
  </r>
  <r>
    <s v="OD9110"/>
    <x v="2"/>
    <x v="1"/>
    <x v="1"/>
    <x v="0"/>
    <d v="2016-08-10T00:00:00"/>
    <x v="3"/>
    <n v="821"/>
    <n v="0.27"/>
    <n v="65.680000000000007"/>
    <s v="Tamil Nadu"/>
    <x v="1"/>
    <x v="6"/>
    <m/>
  </r>
  <r>
    <s v="OD9111"/>
    <x v="49"/>
    <x v="6"/>
    <x v="9"/>
    <x v="17"/>
    <d v="2017-08-23T00:00:00"/>
    <x v="3"/>
    <n v="2191"/>
    <n v="0.34"/>
    <n v="328.65"/>
    <s v="Tamil Nadu"/>
    <x v="0"/>
    <x v="6"/>
    <m/>
  </r>
  <r>
    <s v="OD9112"/>
    <x v="42"/>
    <x v="5"/>
    <x v="10"/>
    <x v="3"/>
    <d v="2018-12-17T00:00:00"/>
    <x v="3"/>
    <n v="1186"/>
    <n v="0.18"/>
    <n v="71.16"/>
    <s v="Tamil Nadu"/>
    <x v="3"/>
    <x v="4"/>
    <m/>
  </r>
  <r>
    <s v="OD9113"/>
    <x v="13"/>
    <x v="6"/>
    <x v="13"/>
    <x v="6"/>
    <d v="2018-07-01T00:00:00"/>
    <x v="3"/>
    <n v="1438"/>
    <n v="0.16"/>
    <n v="647.1"/>
    <s v="Tamil Nadu"/>
    <x v="3"/>
    <x v="7"/>
    <m/>
  </r>
  <r>
    <s v="OD9114"/>
    <x v="45"/>
    <x v="6"/>
    <x v="19"/>
    <x v="20"/>
    <d v="2018-07-01T00:00:00"/>
    <x v="3"/>
    <n v="2225"/>
    <n v="0.28000000000000003"/>
    <n v="534"/>
    <s v="Tamil Nadu"/>
    <x v="3"/>
    <x v="7"/>
    <m/>
  </r>
  <r>
    <s v="OD9115"/>
    <x v="32"/>
    <x v="3"/>
    <x v="16"/>
    <x v="14"/>
    <d v="2017-11-18T00:00:00"/>
    <x v="3"/>
    <n v="959"/>
    <n v="0.32"/>
    <n v="249.34"/>
    <s v="Tamil Nadu"/>
    <x v="0"/>
    <x v="0"/>
    <m/>
  </r>
  <r>
    <s v="OD9116"/>
    <x v="27"/>
    <x v="6"/>
    <x v="13"/>
    <x v="23"/>
    <d v="2017-05-30T00:00:00"/>
    <x v="3"/>
    <n v="605"/>
    <n v="0.25"/>
    <n v="145.19999999999999"/>
    <s v="Tamil Nadu"/>
    <x v="0"/>
    <x v="5"/>
    <m/>
  </r>
  <r>
    <s v="OD9117"/>
    <x v="32"/>
    <x v="2"/>
    <x v="4"/>
    <x v="19"/>
    <d v="2018-08-28T00:00:00"/>
    <x v="3"/>
    <n v="2109"/>
    <n v="0.21"/>
    <n v="421.8"/>
    <s v="Tamil Nadu"/>
    <x v="3"/>
    <x v="6"/>
    <m/>
  </r>
  <r>
    <s v="OD9118"/>
    <x v="29"/>
    <x v="2"/>
    <x v="21"/>
    <x v="9"/>
    <d v="2017-12-12T00:00:00"/>
    <x v="3"/>
    <n v="980"/>
    <n v="0.16"/>
    <n v="294"/>
    <s v="Tamil Nadu"/>
    <x v="0"/>
    <x v="4"/>
    <m/>
  </r>
  <r>
    <s v="OD9119"/>
    <x v="32"/>
    <x v="4"/>
    <x v="6"/>
    <x v="23"/>
    <d v="2017-05-30T00:00:00"/>
    <x v="3"/>
    <n v="957"/>
    <n v="0.12"/>
    <n v="229.68"/>
    <s v="Tamil Nadu"/>
    <x v="0"/>
    <x v="5"/>
    <m/>
  </r>
  <r>
    <s v="OD9120"/>
    <x v="42"/>
    <x v="1"/>
    <x v="14"/>
    <x v="10"/>
    <d v="2017-11-05T00:00:00"/>
    <x v="3"/>
    <n v="1614"/>
    <n v="0.12"/>
    <n v="516.48"/>
    <s v="Tamil Nadu"/>
    <x v="0"/>
    <x v="0"/>
    <m/>
  </r>
  <r>
    <s v="OD9121"/>
    <x v="17"/>
    <x v="0"/>
    <x v="12"/>
    <x v="9"/>
    <d v="2018-01-21T00:00:00"/>
    <x v="3"/>
    <n v="1842"/>
    <n v="0.25"/>
    <n v="515.76"/>
    <s v="Tamil Nadu"/>
    <x v="3"/>
    <x v="9"/>
    <m/>
  </r>
  <r>
    <s v="OD9122"/>
    <x v="12"/>
    <x v="1"/>
    <x v="14"/>
    <x v="20"/>
    <d v="2016-07-05T00:00:00"/>
    <x v="3"/>
    <n v="1087"/>
    <n v="0.32"/>
    <n v="250.01"/>
    <s v="Tamil Nadu"/>
    <x v="1"/>
    <x v="7"/>
    <m/>
  </r>
  <r>
    <s v="OD9123"/>
    <x v="38"/>
    <x v="0"/>
    <x v="12"/>
    <x v="16"/>
    <d v="2015-08-02T00:00:00"/>
    <x v="3"/>
    <n v="746"/>
    <n v="0.2"/>
    <n v="59.68"/>
    <s v="Tamil Nadu"/>
    <x v="2"/>
    <x v="6"/>
    <m/>
  </r>
  <r>
    <s v="OD9124"/>
    <x v="12"/>
    <x v="5"/>
    <x v="8"/>
    <x v="5"/>
    <d v="2018-12-28T00:00:00"/>
    <x v="3"/>
    <n v="1250"/>
    <n v="0.13"/>
    <n v="525"/>
    <s v="Tamil Nadu"/>
    <x v="3"/>
    <x v="4"/>
    <m/>
  </r>
  <r>
    <s v="OD9125"/>
    <x v="10"/>
    <x v="3"/>
    <x v="16"/>
    <x v="4"/>
    <d v="2015-11-16T00:00:00"/>
    <x v="3"/>
    <n v="2421"/>
    <n v="0.25"/>
    <n v="702.09"/>
    <s v="Tamil Nadu"/>
    <x v="2"/>
    <x v="0"/>
    <m/>
  </r>
  <r>
    <s v="OD9126"/>
    <x v="17"/>
    <x v="6"/>
    <x v="9"/>
    <x v="0"/>
    <d v="2018-05-29T00:00:00"/>
    <x v="3"/>
    <n v="1032"/>
    <n v="0.19"/>
    <n v="185.76"/>
    <s v="Tamil Nadu"/>
    <x v="3"/>
    <x v="5"/>
    <m/>
  </r>
  <r>
    <s v="OD9127"/>
    <x v="23"/>
    <x v="3"/>
    <x v="18"/>
    <x v="11"/>
    <d v="2017-04-17T00:00:00"/>
    <x v="3"/>
    <n v="2147"/>
    <n v="0.27"/>
    <n v="880.27"/>
    <s v="Tamil Nadu"/>
    <x v="0"/>
    <x v="3"/>
    <m/>
  </r>
  <r>
    <s v="OD9128"/>
    <x v="25"/>
    <x v="2"/>
    <x v="15"/>
    <x v="10"/>
    <d v="2017-11-05T00:00:00"/>
    <x v="3"/>
    <n v="1230"/>
    <n v="0.28999999999999998"/>
    <n v="455.1"/>
    <s v="Tamil Nadu"/>
    <x v="0"/>
    <x v="0"/>
    <m/>
  </r>
  <r>
    <s v="OD9129"/>
    <x v="3"/>
    <x v="2"/>
    <x v="2"/>
    <x v="1"/>
    <d v="2017-08-11T00:00:00"/>
    <x v="3"/>
    <n v="1355"/>
    <n v="0.32"/>
    <n v="298.10000000000002"/>
    <s v="Tamil Nadu"/>
    <x v="0"/>
    <x v="6"/>
    <m/>
  </r>
  <r>
    <s v="OD9130"/>
    <x v="35"/>
    <x v="6"/>
    <x v="11"/>
    <x v="13"/>
    <d v="2015-11-16T00:00:00"/>
    <x v="3"/>
    <n v="1497"/>
    <n v="0.31"/>
    <n v="464.07"/>
    <s v="Tamil Nadu"/>
    <x v="2"/>
    <x v="0"/>
    <m/>
  </r>
  <r>
    <s v="OD9131"/>
    <x v="42"/>
    <x v="5"/>
    <x v="17"/>
    <x v="17"/>
    <d v="2018-01-14T00:00:00"/>
    <x v="3"/>
    <n v="2013"/>
    <n v="0.21"/>
    <n v="161.04"/>
    <s v="Tamil Nadu"/>
    <x v="3"/>
    <x v="9"/>
    <m/>
  </r>
  <r>
    <s v="OD9132"/>
    <x v="47"/>
    <x v="1"/>
    <x v="14"/>
    <x v="12"/>
    <d v="2016-03-02T00:00:00"/>
    <x v="3"/>
    <n v="786"/>
    <n v="0.25"/>
    <n v="275.10000000000002"/>
    <s v="Tamil Nadu"/>
    <x v="1"/>
    <x v="10"/>
    <m/>
  </r>
  <r>
    <s v="OD9133"/>
    <x v="26"/>
    <x v="6"/>
    <x v="13"/>
    <x v="12"/>
    <d v="2017-10-15T00:00:00"/>
    <x v="3"/>
    <n v="2344"/>
    <n v="0.2"/>
    <n v="632.88"/>
    <s v="Tamil Nadu"/>
    <x v="0"/>
    <x v="2"/>
    <m/>
  </r>
  <r>
    <s v="OD9134"/>
    <x v="37"/>
    <x v="6"/>
    <x v="13"/>
    <x v="0"/>
    <d v="2015-11-16T00:00:00"/>
    <x v="3"/>
    <n v="1750"/>
    <n v="0.33"/>
    <n v="472.5"/>
    <s v="Tamil Nadu"/>
    <x v="2"/>
    <x v="0"/>
    <m/>
  </r>
  <r>
    <s v="OD9135"/>
    <x v="28"/>
    <x v="3"/>
    <x v="16"/>
    <x v="21"/>
    <d v="2017-05-30T00:00:00"/>
    <x v="3"/>
    <n v="2312"/>
    <n v="0.33"/>
    <n v="531.76"/>
    <s v="Tamil Nadu"/>
    <x v="0"/>
    <x v="5"/>
    <m/>
  </r>
  <r>
    <s v="OD9136"/>
    <x v="30"/>
    <x v="0"/>
    <x v="20"/>
    <x v="17"/>
    <d v="2017-08-11T00:00:00"/>
    <x v="3"/>
    <n v="631"/>
    <n v="0.25"/>
    <n v="164.06"/>
    <s v="Tamil Nadu"/>
    <x v="0"/>
    <x v="6"/>
    <m/>
  </r>
  <r>
    <s v="OD9137"/>
    <x v="7"/>
    <x v="2"/>
    <x v="2"/>
    <x v="13"/>
    <d v="2017-07-28T00:00:00"/>
    <x v="3"/>
    <n v="1319"/>
    <n v="0.33"/>
    <n v="290.18"/>
    <s v="Tamil Nadu"/>
    <x v="0"/>
    <x v="7"/>
    <m/>
  </r>
  <r>
    <s v="OD9138"/>
    <x v="49"/>
    <x v="6"/>
    <x v="9"/>
    <x v="10"/>
    <d v="2017-10-15T00:00:00"/>
    <x v="3"/>
    <n v="2000"/>
    <n v="0.16"/>
    <n v="380"/>
    <s v="Tamil Nadu"/>
    <x v="0"/>
    <x v="2"/>
    <m/>
  </r>
  <r>
    <s v="OD9139"/>
    <x v="2"/>
    <x v="2"/>
    <x v="15"/>
    <x v="2"/>
    <d v="2017-05-30T00:00:00"/>
    <x v="3"/>
    <n v="1134"/>
    <n v="0.23"/>
    <n v="192.78"/>
    <s v="Tamil Nadu"/>
    <x v="0"/>
    <x v="5"/>
    <m/>
  </r>
  <r>
    <s v="OD9140"/>
    <x v="0"/>
    <x v="5"/>
    <x v="17"/>
    <x v="10"/>
    <d v="2017-02-22T00:00:00"/>
    <x v="3"/>
    <n v="1587"/>
    <n v="0.1"/>
    <n v="174.57"/>
    <s v="Tamil Nadu"/>
    <x v="0"/>
    <x v="11"/>
    <m/>
  </r>
  <r>
    <s v="OD9141"/>
    <x v="18"/>
    <x v="2"/>
    <x v="2"/>
    <x v="3"/>
    <d v="2015-08-08T00:00:00"/>
    <x v="3"/>
    <n v="737"/>
    <n v="0.2"/>
    <n v="331.65"/>
    <s v="Tamil Nadu"/>
    <x v="2"/>
    <x v="6"/>
    <m/>
  </r>
  <r>
    <s v="OD9142"/>
    <x v="7"/>
    <x v="6"/>
    <x v="13"/>
    <x v="9"/>
    <d v="2016-10-15T00:00:00"/>
    <x v="3"/>
    <n v="1505"/>
    <n v="0.35"/>
    <n v="316.05"/>
    <s v="Tamil Nadu"/>
    <x v="1"/>
    <x v="2"/>
    <m/>
  </r>
  <r>
    <s v="OD9143"/>
    <x v="23"/>
    <x v="5"/>
    <x v="10"/>
    <x v="6"/>
    <d v="2017-07-25T00:00:00"/>
    <x v="3"/>
    <n v="1544"/>
    <n v="0.31"/>
    <n v="216.16"/>
    <s v="Tamil Nadu"/>
    <x v="0"/>
    <x v="7"/>
    <m/>
  </r>
  <r>
    <s v="OD9144"/>
    <x v="6"/>
    <x v="5"/>
    <x v="17"/>
    <x v="23"/>
    <d v="2018-07-16T00:00:00"/>
    <x v="3"/>
    <n v="1860"/>
    <n v="0.11"/>
    <n v="837"/>
    <s v="Tamil Nadu"/>
    <x v="3"/>
    <x v="7"/>
    <m/>
  </r>
  <r>
    <s v="OD9145"/>
    <x v="30"/>
    <x v="6"/>
    <x v="9"/>
    <x v="12"/>
    <d v="2018-05-11T00:00:00"/>
    <x v="3"/>
    <n v="2065"/>
    <n v="0.15"/>
    <n v="206.5"/>
    <s v="Tamil Nadu"/>
    <x v="3"/>
    <x v="5"/>
    <m/>
  </r>
  <r>
    <s v="OD9146"/>
    <x v="22"/>
    <x v="5"/>
    <x v="8"/>
    <x v="21"/>
    <d v="2018-10-31T00:00:00"/>
    <x v="3"/>
    <n v="585"/>
    <n v="0.35"/>
    <n v="257.39999999999998"/>
    <s v="Tamil Nadu"/>
    <x v="3"/>
    <x v="2"/>
    <m/>
  </r>
  <r>
    <s v="OD9147"/>
    <x v="34"/>
    <x v="3"/>
    <x v="3"/>
    <x v="23"/>
    <d v="2017-11-18T00:00:00"/>
    <x v="3"/>
    <n v="1014"/>
    <n v="0.13"/>
    <n v="375.18"/>
    <s v="Tamil Nadu"/>
    <x v="0"/>
    <x v="0"/>
    <m/>
  </r>
  <r>
    <s v="OD9148"/>
    <x v="33"/>
    <x v="4"/>
    <x v="6"/>
    <x v="1"/>
    <d v="2018-11-12T00:00:00"/>
    <x v="3"/>
    <n v="2254"/>
    <n v="0.35"/>
    <n v="495.88"/>
    <s v="Tamil Nadu"/>
    <x v="3"/>
    <x v="0"/>
    <m/>
  </r>
  <r>
    <s v="OD9149"/>
    <x v="38"/>
    <x v="3"/>
    <x v="5"/>
    <x v="5"/>
    <d v="2015-09-25T00:00:00"/>
    <x v="3"/>
    <n v="2049"/>
    <n v="0.11"/>
    <n v="860.58"/>
    <s v="Tamil Nadu"/>
    <x v="2"/>
    <x v="8"/>
    <m/>
  </r>
  <r>
    <s v="OD9150"/>
    <x v="36"/>
    <x v="6"/>
    <x v="11"/>
    <x v="15"/>
    <d v="2015-07-12T00:00:00"/>
    <x v="3"/>
    <n v="2244"/>
    <n v="0.15"/>
    <n v="852.72"/>
    <s v="Tamil Nadu"/>
    <x v="2"/>
    <x v="7"/>
    <m/>
  </r>
  <r>
    <s v="OD9151"/>
    <x v="32"/>
    <x v="4"/>
    <x v="7"/>
    <x v="10"/>
    <d v="2018-11-04T00:00:00"/>
    <x v="3"/>
    <n v="1194"/>
    <n v="0.28999999999999998"/>
    <n v="202.98"/>
    <s v="Tamil Nadu"/>
    <x v="3"/>
    <x v="0"/>
    <m/>
  </r>
  <r>
    <s v="OD9152"/>
    <x v="12"/>
    <x v="4"/>
    <x v="22"/>
    <x v="11"/>
    <d v="2015-11-23T00:00:00"/>
    <x v="3"/>
    <n v="706"/>
    <n v="0.34"/>
    <n v="35.299999999999997"/>
    <s v="Tamil Nadu"/>
    <x v="2"/>
    <x v="0"/>
    <m/>
  </r>
  <r>
    <s v="OD9153"/>
    <x v="18"/>
    <x v="3"/>
    <x v="3"/>
    <x v="23"/>
    <d v="2017-11-18T00:00:00"/>
    <x v="3"/>
    <n v="1351"/>
    <n v="0.15"/>
    <n v="81.06"/>
    <s v="Tamil Nadu"/>
    <x v="0"/>
    <x v="0"/>
    <m/>
  </r>
  <r>
    <s v="OD9154"/>
    <x v="8"/>
    <x v="1"/>
    <x v="14"/>
    <x v="22"/>
    <d v="2017-04-18T00:00:00"/>
    <x v="3"/>
    <n v="1386"/>
    <n v="0.27"/>
    <n v="304.92"/>
    <s v="Tamil Nadu"/>
    <x v="0"/>
    <x v="3"/>
    <m/>
  </r>
  <r>
    <s v="OD9155"/>
    <x v="21"/>
    <x v="4"/>
    <x v="6"/>
    <x v="15"/>
    <d v="2018-05-11T00:00:00"/>
    <x v="3"/>
    <n v="889"/>
    <n v="0.12"/>
    <n v="302.26"/>
    <s v="Tamil Nadu"/>
    <x v="3"/>
    <x v="5"/>
    <m/>
  </r>
  <r>
    <s v="OD9156"/>
    <x v="49"/>
    <x v="3"/>
    <x v="5"/>
    <x v="22"/>
    <d v="2018-10-12T00:00:00"/>
    <x v="3"/>
    <n v="1619"/>
    <n v="0.12"/>
    <n v="679.98"/>
    <s v="Tamil Nadu"/>
    <x v="3"/>
    <x v="2"/>
    <m/>
  </r>
  <r>
    <s v="OD9157"/>
    <x v="8"/>
    <x v="6"/>
    <x v="11"/>
    <x v="11"/>
    <d v="2015-04-25T00:00:00"/>
    <x v="3"/>
    <n v="2145"/>
    <n v="0.35"/>
    <n v="514.79999999999995"/>
    <s v="Tamil Nadu"/>
    <x v="2"/>
    <x v="3"/>
    <m/>
  </r>
  <r>
    <s v="OD9158"/>
    <x v="45"/>
    <x v="1"/>
    <x v="14"/>
    <x v="7"/>
    <d v="2017-11-18T00:00:00"/>
    <x v="3"/>
    <n v="510"/>
    <n v="0.31"/>
    <n v="117.3"/>
    <s v="Tamil Nadu"/>
    <x v="0"/>
    <x v="0"/>
    <m/>
  </r>
  <r>
    <s v="OD9159"/>
    <x v="22"/>
    <x v="0"/>
    <x v="12"/>
    <x v="22"/>
    <d v="2017-04-22T00:00:00"/>
    <x v="3"/>
    <n v="1843"/>
    <n v="0.32"/>
    <n v="737.2"/>
    <s v="Tamil Nadu"/>
    <x v="0"/>
    <x v="3"/>
    <m/>
  </r>
  <r>
    <s v="OD9160"/>
    <x v="40"/>
    <x v="0"/>
    <x v="20"/>
    <x v="3"/>
    <d v="2018-05-11T00:00:00"/>
    <x v="3"/>
    <n v="1159"/>
    <n v="0.2"/>
    <n v="278.16000000000003"/>
    <s v="Tamil Nadu"/>
    <x v="3"/>
    <x v="5"/>
    <m/>
  </r>
  <r>
    <s v="OD9161"/>
    <x v="40"/>
    <x v="6"/>
    <x v="11"/>
    <x v="20"/>
    <d v="2018-10-26T00:00:00"/>
    <x v="3"/>
    <n v="1698"/>
    <n v="0.21"/>
    <n v="118.86"/>
    <s v="Tamil Nadu"/>
    <x v="3"/>
    <x v="2"/>
    <m/>
  </r>
  <r>
    <s v="OD9162"/>
    <x v="42"/>
    <x v="0"/>
    <x v="12"/>
    <x v="9"/>
    <d v="2018-08-17T00:00:00"/>
    <x v="3"/>
    <n v="1160"/>
    <n v="0.31"/>
    <n v="162.4"/>
    <s v="Tamil Nadu"/>
    <x v="3"/>
    <x v="6"/>
    <m/>
  </r>
  <r>
    <s v="OD9163"/>
    <x v="16"/>
    <x v="4"/>
    <x v="7"/>
    <x v="14"/>
    <d v="2018-05-06T00:00:00"/>
    <x v="3"/>
    <n v="1951"/>
    <n v="0.15"/>
    <n v="370.69"/>
    <s v="Tamil Nadu"/>
    <x v="3"/>
    <x v="5"/>
    <m/>
  </r>
  <r>
    <s v="OD9164"/>
    <x v="10"/>
    <x v="6"/>
    <x v="19"/>
    <x v="13"/>
    <d v="2015-04-25T00:00:00"/>
    <x v="3"/>
    <n v="1881"/>
    <n v="0.16"/>
    <n v="583.11"/>
    <s v="Tamil Nadu"/>
    <x v="2"/>
    <x v="3"/>
    <m/>
  </r>
  <r>
    <s v="OD9165"/>
    <x v="24"/>
    <x v="6"/>
    <x v="9"/>
    <x v="9"/>
    <d v="2018-08-17T00:00:00"/>
    <x v="3"/>
    <n v="508"/>
    <n v="0.1"/>
    <n v="71.12"/>
    <s v="Tamil Nadu"/>
    <x v="3"/>
    <x v="6"/>
    <m/>
  </r>
  <r>
    <s v="OD9166"/>
    <x v="18"/>
    <x v="1"/>
    <x v="14"/>
    <x v="13"/>
    <d v="2017-03-08T00:00:00"/>
    <x v="3"/>
    <n v="1960"/>
    <n v="0.28999999999999998"/>
    <n v="725.2"/>
    <s v="Tamil Nadu"/>
    <x v="0"/>
    <x v="10"/>
    <m/>
  </r>
  <r>
    <s v="OD9167"/>
    <x v="0"/>
    <x v="2"/>
    <x v="4"/>
    <x v="6"/>
    <d v="2015-02-23T00:00:00"/>
    <x v="3"/>
    <n v="2085"/>
    <n v="0.16"/>
    <n v="938.25"/>
    <s v="Tamil Nadu"/>
    <x v="2"/>
    <x v="11"/>
    <m/>
  </r>
  <r>
    <s v="OD9168"/>
    <x v="33"/>
    <x v="4"/>
    <x v="6"/>
    <x v="11"/>
    <d v="2015-05-11T00:00:00"/>
    <x v="3"/>
    <n v="653"/>
    <n v="0.31"/>
    <n v="143.66"/>
    <s v="Tamil Nadu"/>
    <x v="2"/>
    <x v="5"/>
    <m/>
  </r>
  <r>
    <s v="OD9169"/>
    <x v="10"/>
    <x v="5"/>
    <x v="8"/>
    <x v="18"/>
    <d v="2015-03-01T00:00:00"/>
    <x v="3"/>
    <n v="1822"/>
    <n v="0.14000000000000001"/>
    <n v="255.08"/>
    <s v="Tamil Nadu"/>
    <x v="2"/>
    <x v="10"/>
    <m/>
  </r>
  <r>
    <s v="OD9170"/>
    <x v="29"/>
    <x v="1"/>
    <x v="14"/>
    <x v="23"/>
    <d v="2018-03-17T00:00:00"/>
    <x v="3"/>
    <n v="780"/>
    <n v="0.22"/>
    <n v="171.6"/>
    <s v="Tamil Nadu"/>
    <x v="3"/>
    <x v="10"/>
    <m/>
  </r>
  <r>
    <s v="OD9171"/>
    <x v="16"/>
    <x v="5"/>
    <x v="8"/>
    <x v="16"/>
    <d v="2015-07-12T00:00:00"/>
    <x v="3"/>
    <n v="2113"/>
    <n v="0.28000000000000003"/>
    <n v="253.56"/>
    <s v="Tamil Nadu"/>
    <x v="2"/>
    <x v="7"/>
    <m/>
  </r>
  <r>
    <s v="OD9172"/>
    <x v="44"/>
    <x v="3"/>
    <x v="3"/>
    <x v="15"/>
    <d v="2016-12-27T00:00:00"/>
    <x v="3"/>
    <n v="2391"/>
    <n v="0.19"/>
    <n v="358.65"/>
    <s v="Tamil Nadu"/>
    <x v="1"/>
    <x v="4"/>
    <m/>
  </r>
  <r>
    <s v="OD9173"/>
    <x v="22"/>
    <x v="0"/>
    <x v="0"/>
    <x v="21"/>
    <d v="2017-04-18T00:00:00"/>
    <x v="3"/>
    <n v="2330"/>
    <n v="0.26"/>
    <n v="186.4"/>
    <s v="Tamil Nadu"/>
    <x v="0"/>
    <x v="3"/>
    <m/>
  </r>
  <r>
    <s v="OD9174"/>
    <x v="29"/>
    <x v="6"/>
    <x v="13"/>
    <x v="6"/>
    <d v="2018-11-12T00:00:00"/>
    <x v="3"/>
    <n v="2497"/>
    <n v="0.3"/>
    <n v="399.52"/>
    <s v="Tamil Nadu"/>
    <x v="3"/>
    <x v="0"/>
    <m/>
  </r>
  <r>
    <s v="OD9175"/>
    <x v="23"/>
    <x v="3"/>
    <x v="5"/>
    <x v="5"/>
    <d v="2015-07-20T00:00:00"/>
    <x v="3"/>
    <n v="876"/>
    <n v="0.3"/>
    <n v="254.04"/>
    <s v="Tamil Nadu"/>
    <x v="2"/>
    <x v="7"/>
    <m/>
  </r>
  <r>
    <s v="OD9176"/>
    <x v="34"/>
    <x v="1"/>
    <x v="1"/>
    <x v="20"/>
    <d v="2016-08-31T00:00:00"/>
    <x v="3"/>
    <n v="865"/>
    <n v="0.21"/>
    <n v="328.7"/>
    <s v="Tamil Nadu"/>
    <x v="1"/>
    <x v="6"/>
    <m/>
  </r>
  <r>
    <s v="OD9177"/>
    <x v="49"/>
    <x v="3"/>
    <x v="3"/>
    <x v="12"/>
    <d v="2018-04-15T00:00:00"/>
    <x v="3"/>
    <n v="1583"/>
    <n v="0.1"/>
    <n v="158.30000000000001"/>
    <s v="Tamil Nadu"/>
    <x v="3"/>
    <x v="3"/>
    <m/>
  </r>
  <r>
    <s v="OD9178"/>
    <x v="11"/>
    <x v="4"/>
    <x v="7"/>
    <x v="3"/>
    <d v="2018-04-16T00:00:00"/>
    <x v="3"/>
    <n v="585"/>
    <n v="0.28000000000000003"/>
    <n v="87.75"/>
    <s v="Tamil Nadu"/>
    <x v="3"/>
    <x v="3"/>
    <m/>
  </r>
  <r>
    <s v="OD9179"/>
    <x v="0"/>
    <x v="6"/>
    <x v="13"/>
    <x v="5"/>
    <d v="2016-06-19T00:00:00"/>
    <x v="3"/>
    <n v="2394"/>
    <n v="0.21"/>
    <n v="742.14"/>
    <s v="Tamil Nadu"/>
    <x v="1"/>
    <x v="1"/>
    <m/>
  </r>
  <r>
    <s v="OD9180"/>
    <x v="41"/>
    <x v="3"/>
    <x v="18"/>
    <x v="14"/>
    <d v="2017-10-08T00:00:00"/>
    <x v="3"/>
    <n v="1044"/>
    <n v="0.3"/>
    <n v="271.44"/>
    <s v="Tamil Nadu"/>
    <x v="0"/>
    <x v="2"/>
    <m/>
  </r>
  <r>
    <s v="OD9181"/>
    <x v="42"/>
    <x v="4"/>
    <x v="7"/>
    <x v="22"/>
    <d v="2018-07-10T00:00:00"/>
    <x v="3"/>
    <n v="2246"/>
    <n v="0.1"/>
    <n v="157.22"/>
    <s v="Tamil Nadu"/>
    <x v="3"/>
    <x v="7"/>
    <m/>
  </r>
  <r>
    <s v="OD9182"/>
    <x v="26"/>
    <x v="3"/>
    <x v="18"/>
    <x v="21"/>
    <d v="2015-07-12T00:00:00"/>
    <x v="3"/>
    <n v="2156"/>
    <n v="0.33"/>
    <n v="668.36"/>
    <s v="Tamil Nadu"/>
    <x v="2"/>
    <x v="7"/>
    <m/>
  </r>
  <r>
    <s v="OD9183"/>
    <x v="24"/>
    <x v="0"/>
    <x v="12"/>
    <x v="22"/>
    <d v="2015-09-25T00:00:00"/>
    <x v="3"/>
    <n v="1028"/>
    <n v="0.34"/>
    <n v="51.4"/>
    <s v="Tamil Nadu"/>
    <x v="2"/>
    <x v="8"/>
    <m/>
  </r>
  <r>
    <s v="OD9184"/>
    <x v="19"/>
    <x v="6"/>
    <x v="13"/>
    <x v="17"/>
    <d v="2017-08-23T00:00:00"/>
    <x v="3"/>
    <n v="1434"/>
    <n v="0.18"/>
    <n v="143.4"/>
    <s v="Tamil Nadu"/>
    <x v="0"/>
    <x v="6"/>
    <m/>
  </r>
  <r>
    <s v="OD9185"/>
    <x v="20"/>
    <x v="6"/>
    <x v="11"/>
    <x v="22"/>
    <d v="2017-09-05T00:00:00"/>
    <x v="3"/>
    <n v="618"/>
    <n v="0.12"/>
    <n v="185.4"/>
    <s v="Tamil Nadu"/>
    <x v="0"/>
    <x v="8"/>
    <m/>
  </r>
  <r>
    <s v="OD9186"/>
    <x v="12"/>
    <x v="3"/>
    <x v="18"/>
    <x v="5"/>
    <d v="2018-09-07T00:00:00"/>
    <x v="3"/>
    <n v="1749"/>
    <n v="0.32"/>
    <n v="542.19000000000005"/>
    <s v="Tamil Nadu"/>
    <x v="3"/>
    <x v="8"/>
    <m/>
  </r>
  <r>
    <s v="OD9187"/>
    <x v="40"/>
    <x v="4"/>
    <x v="6"/>
    <x v="4"/>
    <d v="2016-09-05T00:00:00"/>
    <x v="3"/>
    <n v="1344"/>
    <n v="0.34"/>
    <n v="147.84"/>
    <s v="Tamil Nadu"/>
    <x v="1"/>
    <x v="8"/>
    <m/>
  </r>
  <r>
    <s v="OD9188"/>
    <x v="37"/>
    <x v="1"/>
    <x v="1"/>
    <x v="5"/>
    <d v="2015-06-06T00:00:00"/>
    <x v="3"/>
    <n v="908"/>
    <n v="0.31"/>
    <n v="108.96"/>
    <s v="Tamil Nadu"/>
    <x v="2"/>
    <x v="1"/>
    <m/>
  </r>
  <r>
    <s v="OD9189"/>
    <x v="32"/>
    <x v="0"/>
    <x v="0"/>
    <x v="3"/>
    <d v="2018-10-14T00:00:00"/>
    <x v="3"/>
    <n v="2352"/>
    <n v="0.19"/>
    <n v="964.32"/>
    <s v="Tamil Nadu"/>
    <x v="3"/>
    <x v="2"/>
    <m/>
  </r>
  <r>
    <s v="OD9190"/>
    <x v="28"/>
    <x v="4"/>
    <x v="22"/>
    <x v="9"/>
    <d v="2017-11-13T00:00:00"/>
    <x v="3"/>
    <n v="1710"/>
    <n v="0.28999999999999998"/>
    <n v="444.6"/>
    <s v="Tamil Nadu"/>
    <x v="0"/>
    <x v="0"/>
    <m/>
  </r>
  <r>
    <s v="OD9191"/>
    <x v="14"/>
    <x v="1"/>
    <x v="14"/>
    <x v="14"/>
    <d v="2016-06-19T00:00:00"/>
    <x v="3"/>
    <n v="679"/>
    <n v="0.22"/>
    <n v="95.06"/>
    <s v="Tamil Nadu"/>
    <x v="1"/>
    <x v="1"/>
    <m/>
  </r>
  <r>
    <s v="OD9192"/>
    <x v="6"/>
    <x v="4"/>
    <x v="7"/>
    <x v="0"/>
    <d v="2015-09-25T00:00:00"/>
    <x v="3"/>
    <n v="1431"/>
    <n v="0.24"/>
    <n v="429.3"/>
    <s v="Tamil Nadu"/>
    <x v="2"/>
    <x v="8"/>
    <m/>
  </r>
  <r>
    <s v="OD9193"/>
    <x v="15"/>
    <x v="6"/>
    <x v="11"/>
    <x v="22"/>
    <d v="2017-09-05T00:00:00"/>
    <x v="3"/>
    <n v="2303"/>
    <n v="0.17"/>
    <n v="276.36"/>
    <s v="Tamil Nadu"/>
    <x v="0"/>
    <x v="8"/>
    <m/>
  </r>
  <r>
    <s v="OD9194"/>
    <x v="49"/>
    <x v="4"/>
    <x v="22"/>
    <x v="10"/>
    <d v="2018-09-10T00:00:00"/>
    <x v="3"/>
    <n v="1845"/>
    <n v="0.24"/>
    <n v="424.35"/>
    <s v="Tamil Nadu"/>
    <x v="3"/>
    <x v="8"/>
    <m/>
  </r>
  <r>
    <s v="OD9195"/>
    <x v="31"/>
    <x v="3"/>
    <x v="18"/>
    <x v="3"/>
    <d v="2018-06-19T00:00:00"/>
    <x v="3"/>
    <n v="1032"/>
    <n v="0.15"/>
    <n v="258"/>
    <s v="Tamil Nadu"/>
    <x v="3"/>
    <x v="1"/>
    <m/>
  </r>
  <r>
    <s v="OD9196"/>
    <x v="19"/>
    <x v="2"/>
    <x v="21"/>
    <x v="17"/>
    <d v="2015-02-23T00:00:00"/>
    <x v="3"/>
    <n v="1120"/>
    <n v="0.35"/>
    <n v="369.6"/>
    <s v="Tamil Nadu"/>
    <x v="2"/>
    <x v="11"/>
    <m/>
  </r>
  <r>
    <s v="OD9197"/>
    <x v="0"/>
    <x v="5"/>
    <x v="17"/>
    <x v="18"/>
    <d v="2016-09-05T00:00:00"/>
    <x v="3"/>
    <n v="921"/>
    <n v="0.33"/>
    <n v="368.4"/>
    <s v="Tamil Nadu"/>
    <x v="1"/>
    <x v="8"/>
    <m/>
  </r>
  <r>
    <s v="OD9198"/>
    <x v="4"/>
    <x v="0"/>
    <x v="12"/>
    <x v="3"/>
    <d v="2017-07-30T00:00:00"/>
    <x v="3"/>
    <n v="1547"/>
    <n v="0.19"/>
    <n v="603.33000000000004"/>
    <s v="Tamil Nadu"/>
    <x v="0"/>
    <x v="7"/>
    <m/>
  </r>
  <r>
    <s v="OD9199"/>
    <x v="37"/>
    <x v="6"/>
    <x v="11"/>
    <x v="1"/>
    <d v="2018-04-11T00:00:00"/>
    <x v="3"/>
    <n v="1785"/>
    <n v="0.27"/>
    <n v="124.95"/>
    <s v="Tamil Nadu"/>
    <x v="3"/>
    <x v="3"/>
    <m/>
  </r>
  <r>
    <s v="OD9200"/>
    <x v="42"/>
    <x v="2"/>
    <x v="4"/>
    <x v="10"/>
    <d v="2018-08-17T00:00:00"/>
    <x v="3"/>
    <n v="736"/>
    <n v="0.34"/>
    <n v="316.48"/>
    <s v="Tamil Nadu"/>
    <x v="3"/>
    <x v="6"/>
    <m/>
  </r>
  <r>
    <s v="OD9201"/>
    <x v="4"/>
    <x v="4"/>
    <x v="7"/>
    <x v="8"/>
    <d v="2017-07-23T00:00:00"/>
    <x v="3"/>
    <n v="992"/>
    <n v="0.26"/>
    <n v="376.96"/>
    <s v="Tamil Nadu"/>
    <x v="0"/>
    <x v="7"/>
    <m/>
  </r>
  <r>
    <s v="OD9202"/>
    <x v="22"/>
    <x v="3"/>
    <x v="16"/>
    <x v="20"/>
    <d v="2016-10-24T00:00:00"/>
    <x v="3"/>
    <n v="2342"/>
    <n v="0.31"/>
    <n v="117.1"/>
    <s v="Tamil Nadu"/>
    <x v="1"/>
    <x v="2"/>
    <m/>
  </r>
  <r>
    <s v="OD9203"/>
    <x v="42"/>
    <x v="5"/>
    <x v="10"/>
    <x v="2"/>
    <d v="2015-11-22T00:00:00"/>
    <x v="3"/>
    <n v="666"/>
    <n v="0.17"/>
    <n v="146.52000000000001"/>
    <s v="Tamil Nadu"/>
    <x v="2"/>
    <x v="0"/>
    <m/>
  </r>
  <r>
    <s v="OD9204"/>
    <x v="33"/>
    <x v="5"/>
    <x v="8"/>
    <x v="23"/>
    <d v="2018-11-12T00:00:00"/>
    <x v="3"/>
    <n v="572"/>
    <n v="0.26"/>
    <n v="217.36"/>
    <s v="Tamil Nadu"/>
    <x v="3"/>
    <x v="0"/>
    <m/>
  </r>
  <r>
    <s v="OD9205"/>
    <x v="47"/>
    <x v="2"/>
    <x v="2"/>
    <x v="9"/>
    <d v="2016-09-05T00:00:00"/>
    <x v="3"/>
    <n v="1604"/>
    <n v="0.13"/>
    <n v="160.4"/>
    <s v="Tamil Nadu"/>
    <x v="1"/>
    <x v="8"/>
    <m/>
  </r>
  <r>
    <s v="OD9206"/>
    <x v="42"/>
    <x v="6"/>
    <x v="9"/>
    <x v="12"/>
    <d v="2016-10-18T00:00:00"/>
    <x v="3"/>
    <n v="1002"/>
    <n v="0.32"/>
    <n v="370.74"/>
    <s v="Tamil Nadu"/>
    <x v="1"/>
    <x v="2"/>
    <m/>
  </r>
  <r>
    <s v="OD9207"/>
    <x v="28"/>
    <x v="6"/>
    <x v="13"/>
    <x v="22"/>
    <d v="2018-03-17T00:00:00"/>
    <x v="3"/>
    <n v="1841"/>
    <n v="0.12"/>
    <n v="294.56"/>
    <s v="Tamil Nadu"/>
    <x v="3"/>
    <x v="10"/>
    <m/>
  </r>
  <r>
    <s v="OD9208"/>
    <x v="9"/>
    <x v="2"/>
    <x v="2"/>
    <x v="1"/>
    <d v="2015-07-14T00:00:00"/>
    <x v="3"/>
    <n v="1322"/>
    <n v="0.28000000000000003"/>
    <n v="251.18"/>
    <s v="Tamil Nadu"/>
    <x v="2"/>
    <x v="7"/>
    <m/>
  </r>
  <r>
    <s v="OD9209"/>
    <x v="12"/>
    <x v="3"/>
    <x v="16"/>
    <x v="12"/>
    <d v="2018-04-30T00:00:00"/>
    <x v="3"/>
    <n v="706"/>
    <n v="0.34"/>
    <n v="183.56"/>
    <s v="Tamil Nadu"/>
    <x v="3"/>
    <x v="3"/>
    <m/>
  </r>
  <r>
    <s v="OD9210"/>
    <x v="14"/>
    <x v="3"/>
    <x v="5"/>
    <x v="8"/>
    <d v="2015-05-11T00:00:00"/>
    <x v="3"/>
    <n v="1519"/>
    <n v="0.2"/>
    <n v="227.85"/>
    <s v="Tamil Nadu"/>
    <x v="2"/>
    <x v="5"/>
    <m/>
  </r>
  <r>
    <s v="OD9211"/>
    <x v="44"/>
    <x v="6"/>
    <x v="13"/>
    <x v="14"/>
    <d v="2018-10-14T00:00:00"/>
    <x v="3"/>
    <n v="2220"/>
    <n v="0.14000000000000001"/>
    <n v="999"/>
    <s v="Tamil Nadu"/>
    <x v="3"/>
    <x v="2"/>
    <m/>
  </r>
  <r>
    <s v="OD9212"/>
    <x v="19"/>
    <x v="1"/>
    <x v="14"/>
    <x v="9"/>
    <d v="2018-09-30T00:00:00"/>
    <x v="3"/>
    <n v="1880"/>
    <n v="0.35"/>
    <n v="282"/>
    <s v="Tamil Nadu"/>
    <x v="3"/>
    <x v="8"/>
    <m/>
  </r>
  <r>
    <s v="OD9213"/>
    <x v="26"/>
    <x v="1"/>
    <x v="1"/>
    <x v="1"/>
    <d v="2017-03-08T00:00:00"/>
    <x v="3"/>
    <n v="963"/>
    <n v="0.31"/>
    <n v="134.82"/>
    <s v="Tamil Nadu"/>
    <x v="0"/>
    <x v="10"/>
    <m/>
  </r>
  <r>
    <s v="OD9214"/>
    <x v="20"/>
    <x v="5"/>
    <x v="10"/>
    <x v="20"/>
    <d v="2016-10-15T00:00:00"/>
    <x v="3"/>
    <n v="1927"/>
    <n v="0.33"/>
    <n v="192.7"/>
    <s v="Tamil Nadu"/>
    <x v="1"/>
    <x v="2"/>
    <m/>
  </r>
  <r>
    <s v="OD9215"/>
    <x v="5"/>
    <x v="5"/>
    <x v="8"/>
    <x v="13"/>
    <d v="2015-07-14T00:00:00"/>
    <x v="4"/>
    <n v="2310"/>
    <n v="0.26"/>
    <n v="623.70000000000005"/>
    <s v="Tamil Nadu"/>
    <x v="2"/>
    <x v="7"/>
    <m/>
  </r>
  <r>
    <s v="OD9216"/>
    <x v="3"/>
    <x v="6"/>
    <x v="13"/>
    <x v="7"/>
    <d v="2018-11-28T00:00:00"/>
    <x v="4"/>
    <n v="751"/>
    <n v="0.19"/>
    <n v="270.36"/>
    <s v="Tamil Nadu"/>
    <x v="3"/>
    <x v="0"/>
    <m/>
  </r>
  <r>
    <s v="OD9217"/>
    <x v="19"/>
    <x v="0"/>
    <x v="12"/>
    <x v="12"/>
    <d v="2016-04-24T00:00:00"/>
    <x v="4"/>
    <n v="2353"/>
    <n v="0.14000000000000001"/>
    <n v="517.66"/>
    <s v="Tamil Nadu"/>
    <x v="1"/>
    <x v="3"/>
    <m/>
  </r>
  <r>
    <s v="OD9218"/>
    <x v="16"/>
    <x v="5"/>
    <x v="10"/>
    <x v="5"/>
    <d v="2017-10-04T00:00:00"/>
    <x v="4"/>
    <n v="1059"/>
    <n v="0.1"/>
    <n v="148.26"/>
    <s v="Tamil Nadu"/>
    <x v="0"/>
    <x v="2"/>
    <m/>
  </r>
  <r>
    <s v="OD9219"/>
    <x v="34"/>
    <x v="0"/>
    <x v="0"/>
    <x v="20"/>
    <d v="2018-04-04T00:00:00"/>
    <x v="4"/>
    <n v="1153"/>
    <n v="0.22"/>
    <n v="115.3"/>
    <s v="Tamil Nadu"/>
    <x v="3"/>
    <x v="3"/>
    <m/>
  </r>
  <r>
    <s v="OD9220"/>
    <x v="6"/>
    <x v="5"/>
    <x v="8"/>
    <x v="16"/>
    <d v="2018-07-31T00:00:00"/>
    <x v="4"/>
    <n v="1654"/>
    <n v="0.28000000000000003"/>
    <n v="396.96"/>
    <s v="Tamil Nadu"/>
    <x v="3"/>
    <x v="7"/>
    <m/>
  </r>
  <r>
    <s v="OD9221"/>
    <x v="23"/>
    <x v="0"/>
    <x v="20"/>
    <x v="7"/>
    <d v="2017-12-10T00:00:00"/>
    <x v="4"/>
    <n v="1300"/>
    <n v="0.28999999999999998"/>
    <n v="273"/>
    <s v="Tamil Nadu"/>
    <x v="0"/>
    <x v="4"/>
    <m/>
  </r>
  <r>
    <s v="OD9222"/>
    <x v="32"/>
    <x v="3"/>
    <x v="3"/>
    <x v="15"/>
    <d v="2018-12-14T00:00:00"/>
    <x v="4"/>
    <n v="991"/>
    <n v="0.13"/>
    <n v="287.39"/>
    <s v="Tamil Nadu"/>
    <x v="3"/>
    <x v="4"/>
    <m/>
  </r>
  <r>
    <s v="OD9223"/>
    <x v="32"/>
    <x v="6"/>
    <x v="9"/>
    <x v="16"/>
    <d v="2016-12-27T00:00:00"/>
    <x v="4"/>
    <n v="826"/>
    <n v="0.13"/>
    <n v="74.34"/>
    <s v="Tamil Nadu"/>
    <x v="1"/>
    <x v="4"/>
    <m/>
  </r>
  <r>
    <s v="OD9224"/>
    <x v="2"/>
    <x v="5"/>
    <x v="8"/>
    <x v="23"/>
    <d v="2016-12-25T00:00:00"/>
    <x v="4"/>
    <n v="2189"/>
    <n v="0.25"/>
    <n v="240.79"/>
    <s v="Tamil Nadu"/>
    <x v="1"/>
    <x v="4"/>
    <m/>
  </r>
  <r>
    <s v="OD9225"/>
    <x v="48"/>
    <x v="3"/>
    <x v="18"/>
    <x v="2"/>
    <d v="2017-01-15T00:00:00"/>
    <x v="4"/>
    <n v="1032"/>
    <n v="0.13"/>
    <n v="278.64"/>
    <s v="Tamil Nadu"/>
    <x v="0"/>
    <x v="9"/>
    <m/>
  </r>
  <r>
    <s v="OD9226"/>
    <x v="43"/>
    <x v="3"/>
    <x v="5"/>
    <x v="8"/>
    <d v="2016-04-04T00:00:00"/>
    <x v="4"/>
    <n v="762"/>
    <n v="0.3"/>
    <n v="53.34"/>
    <s v="Tamil Nadu"/>
    <x v="1"/>
    <x v="3"/>
    <m/>
  </r>
  <r>
    <s v="OD9227"/>
    <x v="16"/>
    <x v="3"/>
    <x v="3"/>
    <x v="5"/>
    <d v="2015-09-08T00:00:00"/>
    <x v="4"/>
    <n v="974"/>
    <n v="0.21"/>
    <n v="97.4"/>
    <s v="Tamil Nadu"/>
    <x v="2"/>
    <x v="8"/>
    <m/>
  </r>
  <r>
    <s v="OD9228"/>
    <x v="43"/>
    <x v="0"/>
    <x v="20"/>
    <x v="4"/>
    <d v="2016-08-11T00:00:00"/>
    <x v="4"/>
    <n v="560"/>
    <n v="0.13"/>
    <n v="128.80000000000001"/>
    <s v="Tamil Nadu"/>
    <x v="1"/>
    <x v="6"/>
    <m/>
  </r>
  <r>
    <s v="OD9229"/>
    <x v="49"/>
    <x v="2"/>
    <x v="2"/>
    <x v="23"/>
    <d v="2016-06-13T00:00:00"/>
    <x v="4"/>
    <n v="2047"/>
    <n v="0.35"/>
    <n v="634.57000000000005"/>
    <s v="Tamil Nadu"/>
    <x v="1"/>
    <x v="1"/>
    <m/>
  </r>
  <r>
    <s v="OD9230"/>
    <x v="17"/>
    <x v="3"/>
    <x v="5"/>
    <x v="20"/>
    <d v="2016-06-13T00:00:00"/>
    <x v="4"/>
    <n v="1006"/>
    <n v="0.25"/>
    <n v="201.2"/>
    <s v="Tamil Nadu"/>
    <x v="1"/>
    <x v="1"/>
    <m/>
  </r>
  <r>
    <s v="OD9231"/>
    <x v="13"/>
    <x v="6"/>
    <x v="9"/>
    <x v="11"/>
    <d v="2016-12-13T00:00:00"/>
    <x v="4"/>
    <n v="1083"/>
    <n v="0.1"/>
    <n v="292.41000000000003"/>
    <s v="Tamil Nadu"/>
    <x v="1"/>
    <x v="4"/>
    <m/>
  </r>
  <r>
    <s v="OD9232"/>
    <x v="7"/>
    <x v="6"/>
    <x v="19"/>
    <x v="3"/>
    <d v="2018-06-21T00:00:00"/>
    <x v="4"/>
    <n v="2277"/>
    <n v="0.21"/>
    <n v="637.55999999999995"/>
    <s v="Tamil Nadu"/>
    <x v="3"/>
    <x v="1"/>
    <m/>
  </r>
  <r>
    <s v="OD9233"/>
    <x v="14"/>
    <x v="1"/>
    <x v="1"/>
    <x v="18"/>
    <d v="2017-01-15T00:00:00"/>
    <x v="4"/>
    <n v="561"/>
    <n v="0.27"/>
    <n v="190.74"/>
    <s v="Tamil Nadu"/>
    <x v="0"/>
    <x v="9"/>
    <m/>
  </r>
  <r>
    <s v="OD9234"/>
    <x v="36"/>
    <x v="0"/>
    <x v="12"/>
    <x v="18"/>
    <d v="2015-03-02T00:00:00"/>
    <x v="4"/>
    <n v="1733"/>
    <n v="0.34"/>
    <n v="675.87"/>
    <s v="Tamil Nadu"/>
    <x v="2"/>
    <x v="10"/>
    <m/>
  </r>
  <r>
    <s v="OD9235"/>
    <x v="31"/>
    <x v="6"/>
    <x v="13"/>
    <x v="9"/>
    <d v="2018-07-03T00:00:00"/>
    <x v="4"/>
    <n v="2405"/>
    <n v="0.19"/>
    <n v="721.5"/>
    <s v="Tamil Nadu"/>
    <x v="3"/>
    <x v="7"/>
    <m/>
  </r>
  <r>
    <s v="OD9236"/>
    <x v="30"/>
    <x v="4"/>
    <x v="22"/>
    <x v="5"/>
    <d v="2018-02-17T00:00:00"/>
    <x v="4"/>
    <n v="1364"/>
    <n v="0.31"/>
    <n v="190.96"/>
    <s v="Tamil Nadu"/>
    <x v="3"/>
    <x v="11"/>
    <m/>
  </r>
  <r>
    <s v="OD9237"/>
    <x v="11"/>
    <x v="6"/>
    <x v="13"/>
    <x v="2"/>
    <d v="2015-11-14T00:00:00"/>
    <x v="4"/>
    <n v="2272"/>
    <n v="0.26"/>
    <n v="227.2"/>
    <s v="Tamil Nadu"/>
    <x v="2"/>
    <x v="0"/>
    <m/>
  </r>
  <r>
    <s v="OD9238"/>
    <x v="44"/>
    <x v="4"/>
    <x v="22"/>
    <x v="18"/>
    <d v="2018-09-15T00:00:00"/>
    <x v="4"/>
    <n v="1214"/>
    <n v="0.34"/>
    <n v="497.74"/>
    <s v="Tamil Nadu"/>
    <x v="3"/>
    <x v="8"/>
    <m/>
  </r>
  <r>
    <s v="OD9239"/>
    <x v="9"/>
    <x v="3"/>
    <x v="5"/>
    <x v="3"/>
    <d v="2015-11-11T00:00:00"/>
    <x v="4"/>
    <n v="683"/>
    <n v="0.25"/>
    <n v="129.77000000000001"/>
    <s v="Tamil Nadu"/>
    <x v="2"/>
    <x v="0"/>
    <m/>
  </r>
  <r>
    <s v="OD9240"/>
    <x v="24"/>
    <x v="6"/>
    <x v="19"/>
    <x v="7"/>
    <d v="2016-07-23T00:00:00"/>
    <x v="4"/>
    <n v="584"/>
    <n v="0.15"/>
    <n v="210.24"/>
    <s v="Tamil Nadu"/>
    <x v="1"/>
    <x v="7"/>
    <m/>
  </r>
  <r>
    <s v="OD9241"/>
    <x v="30"/>
    <x v="4"/>
    <x v="22"/>
    <x v="7"/>
    <d v="2015-08-26T00:00:00"/>
    <x v="4"/>
    <n v="1590"/>
    <n v="0.1"/>
    <n v="556.5"/>
    <s v="Tamil Nadu"/>
    <x v="2"/>
    <x v="6"/>
    <m/>
  </r>
  <r>
    <s v="OD9242"/>
    <x v="31"/>
    <x v="3"/>
    <x v="16"/>
    <x v="18"/>
    <d v="2015-09-21T00:00:00"/>
    <x v="4"/>
    <n v="2391"/>
    <n v="0.15"/>
    <n v="765.12"/>
    <s v="Tamil Nadu"/>
    <x v="2"/>
    <x v="8"/>
    <m/>
  </r>
  <r>
    <s v="OD9243"/>
    <x v="26"/>
    <x v="1"/>
    <x v="14"/>
    <x v="16"/>
    <d v="2016-07-04T00:00:00"/>
    <x v="4"/>
    <n v="949"/>
    <n v="0.35"/>
    <n v="427.05"/>
    <s v="Tamil Nadu"/>
    <x v="1"/>
    <x v="7"/>
    <m/>
  </r>
  <r>
    <s v="OD9244"/>
    <x v="8"/>
    <x v="3"/>
    <x v="5"/>
    <x v="7"/>
    <d v="2016-04-10T00:00:00"/>
    <x v="4"/>
    <n v="1089"/>
    <n v="0.32"/>
    <n v="141.57"/>
    <s v="Tamil Nadu"/>
    <x v="1"/>
    <x v="3"/>
    <m/>
  </r>
  <r>
    <s v="OD9245"/>
    <x v="18"/>
    <x v="5"/>
    <x v="17"/>
    <x v="0"/>
    <d v="2018-07-31T00:00:00"/>
    <x v="4"/>
    <n v="2344"/>
    <n v="0.32"/>
    <n v="117.2"/>
    <s v="Tamil Nadu"/>
    <x v="3"/>
    <x v="7"/>
    <m/>
  </r>
  <r>
    <s v="OD9246"/>
    <x v="40"/>
    <x v="6"/>
    <x v="19"/>
    <x v="22"/>
    <d v="2015-04-13T00:00:00"/>
    <x v="4"/>
    <n v="1716"/>
    <n v="0.34"/>
    <n v="188.76"/>
    <s v="Tamil Nadu"/>
    <x v="2"/>
    <x v="3"/>
    <m/>
  </r>
  <r>
    <s v="OD9247"/>
    <x v="38"/>
    <x v="1"/>
    <x v="1"/>
    <x v="1"/>
    <d v="2016-09-11T00:00:00"/>
    <x v="4"/>
    <n v="1265"/>
    <n v="0.32"/>
    <n v="354.2"/>
    <s v="Tamil Nadu"/>
    <x v="1"/>
    <x v="8"/>
    <m/>
  </r>
  <r>
    <s v="OD9248"/>
    <x v="30"/>
    <x v="0"/>
    <x v="12"/>
    <x v="12"/>
    <d v="2017-11-13T00:00:00"/>
    <x v="4"/>
    <n v="1622"/>
    <n v="0.32"/>
    <n v="308.18"/>
    <s v="Tamil Nadu"/>
    <x v="0"/>
    <x v="0"/>
    <m/>
  </r>
  <r>
    <s v="OD9249"/>
    <x v="21"/>
    <x v="0"/>
    <x v="12"/>
    <x v="17"/>
    <d v="2018-12-01T00:00:00"/>
    <x v="4"/>
    <n v="1213"/>
    <n v="0.23"/>
    <n v="242.6"/>
    <s v="Tamil Nadu"/>
    <x v="3"/>
    <x v="4"/>
    <m/>
  </r>
  <r>
    <s v="OD9250"/>
    <x v="42"/>
    <x v="1"/>
    <x v="14"/>
    <x v="12"/>
    <d v="2015-05-21T00:00:00"/>
    <x v="4"/>
    <n v="1377"/>
    <n v="0.35"/>
    <n v="165.24"/>
    <s v="Tamil Nadu"/>
    <x v="2"/>
    <x v="5"/>
    <m/>
  </r>
  <r>
    <s v="OD9251"/>
    <x v="34"/>
    <x v="4"/>
    <x v="22"/>
    <x v="2"/>
    <d v="2016-12-13T00:00:00"/>
    <x v="4"/>
    <n v="1268"/>
    <n v="0.14000000000000001"/>
    <n v="519.88"/>
    <s v="Tamil Nadu"/>
    <x v="1"/>
    <x v="4"/>
    <m/>
  </r>
  <r>
    <s v="OD9252"/>
    <x v="37"/>
    <x v="2"/>
    <x v="15"/>
    <x v="10"/>
    <d v="2018-10-06T00:00:00"/>
    <x v="4"/>
    <n v="1268"/>
    <n v="0.18"/>
    <n v="266.27999999999997"/>
    <s v="Tamil Nadu"/>
    <x v="3"/>
    <x v="2"/>
    <m/>
  </r>
  <r>
    <s v="OD9253"/>
    <x v="2"/>
    <x v="4"/>
    <x v="7"/>
    <x v="6"/>
    <d v="2015-12-31T00:00:00"/>
    <x v="4"/>
    <n v="1402"/>
    <n v="0.14000000000000001"/>
    <n v="546.78"/>
    <s v="Tamil Nadu"/>
    <x v="2"/>
    <x v="4"/>
    <m/>
  </r>
  <r>
    <s v="OD9254"/>
    <x v="35"/>
    <x v="5"/>
    <x v="10"/>
    <x v="17"/>
    <d v="2018-11-30T00:00:00"/>
    <x v="4"/>
    <n v="2087"/>
    <n v="0.18"/>
    <n v="667.84"/>
    <s v="Tamil Nadu"/>
    <x v="3"/>
    <x v="0"/>
    <m/>
  </r>
  <r>
    <s v="OD9255"/>
    <x v="37"/>
    <x v="1"/>
    <x v="1"/>
    <x v="7"/>
    <d v="2018-10-06T00:00:00"/>
    <x v="4"/>
    <n v="2198"/>
    <n v="0.34"/>
    <n v="219.8"/>
    <s v="Tamil Nadu"/>
    <x v="3"/>
    <x v="2"/>
    <m/>
  </r>
  <r>
    <s v="OD9256"/>
    <x v="10"/>
    <x v="4"/>
    <x v="6"/>
    <x v="18"/>
    <d v="2016-11-09T00:00:00"/>
    <x v="4"/>
    <n v="2288"/>
    <n v="0.31"/>
    <n v="938.08"/>
    <s v="Tamil Nadu"/>
    <x v="1"/>
    <x v="0"/>
    <m/>
  </r>
  <r>
    <s v="OD9257"/>
    <x v="19"/>
    <x v="5"/>
    <x v="17"/>
    <x v="3"/>
    <d v="2017-10-04T00:00:00"/>
    <x v="4"/>
    <n v="1694"/>
    <n v="0.34"/>
    <n v="338.8"/>
    <s v="Tamil Nadu"/>
    <x v="0"/>
    <x v="2"/>
    <m/>
  </r>
  <r>
    <s v="OD9258"/>
    <x v="24"/>
    <x v="0"/>
    <x v="0"/>
    <x v="20"/>
    <d v="2018-12-14T00:00:00"/>
    <x v="4"/>
    <n v="1593"/>
    <n v="0.17"/>
    <n v="653.13"/>
    <s v="Tamil Nadu"/>
    <x v="3"/>
    <x v="4"/>
    <m/>
  </r>
  <r>
    <s v="OD9259"/>
    <x v="2"/>
    <x v="6"/>
    <x v="13"/>
    <x v="4"/>
    <d v="2017-08-29T00:00:00"/>
    <x v="4"/>
    <n v="762"/>
    <n v="0.17"/>
    <n v="297.18"/>
    <s v="Tamil Nadu"/>
    <x v="0"/>
    <x v="6"/>
    <m/>
  </r>
  <r>
    <s v="OD9260"/>
    <x v="42"/>
    <x v="4"/>
    <x v="22"/>
    <x v="14"/>
    <d v="2016-09-11T00:00:00"/>
    <x v="4"/>
    <n v="2154"/>
    <n v="0.12"/>
    <n v="603.12"/>
    <s v="Tamil Nadu"/>
    <x v="1"/>
    <x v="8"/>
    <m/>
  </r>
  <r>
    <s v="OD9261"/>
    <x v="43"/>
    <x v="6"/>
    <x v="9"/>
    <x v="1"/>
    <d v="2016-08-22T00:00:00"/>
    <x v="4"/>
    <n v="1309"/>
    <n v="0.15"/>
    <n v="327.25"/>
    <s v="Tamil Nadu"/>
    <x v="1"/>
    <x v="6"/>
    <m/>
  </r>
  <r>
    <s v="OD9262"/>
    <x v="49"/>
    <x v="5"/>
    <x v="8"/>
    <x v="6"/>
    <d v="2016-09-11T00:00:00"/>
    <x v="4"/>
    <n v="1540"/>
    <n v="0.25"/>
    <n v="415.8"/>
    <s v="Tamil Nadu"/>
    <x v="1"/>
    <x v="8"/>
    <m/>
  </r>
  <r>
    <s v="OD9263"/>
    <x v="20"/>
    <x v="4"/>
    <x v="6"/>
    <x v="1"/>
    <d v="2016-07-16T00:00:00"/>
    <x v="4"/>
    <n v="2226"/>
    <n v="0.33"/>
    <n v="868.14"/>
    <s v="Tamil Nadu"/>
    <x v="1"/>
    <x v="7"/>
    <m/>
  </r>
  <r>
    <s v="OD9264"/>
    <x v="22"/>
    <x v="1"/>
    <x v="1"/>
    <x v="14"/>
    <d v="2017-09-08T00:00:00"/>
    <x v="4"/>
    <n v="2354"/>
    <n v="0.14000000000000001"/>
    <n v="164.78"/>
    <s v="Tamil Nadu"/>
    <x v="0"/>
    <x v="8"/>
    <m/>
  </r>
  <r>
    <s v="OD9265"/>
    <x v="22"/>
    <x v="5"/>
    <x v="17"/>
    <x v="9"/>
    <d v="2015-11-11T00:00:00"/>
    <x v="4"/>
    <n v="1201"/>
    <n v="0.14000000000000001"/>
    <n v="372.31"/>
    <s v="Tamil Nadu"/>
    <x v="2"/>
    <x v="0"/>
    <m/>
  </r>
  <r>
    <s v="OD9266"/>
    <x v="46"/>
    <x v="0"/>
    <x v="0"/>
    <x v="7"/>
    <d v="2018-08-11T00:00:00"/>
    <x v="4"/>
    <n v="546"/>
    <n v="0.23"/>
    <n v="43.68"/>
    <s v="Tamil Nadu"/>
    <x v="3"/>
    <x v="6"/>
    <m/>
  </r>
  <r>
    <s v="OD9267"/>
    <x v="33"/>
    <x v="6"/>
    <x v="13"/>
    <x v="9"/>
    <d v="2015-12-31T00:00:00"/>
    <x v="4"/>
    <n v="786"/>
    <n v="0.28999999999999998"/>
    <n v="345.84"/>
    <s v="Tamil Nadu"/>
    <x v="2"/>
    <x v="4"/>
    <m/>
  </r>
  <r>
    <s v="OD9268"/>
    <x v="46"/>
    <x v="0"/>
    <x v="12"/>
    <x v="4"/>
    <d v="2018-04-08T00:00:00"/>
    <x v="4"/>
    <n v="1740"/>
    <n v="0.22"/>
    <n v="191.4"/>
    <s v="Tamil Nadu"/>
    <x v="3"/>
    <x v="3"/>
    <m/>
  </r>
  <r>
    <s v="OD9269"/>
    <x v="43"/>
    <x v="0"/>
    <x v="0"/>
    <x v="16"/>
    <d v="2018-11-30T00:00:00"/>
    <x v="4"/>
    <n v="716"/>
    <n v="0.33"/>
    <n v="207.64"/>
    <s v="Tamil Nadu"/>
    <x v="3"/>
    <x v="0"/>
    <m/>
  </r>
  <r>
    <s v="OD9270"/>
    <x v="18"/>
    <x v="4"/>
    <x v="22"/>
    <x v="20"/>
    <d v="2015-12-22T00:00:00"/>
    <x v="4"/>
    <n v="860"/>
    <n v="0.22"/>
    <n v="378.4"/>
    <s v="Tamil Nadu"/>
    <x v="2"/>
    <x v="4"/>
    <m/>
  </r>
  <r>
    <s v="OD9271"/>
    <x v="35"/>
    <x v="6"/>
    <x v="9"/>
    <x v="22"/>
    <d v="2016-04-10T00:00:00"/>
    <x v="4"/>
    <n v="667"/>
    <n v="0.27"/>
    <n v="266.8"/>
    <s v="Tamil Nadu"/>
    <x v="1"/>
    <x v="3"/>
    <m/>
  </r>
  <r>
    <s v="OD9272"/>
    <x v="23"/>
    <x v="3"/>
    <x v="18"/>
    <x v="16"/>
    <d v="2018-04-08T00:00:00"/>
    <x v="4"/>
    <n v="1725"/>
    <n v="0.13"/>
    <n v="362.25"/>
    <s v="Tamil Nadu"/>
    <x v="3"/>
    <x v="3"/>
    <m/>
  </r>
  <r>
    <s v="OD9273"/>
    <x v="4"/>
    <x v="1"/>
    <x v="1"/>
    <x v="6"/>
    <d v="2016-11-16T00:00:00"/>
    <x v="4"/>
    <n v="2111"/>
    <n v="0.16"/>
    <n v="337.76"/>
    <s v="Tamil Nadu"/>
    <x v="1"/>
    <x v="0"/>
    <m/>
  </r>
  <r>
    <s v="OD9274"/>
    <x v="15"/>
    <x v="6"/>
    <x v="19"/>
    <x v="14"/>
    <d v="2017-05-09T00:00:00"/>
    <x v="4"/>
    <n v="1246"/>
    <n v="0.19"/>
    <n v="323.95999999999998"/>
    <s v="Tamil Nadu"/>
    <x v="0"/>
    <x v="5"/>
    <m/>
  </r>
  <r>
    <s v="OD9275"/>
    <x v="40"/>
    <x v="2"/>
    <x v="4"/>
    <x v="22"/>
    <d v="2018-07-31T00:00:00"/>
    <x v="4"/>
    <n v="1095"/>
    <n v="0.22"/>
    <n v="361.35"/>
    <s v="Tamil Nadu"/>
    <x v="3"/>
    <x v="7"/>
    <m/>
  </r>
  <r>
    <s v="OD9276"/>
    <x v="48"/>
    <x v="2"/>
    <x v="2"/>
    <x v="18"/>
    <d v="2016-09-01T00:00:00"/>
    <x v="4"/>
    <n v="2319"/>
    <n v="0.27"/>
    <n v="371.04"/>
    <s v="Tamil Nadu"/>
    <x v="1"/>
    <x v="8"/>
    <m/>
  </r>
  <r>
    <s v="OD9277"/>
    <x v="15"/>
    <x v="0"/>
    <x v="20"/>
    <x v="12"/>
    <d v="2018-06-21T00:00:00"/>
    <x v="4"/>
    <n v="1608"/>
    <n v="0.18"/>
    <n v="466.32"/>
    <s v="Tamil Nadu"/>
    <x v="3"/>
    <x v="1"/>
    <m/>
  </r>
  <r>
    <s v="OD9278"/>
    <x v="2"/>
    <x v="5"/>
    <x v="10"/>
    <x v="2"/>
    <d v="2016-12-27T00:00:00"/>
    <x v="4"/>
    <n v="727"/>
    <n v="0.27"/>
    <n v="196.29"/>
    <s v="Tamil Nadu"/>
    <x v="1"/>
    <x v="4"/>
    <m/>
  </r>
  <r>
    <s v="OD9279"/>
    <x v="46"/>
    <x v="2"/>
    <x v="4"/>
    <x v="16"/>
    <d v="2018-08-21T00:00:00"/>
    <x v="4"/>
    <n v="2447"/>
    <n v="0.16"/>
    <n v="195.76"/>
    <s v="Tamil Nadu"/>
    <x v="3"/>
    <x v="6"/>
    <m/>
  </r>
  <r>
    <s v="OD9280"/>
    <x v="48"/>
    <x v="0"/>
    <x v="20"/>
    <x v="15"/>
    <d v="2015-11-11T00:00:00"/>
    <x v="4"/>
    <n v="2045"/>
    <n v="0.25"/>
    <n v="122.7"/>
    <s v="Tamil Nadu"/>
    <x v="2"/>
    <x v="0"/>
    <m/>
  </r>
  <r>
    <s v="OD9281"/>
    <x v="4"/>
    <x v="5"/>
    <x v="8"/>
    <x v="5"/>
    <d v="2015-03-02T00:00:00"/>
    <x v="4"/>
    <n v="1823"/>
    <n v="0.23"/>
    <n v="455.75"/>
    <s v="Tamil Nadu"/>
    <x v="2"/>
    <x v="10"/>
    <m/>
  </r>
  <r>
    <s v="OD9282"/>
    <x v="19"/>
    <x v="3"/>
    <x v="16"/>
    <x v="2"/>
    <d v="2018-07-17T00:00:00"/>
    <x v="4"/>
    <n v="2160"/>
    <n v="0.33"/>
    <n v="453.6"/>
    <s v="Tamil Nadu"/>
    <x v="3"/>
    <x v="7"/>
    <m/>
  </r>
  <r>
    <s v="OD9283"/>
    <x v="42"/>
    <x v="3"/>
    <x v="5"/>
    <x v="17"/>
    <d v="2018-04-10T00:00:00"/>
    <x v="4"/>
    <n v="1016"/>
    <n v="0.18"/>
    <n v="365.76"/>
    <s v="Tamil Nadu"/>
    <x v="3"/>
    <x v="3"/>
    <m/>
  </r>
  <r>
    <s v="OD9284"/>
    <x v="48"/>
    <x v="4"/>
    <x v="22"/>
    <x v="3"/>
    <d v="2018-09-22T00:00:00"/>
    <x v="4"/>
    <n v="501"/>
    <n v="0.15"/>
    <n v="140.28"/>
    <s v="Tamil Nadu"/>
    <x v="3"/>
    <x v="8"/>
    <m/>
  </r>
  <r>
    <s v="OD9285"/>
    <x v="18"/>
    <x v="5"/>
    <x v="17"/>
    <x v="9"/>
    <d v="2018-02-17T00:00:00"/>
    <x v="4"/>
    <n v="1383"/>
    <n v="0.35"/>
    <n v="401.07"/>
    <s v="Tamil Nadu"/>
    <x v="3"/>
    <x v="11"/>
    <m/>
  </r>
  <r>
    <s v="OD9286"/>
    <x v="8"/>
    <x v="4"/>
    <x v="7"/>
    <x v="23"/>
    <d v="2017-12-02T00:00:00"/>
    <x v="4"/>
    <n v="632"/>
    <n v="0.28999999999999998"/>
    <n v="221.2"/>
    <s v="Tamil Nadu"/>
    <x v="0"/>
    <x v="4"/>
    <m/>
  </r>
  <r>
    <s v="OD9287"/>
    <x v="44"/>
    <x v="2"/>
    <x v="4"/>
    <x v="13"/>
    <d v="2015-05-21T00:00:00"/>
    <x v="4"/>
    <n v="2352"/>
    <n v="0.11"/>
    <n v="729.12"/>
    <s v="Tamil Nadu"/>
    <x v="2"/>
    <x v="5"/>
    <m/>
  </r>
  <r>
    <s v="OD9288"/>
    <x v="26"/>
    <x v="0"/>
    <x v="20"/>
    <x v="10"/>
    <d v="2016-02-23T00:00:00"/>
    <x v="4"/>
    <n v="1584"/>
    <n v="0.19"/>
    <n v="190.08"/>
    <s v="Tamil Nadu"/>
    <x v="1"/>
    <x v="11"/>
    <m/>
  </r>
  <r>
    <s v="OD9289"/>
    <x v="30"/>
    <x v="1"/>
    <x v="1"/>
    <x v="12"/>
    <d v="2018-08-06T00:00:00"/>
    <x v="4"/>
    <n v="910"/>
    <n v="0.24"/>
    <n v="63.7"/>
    <s v="Tamil Nadu"/>
    <x v="3"/>
    <x v="6"/>
    <m/>
  </r>
  <r>
    <s v="OD9290"/>
    <x v="18"/>
    <x v="5"/>
    <x v="8"/>
    <x v="20"/>
    <d v="2017-11-19T00:00:00"/>
    <x v="4"/>
    <n v="1374"/>
    <n v="0.22"/>
    <n v="219.84"/>
    <s v="Tamil Nadu"/>
    <x v="0"/>
    <x v="0"/>
    <m/>
  </r>
  <r>
    <s v="OD9291"/>
    <x v="20"/>
    <x v="4"/>
    <x v="6"/>
    <x v="10"/>
    <d v="2018-12-14T00:00:00"/>
    <x v="4"/>
    <n v="2299"/>
    <n v="0.27"/>
    <n v="850.63"/>
    <s v="Tamil Nadu"/>
    <x v="3"/>
    <x v="4"/>
    <m/>
  </r>
  <r>
    <s v="OD9292"/>
    <x v="34"/>
    <x v="1"/>
    <x v="14"/>
    <x v="18"/>
    <d v="2016-09-11T00:00:00"/>
    <x v="4"/>
    <n v="2431"/>
    <n v="0.25"/>
    <n v="607.75"/>
    <s v="Tamil Nadu"/>
    <x v="1"/>
    <x v="8"/>
    <m/>
  </r>
  <r>
    <s v="OD9293"/>
    <x v="43"/>
    <x v="4"/>
    <x v="6"/>
    <x v="7"/>
    <d v="2016-09-01T00:00:00"/>
    <x v="4"/>
    <n v="1697"/>
    <n v="0.35"/>
    <n v="695.77"/>
    <s v="Tamil Nadu"/>
    <x v="1"/>
    <x v="8"/>
    <m/>
  </r>
  <r>
    <s v="OD9294"/>
    <x v="25"/>
    <x v="0"/>
    <x v="20"/>
    <x v="7"/>
    <d v="2018-11-26T00:00:00"/>
    <x v="4"/>
    <n v="2219"/>
    <n v="0.18"/>
    <n v="821.03"/>
    <s v="Tamil Nadu"/>
    <x v="3"/>
    <x v="0"/>
    <m/>
  </r>
  <r>
    <s v="OD9295"/>
    <x v="21"/>
    <x v="6"/>
    <x v="11"/>
    <x v="3"/>
    <d v="2015-05-21T00:00:00"/>
    <x v="4"/>
    <n v="1220"/>
    <n v="0.18"/>
    <n v="146.4"/>
    <s v="Tamil Nadu"/>
    <x v="2"/>
    <x v="5"/>
    <m/>
  </r>
  <r>
    <s v="OD9296"/>
    <x v="10"/>
    <x v="5"/>
    <x v="10"/>
    <x v="7"/>
    <d v="2018-03-19T00:00:00"/>
    <x v="4"/>
    <n v="2037"/>
    <n v="0.27"/>
    <n v="488.88"/>
    <s v="Tamil Nadu"/>
    <x v="3"/>
    <x v="10"/>
    <m/>
  </r>
  <r>
    <s v="OD9297"/>
    <x v="28"/>
    <x v="6"/>
    <x v="13"/>
    <x v="14"/>
    <d v="2018-08-06T00:00:00"/>
    <x v="4"/>
    <n v="1536"/>
    <n v="0.16"/>
    <n v="322.56"/>
    <s v="Tamil Nadu"/>
    <x v="3"/>
    <x v="6"/>
    <m/>
  </r>
  <r>
    <s v="OD9298"/>
    <x v="2"/>
    <x v="4"/>
    <x v="22"/>
    <x v="7"/>
    <d v="2018-06-21T00:00:00"/>
    <x v="4"/>
    <n v="1513"/>
    <n v="0.18"/>
    <n v="302.60000000000002"/>
    <s v="Tamil Nadu"/>
    <x v="3"/>
    <x v="1"/>
    <m/>
  </r>
  <r>
    <s v="OD9299"/>
    <x v="11"/>
    <x v="6"/>
    <x v="9"/>
    <x v="10"/>
    <d v="2016-07-16T00:00:00"/>
    <x v="4"/>
    <n v="1264"/>
    <n v="0.24"/>
    <n v="202.24"/>
    <s v="Tamil Nadu"/>
    <x v="1"/>
    <x v="7"/>
    <m/>
  </r>
  <r>
    <s v="OD9300"/>
    <x v="7"/>
    <x v="6"/>
    <x v="13"/>
    <x v="2"/>
    <d v="2017-04-08T00:00:00"/>
    <x v="4"/>
    <n v="2022"/>
    <n v="0.33"/>
    <n v="323.52"/>
    <s v="Tamil Nadu"/>
    <x v="0"/>
    <x v="3"/>
    <m/>
  </r>
  <r>
    <s v="OD9301"/>
    <x v="8"/>
    <x v="5"/>
    <x v="17"/>
    <x v="10"/>
    <d v="2018-10-21T00:00:00"/>
    <x v="4"/>
    <n v="1577"/>
    <n v="0.1"/>
    <n v="299.63"/>
    <s v="Tamil Nadu"/>
    <x v="3"/>
    <x v="2"/>
    <m/>
  </r>
  <r>
    <s v="OD9302"/>
    <x v="11"/>
    <x v="5"/>
    <x v="8"/>
    <x v="4"/>
    <d v="2017-11-10T00:00:00"/>
    <x v="4"/>
    <n v="636"/>
    <n v="0.16"/>
    <n v="286.2"/>
    <s v="Tamil Nadu"/>
    <x v="0"/>
    <x v="0"/>
    <m/>
  </r>
  <r>
    <s v="OD9303"/>
    <x v="49"/>
    <x v="2"/>
    <x v="15"/>
    <x v="4"/>
    <d v="2018-03-11T00:00:00"/>
    <x v="4"/>
    <n v="603"/>
    <n v="0.24"/>
    <n v="66.33"/>
    <s v="Tamil Nadu"/>
    <x v="3"/>
    <x v="10"/>
    <m/>
  </r>
  <r>
    <s v="OD9304"/>
    <x v="13"/>
    <x v="0"/>
    <x v="0"/>
    <x v="12"/>
    <d v="2018-10-21T00:00:00"/>
    <x v="4"/>
    <n v="606"/>
    <n v="0.34"/>
    <n v="157.56"/>
    <s v="Tamil Nadu"/>
    <x v="3"/>
    <x v="2"/>
    <m/>
  </r>
  <r>
    <s v="OD9305"/>
    <x v="22"/>
    <x v="1"/>
    <x v="1"/>
    <x v="23"/>
    <d v="2018-03-10T00:00:00"/>
    <x v="4"/>
    <n v="2225"/>
    <n v="0.13"/>
    <n v="511.75"/>
    <s v="Tamil Nadu"/>
    <x v="3"/>
    <x v="10"/>
    <m/>
  </r>
  <r>
    <s v="OD9306"/>
    <x v="44"/>
    <x v="0"/>
    <x v="0"/>
    <x v="8"/>
    <d v="2016-02-23T00:00:00"/>
    <x v="4"/>
    <n v="2462"/>
    <n v="0.27"/>
    <n v="1009.42"/>
    <s v="Tamil Nadu"/>
    <x v="1"/>
    <x v="11"/>
    <m/>
  </r>
  <r>
    <s v="OD9307"/>
    <x v="35"/>
    <x v="2"/>
    <x v="15"/>
    <x v="23"/>
    <d v="2017-05-06T00:00:00"/>
    <x v="4"/>
    <n v="583"/>
    <n v="0.14000000000000001"/>
    <n v="215.71"/>
    <s v="Tamil Nadu"/>
    <x v="0"/>
    <x v="5"/>
    <m/>
  </r>
  <r>
    <s v="OD9308"/>
    <x v="31"/>
    <x v="6"/>
    <x v="13"/>
    <x v="0"/>
    <d v="2015-08-01T00:00:00"/>
    <x v="4"/>
    <n v="2337"/>
    <n v="0.21"/>
    <n v="537.51"/>
    <s v="Tamil Nadu"/>
    <x v="2"/>
    <x v="6"/>
    <m/>
  </r>
  <r>
    <s v="OD9309"/>
    <x v="15"/>
    <x v="1"/>
    <x v="1"/>
    <x v="5"/>
    <d v="2017-07-07T00:00:00"/>
    <x v="4"/>
    <n v="1266"/>
    <n v="0.19"/>
    <n v="202.56"/>
    <s v="Tamil Nadu"/>
    <x v="0"/>
    <x v="7"/>
    <m/>
  </r>
  <r>
    <s v="OD9310"/>
    <x v="47"/>
    <x v="3"/>
    <x v="5"/>
    <x v="1"/>
    <d v="2015-06-04T00:00:00"/>
    <x v="4"/>
    <n v="1990"/>
    <n v="0.27"/>
    <n v="835.8"/>
    <s v="Tamil Nadu"/>
    <x v="2"/>
    <x v="1"/>
    <m/>
  </r>
  <r>
    <s v="OD9311"/>
    <x v="34"/>
    <x v="2"/>
    <x v="15"/>
    <x v="23"/>
    <d v="2017-05-06T00:00:00"/>
    <x v="4"/>
    <n v="1018"/>
    <n v="0.15"/>
    <n v="407.2"/>
    <s v="Tamil Nadu"/>
    <x v="0"/>
    <x v="5"/>
    <m/>
  </r>
  <r>
    <s v="OD9312"/>
    <x v="0"/>
    <x v="2"/>
    <x v="2"/>
    <x v="15"/>
    <d v="2018-11-11T00:00:00"/>
    <x v="4"/>
    <n v="1689"/>
    <n v="0.15"/>
    <n v="692.49"/>
    <s v="Tamil Nadu"/>
    <x v="3"/>
    <x v="0"/>
    <m/>
  </r>
  <r>
    <s v="OD9313"/>
    <x v="2"/>
    <x v="6"/>
    <x v="9"/>
    <x v="16"/>
    <d v="2017-11-10T00:00:00"/>
    <x v="4"/>
    <n v="1339"/>
    <n v="0.28000000000000003"/>
    <n v="187.46"/>
    <s v="Tamil Nadu"/>
    <x v="0"/>
    <x v="0"/>
    <m/>
  </r>
  <r>
    <s v="OD9314"/>
    <x v="25"/>
    <x v="3"/>
    <x v="18"/>
    <x v="7"/>
    <d v="2016-08-21T00:00:00"/>
    <x v="4"/>
    <n v="1180"/>
    <n v="0.23"/>
    <n v="377.6"/>
    <s v="Tamil Nadu"/>
    <x v="1"/>
    <x v="6"/>
    <m/>
  </r>
  <r>
    <s v="OD9315"/>
    <x v="12"/>
    <x v="3"/>
    <x v="3"/>
    <x v="12"/>
    <d v="2016-12-03T00:00:00"/>
    <x v="4"/>
    <n v="734"/>
    <n v="0.12"/>
    <n v="51.38"/>
    <s v="Tamil Nadu"/>
    <x v="1"/>
    <x v="4"/>
    <m/>
  </r>
  <r>
    <s v="OD9316"/>
    <x v="16"/>
    <x v="3"/>
    <x v="5"/>
    <x v="10"/>
    <d v="2017-12-23T00:00:00"/>
    <x v="4"/>
    <n v="1093"/>
    <n v="0.3"/>
    <n v="426.27"/>
    <s v="Tamil Nadu"/>
    <x v="0"/>
    <x v="4"/>
    <m/>
  </r>
  <r>
    <s v="OD9317"/>
    <x v="47"/>
    <x v="6"/>
    <x v="11"/>
    <x v="4"/>
    <d v="2018-06-02T00:00:00"/>
    <x v="4"/>
    <n v="1379"/>
    <n v="0.16"/>
    <n v="455.07"/>
    <s v="Tamil Nadu"/>
    <x v="3"/>
    <x v="1"/>
    <m/>
  </r>
  <r>
    <s v="OD9318"/>
    <x v="20"/>
    <x v="6"/>
    <x v="13"/>
    <x v="17"/>
    <d v="2018-06-22T00:00:00"/>
    <x v="4"/>
    <n v="2022"/>
    <n v="0.24"/>
    <n v="363.96"/>
    <s v="Tamil Nadu"/>
    <x v="3"/>
    <x v="1"/>
    <m/>
  </r>
  <r>
    <s v="OD9319"/>
    <x v="35"/>
    <x v="3"/>
    <x v="18"/>
    <x v="6"/>
    <d v="2016-06-25T00:00:00"/>
    <x v="4"/>
    <n v="1216"/>
    <n v="0.16"/>
    <n v="510.72"/>
    <s v="Tamil Nadu"/>
    <x v="1"/>
    <x v="1"/>
    <m/>
  </r>
  <r>
    <s v="OD9320"/>
    <x v="45"/>
    <x v="2"/>
    <x v="4"/>
    <x v="14"/>
    <d v="2016-08-21T00:00:00"/>
    <x v="4"/>
    <n v="2373"/>
    <n v="0.12"/>
    <n v="308.49"/>
    <s v="Tamil Nadu"/>
    <x v="1"/>
    <x v="6"/>
    <m/>
  </r>
  <r>
    <s v="OD9321"/>
    <x v="17"/>
    <x v="6"/>
    <x v="11"/>
    <x v="0"/>
    <d v="2018-05-12T00:00:00"/>
    <x v="4"/>
    <n v="666"/>
    <n v="0.33"/>
    <n v="266.39999999999998"/>
    <s v="Tamil Nadu"/>
    <x v="3"/>
    <x v="5"/>
    <m/>
  </r>
  <r>
    <s v="OD9322"/>
    <x v="46"/>
    <x v="4"/>
    <x v="6"/>
    <x v="17"/>
    <d v="2017-05-24T00:00:00"/>
    <x v="4"/>
    <n v="729"/>
    <n v="0.28000000000000003"/>
    <n v="291.60000000000002"/>
    <s v="Tamil Nadu"/>
    <x v="0"/>
    <x v="5"/>
    <m/>
  </r>
  <r>
    <s v="OD9323"/>
    <x v="6"/>
    <x v="0"/>
    <x v="12"/>
    <x v="11"/>
    <d v="2016-06-07T00:00:00"/>
    <x v="4"/>
    <n v="2231"/>
    <n v="0.1"/>
    <n v="803.16"/>
    <s v="Tamil Nadu"/>
    <x v="1"/>
    <x v="1"/>
    <m/>
  </r>
  <r>
    <s v="OD9324"/>
    <x v="37"/>
    <x v="6"/>
    <x v="13"/>
    <x v="18"/>
    <d v="2016-04-04T00:00:00"/>
    <x v="4"/>
    <n v="933"/>
    <n v="0.3"/>
    <n v="345.21"/>
    <s v="Tamil Nadu"/>
    <x v="1"/>
    <x v="3"/>
    <m/>
  </r>
  <r>
    <s v="OD9325"/>
    <x v="5"/>
    <x v="6"/>
    <x v="19"/>
    <x v="9"/>
    <d v="2018-07-23T00:00:00"/>
    <x v="4"/>
    <n v="860"/>
    <n v="0.24"/>
    <n v="378.4"/>
    <s v="Tamil Nadu"/>
    <x v="3"/>
    <x v="7"/>
    <m/>
  </r>
  <r>
    <s v="OD9326"/>
    <x v="6"/>
    <x v="6"/>
    <x v="13"/>
    <x v="12"/>
    <d v="2015-03-03T00:00:00"/>
    <x v="4"/>
    <n v="2079"/>
    <n v="0.11"/>
    <n v="457.38"/>
    <s v="Tamil Nadu"/>
    <x v="2"/>
    <x v="10"/>
    <m/>
  </r>
  <r>
    <s v="OD9327"/>
    <x v="42"/>
    <x v="6"/>
    <x v="13"/>
    <x v="16"/>
    <d v="2017-11-19T00:00:00"/>
    <x v="4"/>
    <n v="773"/>
    <n v="0.31"/>
    <n v="293.74"/>
    <s v="Tamil Nadu"/>
    <x v="0"/>
    <x v="0"/>
    <m/>
  </r>
  <r>
    <s v="OD9328"/>
    <x v="40"/>
    <x v="2"/>
    <x v="21"/>
    <x v="3"/>
    <d v="2017-11-24T00:00:00"/>
    <x v="4"/>
    <n v="2305"/>
    <n v="0.13"/>
    <n v="760.65"/>
    <s v="Tamil Nadu"/>
    <x v="0"/>
    <x v="0"/>
    <m/>
  </r>
  <r>
    <s v="OD9329"/>
    <x v="14"/>
    <x v="3"/>
    <x v="3"/>
    <x v="11"/>
    <d v="2017-06-05T00:00:00"/>
    <x v="4"/>
    <n v="2035"/>
    <n v="0.28999999999999998"/>
    <n v="834.35"/>
    <s v="Tamil Nadu"/>
    <x v="0"/>
    <x v="1"/>
    <m/>
  </r>
  <r>
    <s v="OD9330"/>
    <x v="19"/>
    <x v="3"/>
    <x v="18"/>
    <x v="3"/>
    <d v="2017-11-10T00:00:00"/>
    <x v="4"/>
    <n v="979"/>
    <n v="0.24"/>
    <n v="332.86"/>
    <s v="Tamil Nadu"/>
    <x v="0"/>
    <x v="0"/>
    <m/>
  </r>
  <r>
    <s v="OD9331"/>
    <x v="36"/>
    <x v="3"/>
    <x v="5"/>
    <x v="20"/>
    <d v="2018-10-20T00:00:00"/>
    <x v="4"/>
    <n v="1313"/>
    <n v="0.13"/>
    <n v="407.03"/>
    <s v="Tamil Nadu"/>
    <x v="3"/>
    <x v="2"/>
    <m/>
  </r>
  <r>
    <s v="OD9332"/>
    <x v="40"/>
    <x v="0"/>
    <x v="12"/>
    <x v="16"/>
    <d v="2017-11-10T00:00:00"/>
    <x v="4"/>
    <n v="1987"/>
    <n v="0.13"/>
    <n v="874.28"/>
    <s v="Tamil Nadu"/>
    <x v="0"/>
    <x v="0"/>
    <m/>
  </r>
  <r>
    <s v="OD9333"/>
    <x v="30"/>
    <x v="5"/>
    <x v="10"/>
    <x v="6"/>
    <d v="2018-11-26T00:00:00"/>
    <x v="4"/>
    <n v="1754"/>
    <n v="0.33"/>
    <n v="719.14"/>
    <s v="Tamil Nadu"/>
    <x v="3"/>
    <x v="0"/>
    <m/>
  </r>
  <r>
    <s v="OD9334"/>
    <x v="28"/>
    <x v="0"/>
    <x v="0"/>
    <x v="13"/>
    <d v="2016-04-04T00:00:00"/>
    <x v="4"/>
    <n v="1614"/>
    <n v="0.34"/>
    <n v="145.26"/>
    <s v="Tamil Nadu"/>
    <x v="1"/>
    <x v="3"/>
    <m/>
  </r>
  <r>
    <s v="OD9335"/>
    <x v="17"/>
    <x v="1"/>
    <x v="14"/>
    <x v="5"/>
    <d v="2015-09-23T00:00:00"/>
    <x v="4"/>
    <n v="2104"/>
    <n v="0.34"/>
    <n v="589.12"/>
    <s v="Tamil Nadu"/>
    <x v="2"/>
    <x v="8"/>
    <m/>
  </r>
  <r>
    <s v="OD9336"/>
    <x v="8"/>
    <x v="5"/>
    <x v="10"/>
    <x v="20"/>
    <d v="2015-11-04T00:00:00"/>
    <x v="4"/>
    <n v="1641"/>
    <n v="0.13"/>
    <n v="82.05"/>
    <s v="Tamil Nadu"/>
    <x v="2"/>
    <x v="0"/>
    <m/>
  </r>
  <r>
    <s v="OD9337"/>
    <x v="10"/>
    <x v="6"/>
    <x v="11"/>
    <x v="8"/>
    <d v="2018-12-16T00:00:00"/>
    <x v="4"/>
    <n v="945"/>
    <n v="0.26"/>
    <n v="179.55"/>
    <s v="Tamil Nadu"/>
    <x v="3"/>
    <x v="4"/>
    <m/>
  </r>
  <r>
    <s v="OD9338"/>
    <x v="17"/>
    <x v="6"/>
    <x v="13"/>
    <x v="13"/>
    <d v="2017-11-10T00:00:00"/>
    <x v="4"/>
    <n v="1884"/>
    <n v="0.26"/>
    <n v="697.08"/>
    <s v="Tamil Nadu"/>
    <x v="0"/>
    <x v="0"/>
    <m/>
  </r>
  <r>
    <s v="OD9339"/>
    <x v="16"/>
    <x v="0"/>
    <x v="12"/>
    <x v="3"/>
    <d v="2015-09-26T00:00:00"/>
    <x v="4"/>
    <n v="1285"/>
    <n v="0.31"/>
    <n v="398.35"/>
    <s v="Tamil Nadu"/>
    <x v="2"/>
    <x v="8"/>
    <m/>
  </r>
  <r>
    <s v="OD9340"/>
    <x v="7"/>
    <x v="6"/>
    <x v="9"/>
    <x v="8"/>
    <d v="2016-10-04T00:00:00"/>
    <x v="4"/>
    <n v="2108"/>
    <n v="0.3"/>
    <n v="400.52"/>
    <s v="Tamil Nadu"/>
    <x v="1"/>
    <x v="2"/>
    <m/>
  </r>
  <r>
    <s v="OD9341"/>
    <x v="30"/>
    <x v="6"/>
    <x v="19"/>
    <x v="7"/>
    <d v="2017-07-18T00:00:00"/>
    <x v="4"/>
    <n v="1492"/>
    <n v="0.15"/>
    <n v="164.12"/>
    <s v="Tamil Nadu"/>
    <x v="0"/>
    <x v="7"/>
    <m/>
  </r>
  <r>
    <s v="OD9342"/>
    <x v="30"/>
    <x v="4"/>
    <x v="7"/>
    <x v="11"/>
    <d v="2018-09-16T00:00:00"/>
    <x v="4"/>
    <n v="2436"/>
    <n v="0.28000000000000003"/>
    <n v="584.64"/>
    <s v="Tamil Nadu"/>
    <x v="3"/>
    <x v="8"/>
    <m/>
  </r>
  <r>
    <s v="OD9343"/>
    <x v="11"/>
    <x v="1"/>
    <x v="14"/>
    <x v="21"/>
    <d v="2017-06-05T00:00:00"/>
    <x v="4"/>
    <n v="1483"/>
    <n v="0.28000000000000003"/>
    <n v="163.13"/>
    <s v="Tamil Nadu"/>
    <x v="0"/>
    <x v="1"/>
    <m/>
  </r>
  <r>
    <s v="OD9344"/>
    <x v="19"/>
    <x v="4"/>
    <x v="7"/>
    <x v="17"/>
    <d v="2016-04-05T00:00:00"/>
    <x v="4"/>
    <n v="2310"/>
    <n v="0.14000000000000001"/>
    <n v="277.2"/>
    <s v="Tamil Nadu"/>
    <x v="1"/>
    <x v="3"/>
    <m/>
  </r>
  <r>
    <s v="OD9345"/>
    <x v="24"/>
    <x v="6"/>
    <x v="13"/>
    <x v="20"/>
    <d v="2015-03-03T00:00:00"/>
    <x v="4"/>
    <n v="2472"/>
    <n v="0.27"/>
    <n v="914.64"/>
    <s v="Tamil Nadu"/>
    <x v="2"/>
    <x v="10"/>
    <m/>
  </r>
  <r>
    <s v="OD9346"/>
    <x v="37"/>
    <x v="1"/>
    <x v="1"/>
    <x v="15"/>
    <d v="2018-12-01T00:00:00"/>
    <x v="4"/>
    <n v="1994"/>
    <n v="0.31"/>
    <n v="458.62"/>
    <s v="Tamil Nadu"/>
    <x v="3"/>
    <x v="4"/>
    <m/>
  </r>
  <r>
    <s v="OD9347"/>
    <x v="44"/>
    <x v="0"/>
    <x v="0"/>
    <x v="23"/>
    <d v="2017-09-22T00:00:00"/>
    <x v="4"/>
    <n v="1151"/>
    <n v="0.19"/>
    <n v="299.26"/>
    <s v="Tamil Nadu"/>
    <x v="0"/>
    <x v="8"/>
    <m/>
  </r>
  <r>
    <s v="OD9348"/>
    <x v="15"/>
    <x v="1"/>
    <x v="14"/>
    <x v="10"/>
    <d v="2017-04-19T00:00:00"/>
    <x v="4"/>
    <n v="912"/>
    <n v="0.33"/>
    <n v="364.8"/>
    <s v="Tamil Nadu"/>
    <x v="0"/>
    <x v="3"/>
    <m/>
  </r>
  <r>
    <s v="OD9349"/>
    <x v="35"/>
    <x v="5"/>
    <x v="8"/>
    <x v="20"/>
    <d v="2016-06-07T00:00:00"/>
    <x v="4"/>
    <n v="527"/>
    <n v="0.16"/>
    <n v="179.18"/>
    <s v="Tamil Nadu"/>
    <x v="1"/>
    <x v="1"/>
    <m/>
  </r>
  <r>
    <s v="OD9350"/>
    <x v="21"/>
    <x v="1"/>
    <x v="14"/>
    <x v="2"/>
    <d v="2017-09-11T00:00:00"/>
    <x v="4"/>
    <n v="1101"/>
    <n v="0.32"/>
    <n v="264.24"/>
    <s v="Tamil Nadu"/>
    <x v="0"/>
    <x v="8"/>
    <m/>
  </r>
  <r>
    <s v="OD9351"/>
    <x v="14"/>
    <x v="2"/>
    <x v="15"/>
    <x v="15"/>
    <d v="2015-09-26T00:00:00"/>
    <x v="4"/>
    <n v="1898"/>
    <n v="0.23"/>
    <n v="284.7"/>
    <s v="Tamil Nadu"/>
    <x v="2"/>
    <x v="8"/>
    <m/>
  </r>
  <r>
    <s v="OD9352"/>
    <x v="16"/>
    <x v="1"/>
    <x v="1"/>
    <x v="16"/>
    <d v="2017-06-07T00:00:00"/>
    <x v="4"/>
    <n v="1261"/>
    <n v="0.15"/>
    <n v="75.66"/>
    <s v="Tamil Nadu"/>
    <x v="0"/>
    <x v="1"/>
    <m/>
  </r>
  <r>
    <s v="OD9353"/>
    <x v="18"/>
    <x v="1"/>
    <x v="1"/>
    <x v="14"/>
    <d v="2016-06-25T00:00:00"/>
    <x v="4"/>
    <n v="706"/>
    <n v="0.31"/>
    <n v="35.299999999999997"/>
    <s v="Tamil Nadu"/>
    <x v="1"/>
    <x v="1"/>
    <m/>
  </r>
  <r>
    <s v="OD9354"/>
    <x v="40"/>
    <x v="6"/>
    <x v="13"/>
    <x v="16"/>
    <d v="2016-08-21T00:00:00"/>
    <x v="4"/>
    <n v="2259"/>
    <n v="0.15"/>
    <n v="135.54"/>
    <s v="Tamil Nadu"/>
    <x v="1"/>
    <x v="6"/>
    <m/>
  </r>
  <r>
    <s v="OD9355"/>
    <x v="10"/>
    <x v="2"/>
    <x v="2"/>
    <x v="23"/>
    <d v="2016-04-05T00:00:00"/>
    <x v="4"/>
    <n v="1724"/>
    <n v="0.33"/>
    <n v="379.28"/>
    <s v="Tamil Nadu"/>
    <x v="1"/>
    <x v="3"/>
    <m/>
  </r>
  <r>
    <s v="OD9356"/>
    <x v="35"/>
    <x v="2"/>
    <x v="4"/>
    <x v="5"/>
    <d v="2017-11-13T00:00:00"/>
    <x v="4"/>
    <n v="868"/>
    <n v="0.24"/>
    <n v="156.24"/>
    <s v="Tamil Nadu"/>
    <x v="0"/>
    <x v="0"/>
    <m/>
  </r>
  <r>
    <s v="OD9357"/>
    <x v="3"/>
    <x v="6"/>
    <x v="11"/>
    <x v="20"/>
    <d v="2018-07-21T00:00:00"/>
    <x v="4"/>
    <n v="752"/>
    <n v="0.17"/>
    <n v="97.76"/>
    <s v="Tamil Nadu"/>
    <x v="3"/>
    <x v="7"/>
    <m/>
  </r>
  <r>
    <s v="OD9358"/>
    <x v="35"/>
    <x v="1"/>
    <x v="14"/>
    <x v="13"/>
    <d v="2017-07-18T00:00:00"/>
    <x v="4"/>
    <n v="2100"/>
    <n v="0.13"/>
    <n v="588"/>
    <s v="Tamil Nadu"/>
    <x v="0"/>
    <x v="7"/>
    <m/>
  </r>
  <r>
    <s v="OD9359"/>
    <x v="17"/>
    <x v="4"/>
    <x v="7"/>
    <x v="7"/>
    <d v="2017-11-22T00:00:00"/>
    <x v="4"/>
    <n v="1100"/>
    <n v="0.31"/>
    <n v="220"/>
    <s v="Tamil Nadu"/>
    <x v="0"/>
    <x v="0"/>
    <m/>
  </r>
  <r>
    <s v="OD9360"/>
    <x v="37"/>
    <x v="0"/>
    <x v="0"/>
    <x v="16"/>
    <d v="2016-06-26T00:00:00"/>
    <x v="4"/>
    <n v="1284"/>
    <n v="0.27"/>
    <n v="77.040000000000006"/>
    <s v="Tamil Nadu"/>
    <x v="1"/>
    <x v="1"/>
    <m/>
  </r>
  <r>
    <s v="OD9361"/>
    <x v="24"/>
    <x v="2"/>
    <x v="4"/>
    <x v="4"/>
    <d v="2015-09-23T00:00:00"/>
    <x v="4"/>
    <n v="806"/>
    <n v="0.18"/>
    <n v="354.64"/>
    <s v="Tamil Nadu"/>
    <x v="2"/>
    <x v="8"/>
    <m/>
  </r>
  <r>
    <s v="OD9362"/>
    <x v="7"/>
    <x v="4"/>
    <x v="6"/>
    <x v="4"/>
    <d v="2017-07-18T00:00:00"/>
    <x v="4"/>
    <n v="521"/>
    <n v="0.14000000000000001"/>
    <n v="161.51"/>
    <s v="Tamil Nadu"/>
    <x v="0"/>
    <x v="7"/>
    <m/>
  </r>
  <r>
    <s v="OD9363"/>
    <x v="43"/>
    <x v="4"/>
    <x v="7"/>
    <x v="14"/>
    <d v="2015-12-22T00:00:00"/>
    <x v="4"/>
    <n v="2170"/>
    <n v="0.27"/>
    <n v="173.6"/>
    <s v="Tamil Nadu"/>
    <x v="2"/>
    <x v="4"/>
    <m/>
  </r>
  <r>
    <s v="OD9364"/>
    <x v="44"/>
    <x v="2"/>
    <x v="2"/>
    <x v="16"/>
    <d v="2017-03-06T00:00:00"/>
    <x v="4"/>
    <n v="1623"/>
    <n v="0.23"/>
    <n v="405.75"/>
    <s v="Tamil Nadu"/>
    <x v="0"/>
    <x v="10"/>
    <m/>
  </r>
  <r>
    <s v="OD9365"/>
    <x v="7"/>
    <x v="2"/>
    <x v="4"/>
    <x v="6"/>
    <d v="2018-03-11T00:00:00"/>
    <x v="4"/>
    <n v="1023"/>
    <n v="0.33"/>
    <n v="337.59"/>
    <s v="Tamil Nadu"/>
    <x v="3"/>
    <x v="10"/>
    <m/>
  </r>
  <r>
    <s v="OD9366"/>
    <x v="49"/>
    <x v="2"/>
    <x v="4"/>
    <x v="6"/>
    <d v="2018-12-26T00:00:00"/>
    <x v="4"/>
    <n v="1579"/>
    <n v="0.25"/>
    <n v="521.07000000000005"/>
    <s v="Tamil Nadu"/>
    <x v="3"/>
    <x v="4"/>
    <m/>
  </r>
  <r>
    <s v="OD9367"/>
    <x v="43"/>
    <x v="5"/>
    <x v="10"/>
    <x v="12"/>
    <d v="2016-08-21T00:00:00"/>
    <x v="4"/>
    <n v="665"/>
    <n v="0.23"/>
    <n v="66.5"/>
    <s v="Tamil Nadu"/>
    <x v="1"/>
    <x v="6"/>
    <m/>
  </r>
  <r>
    <s v="OD9368"/>
    <x v="35"/>
    <x v="6"/>
    <x v="19"/>
    <x v="8"/>
    <d v="2015-11-24T00:00:00"/>
    <x v="4"/>
    <n v="1565"/>
    <n v="0.19"/>
    <n v="563.4"/>
    <s v="Tamil Nadu"/>
    <x v="2"/>
    <x v="0"/>
    <m/>
  </r>
  <r>
    <s v="OD9369"/>
    <x v="25"/>
    <x v="2"/>
    <x v="2"/>
    <x v="23"/>
    <d v="2018-07-21T00:00:00"/>
    <x v="4"/>
    <n v="516"/>
    <n v="0.34"/>
    <n v="144.47999999999999"/>
    <s v="Tamil Nadu"/>
    <x v="3"/>
    <x v="7"/>
    <m/>
  </r>
  <r>
    <s v="OD9370"/>
    <x v="20"/>
    <x v="6"/>
    <x v="11"/>
    <x v="18"/>
    <d v="2017-09-11T00:00:00"/>
    <x v="4"/>
    <n v="1266"/>
    <n v="0.23"/>
    <n v="177.24"/>
    <s v="Tamil Nadu"/>
    <x v="0"/>
    <x v="8"/>
    <m/>
  </r>
  <r>
    <s v="OD9371"/>
    <x v="18"/>
    <x v="4"/>
    <x v="22"/>
    <x v="4"/>
    <d v="2018-06-22T00:00:00"/>
    <x v="4"/>
    <n v="860"/>
    <n v="0.1"/>
    <n v="137.6"/>
    <s v="Tamil Nadu"/>
    <x v="3"/>
    <x v="1"/>
    <m/>
  </r>
  <r>
    <s v="OD9372"/>
    <x v="29"/>
    <x v="4"/>
    <x v="6"/>
    <x v="11"/>
    <d v="2018-10-21T00:00:00"/>
    <x v="4"/>
    <n v="1642"/>
    <n v="0.21"/>
    <n v="623.96"/>
    <s v="Tamil Nadu"/>
    <x v="3"/>
    <x v="2"/>
    <m/>
  </r>
  <r>
    <s v="OD9373"/>
    <x v="46"/>
    <x v="1"/>
    <x v="1"/>
    <x v="6"/>
    <d v="2016-06-07T00:00:00"/>
    <x v="4"/>
    <n v="1614"/>
    <n v="0.13"/>
    <n v="322.8"/>
    <s v="Tamil Nadu"/>
    <x v="1"/>
    <x v="1"/>
    <m/>
  </r>
  <r>
    <s v="OD9374"/>
    <x v="7"/>
    <x v="3"/>
    <x v="5"/>
    <x v="9"/>
    <d v="2016-07-25T00:00:00"/>
    <x v="4"/>
    <n v="664"/>
    <n v="0.24"/>
    <n v="79.680000000000007"/>
    <s v="Tamil Nadu"/>
    <x v="1"/>
    <x v="7"/>
    <m/>
  </r>
  <r>
    <s v="OD9375"/>
    <x v="21"/>
    <x v="1"/>
    <x v="1"/>
    <x v="9"/>
    <d v="2016-04-05T00:00:00"/>
    <x v="4"/>
    <n v="522"/>
    <n v="0.15"/>
    <n v="219.24"/>
    <s v="Tamil Nadu"/>
    <x v="1"/>
    <x v="3"/>
    <m/>
  </r>
  <r>
    <s v="OD9376"/>
    <x v="27"/>
    <x v="4"/>
    <x v="22"/>
    <x v="18"/>
    <d v="2017-07-07T00:00:00"/>
    <x v="4"/>
    <n v="2442"/>
    <n v="0.28000000000000003"/>
    <n v="683.76"/>
    <s v="Tamil Nadu"/>
    <x v="0"/>
    <x v="7"/>
    <m/>
  </r>
  <r>
    <s v="OD9377"/>
    <x v="6"/>
    <x v="3"/>
    <x v="5"/>
    <x v="21"/>
    <d v="2017-07-07T00:00:00"/>
    <x v="4"/>
    <n v="1546"/>
    <n v="0.32"/>
    <n v="247.36"/>
    <s v="Tamil Nadu"/>
    <x v="0"/>
    <x v="7"/>
    <m/>
  </r>
  <r>
    <s v="OD9378"/>
    <x v="1"/>
    <x v="6"/>
    <x v="13"/>
    <x v="6"/>
    <d v="2018-06-22T00:00:00"/>
    <x v="4"/>
    <n v="564"/>
    <n v="0.1"/>
    <n v="62.04"/>
    <s v="Tamil Nadu"/>
    <x v="3"/>
    <x v="1"/>
    <m/>
  </r>
  <r>
    <s v="OD9379"/>
    <x v="12"/>
    <x v="3"/>
    <x v="3"/>
    <x v="0"/>
    <d v="2017-04-08T00:00:00"/>
    <x v="4"/>
    <n v="1536"/>
    <n v="0.2"/>
    <n v="691.2"/>
    <s v="Tamil Nadu"/>
    <x v="0"/>
    <x v="3"/>
    <m/>
  </r>
  <r>
    <s v="OD9380"/>
    <x v="39"/>
    <x v="4"/>
    <x v="22"/>
    <x v="18"/>
    <d v="2017-12-08T00:00:00"/>
    <x v="4"/>
    <n v="1362"/>
    <n v="0.16"/>
    <n v="136.19999999999999"/>
    <s v="Tamil Nadu"/>
    <x v="0"/>
    <x v="4"/>
    <m/>
  </r>
  <r>
    <s v="OD9381"/>
    <x v="41"/>
    <x v="0"/>
    <x v="0"/>
    <x v="20"/>
    <d v="2017-11-10T00:00:00"/>
    <x v="4"/>
    <n v="2121"/>
    <n v="0.19"/>
    <n v="318.14999999999998"/>
    <s v="Tamil Nadu"/>
    <x v="0"/>
    <x v="0"/>
    <m/>
  </r>
  <r>
    <s v="OD9382"/>
    <x v="41"/>
    <x v="0"/>
    <x v="20"/>
    <x v="7"/>
    <d v="2015-04-23T00:00:00"/>
    <x v="4"/>
    <n v="866"/>
    <n v="0.16"/>
    <n v="303.10000000000002"/>
    <s v="Tamil Nadu"/>
    <x v="2"/>
    <x v="3"/>
    <m/>
  </r>
  <r>
    <s v="OD9383"/>
    <x v="22"/>
    <x v="2"/>
    <x v="21"/>
    <x v="18"/>
    <d v="2017-01-31T00:00:00"/>
    <x v="1"/>
    <n v="1706"/>
    <n v="0.25"/>
    <n v="750.64"/>
    <s v="Tamil Nadu"/>
    <x v="0"/>
    <x v="9"/>
    <m/>
  </r>
  <r>
    <s v="OD9384"/>
    <x v="11"/>
    <x v="6"/>
    <x v="9"/>
    <x v="6"/>
    <d v="2018-11-24T00:00:00"/>
    <x v="1"/>
    <n v="2210"/>
    <n v="0.13"/>
    <n v="574.6"/>
    <s v="Tamil Nadu"/>
    <x v="3"/>
    <x v="0"/>
    <m/>
  </r>
  <r>
    <s v="OD9385"/>
    <x v="4"/>
    <x v="3"/>
    <x v="16"/>
    <x v="4"/>
    <d v="2017-08-04T00:00:00"/>
    <x v="1"/>
    <n v="2305"/>
    <n v="0.28000000000000003"/>
    <n v="945.05"/>
    <s v="Tamil Nadu"/>
    <x v="0"/>
    <x v="6"/>
    <m/>
  </r>
  <r>
    <s v="OD9386"/>
    <x v="4"/>
    <x v="2"/>
    <x v="15"/>
    <x v="13"/>
    <d v="2017-05-23T00:00:00"/>
    <x v="1"/>
    <n v="2285"/>
    <n v="0.2"/>
    <n v="982.55"/>
    <s v="Tamil Nadu"/>
    <x v="0"/>
    <x v="5"/>
    <m/>
  </r>
  <r>
    <s v="OD9387"/>
    <x v="23"/>
    <x v="5"/>
    <x v="17"/>
    <x v="8"/>
    <d v="2015-01-06T00:00:00"/>
    <x v="1"/>
    <n v="1495"/>
    <n v="0.19"/>
    <n v="194.35"/>
    <s v="Tamil Nadu"/>
    <x v="2"/>
    <x v="9"/>
    <m/>
  </r>
  <r>
    <s v="OD9388"/>
    <x v="29"/>
    <x v="3"/>
    <x v="16"/>
    <x v="20"/>
    <d v="2018-03-30T00:00:00"/>
    <x v="1"/>
    <n v="766"/>
    <n v="0.16"/>
    <n v="137.88"/>
    <s v="Tamil Nadu"/>
    <x v="3"/>
    <x v="10"/>
    <m/>
  </r>
  <r>
    <s v="OD9389"/>
    <x v="22"/>
    <x v="1"/>
    <x v="14"/>
    <x v="10"/>
    <d v="2018-09-24T00:00:00"/>
    <x v="1"/>
    <n v="2079"/>
    <n v="0.31"/>
    <n v="873.18"/>
    <s v="Tamil Nadu"/>
    <x v="3"/>
    <x v="8"/>
    <m/>
  </r>
  <r>
    <s v="OD9390"/>
    <x v="25"/>
    <x v="0"/>
    <x v="12"/>
    <x v="5"/>
    <d v="2017-03-13T00:00:00"/>
    <x v="1"/>
    <n v="1576"/>
    <n v="0.33"/>
    <n v="504.32"/>
    <s v="Tamil Nadu"/>
    <x v="0"/>
    <x v="10"/>
    <m/>
  </r>
  <r>
    <s v="OD9391"/>
    <x v="18"/>
    <x v="1"/>
    <x v="1"/>
    <x v="16"/>
    <d v="2018-06-11T00:00:00"/>
    <x v="1"/>
    <n v="1562"/>
    <n v="0.22"/>
    <n v="265.54000000000002"/>
    <s v="Tamil Nadu"/>
    <x v="3"/>
    <x v="1"/>
    <m/>
  </r>
  <r>
    <s v="OD9392"/>
    <x v="6"/>
    <x v="0"/>
    <x v="0"/>
    <x v="18"/>
    <d v="2018-11-04T00:00:00"/>
    <x v="1"/>
    <n v="1907"/>
    <n v="0.28999999999999998"/>
    <n v="572.1"/>
    <s v="Tamil Nadu"/>
    <x v="3"/>
    <x v="0"/>
    <m/>
  </r>
  <r>
    <s v="OD9393"/>
    <x v="1"/>
    <x v="0"/>
    <x v="0"/>
    <x v="14"/>
    <d v="2015-01-06T00:00:00"/>
    <x v="1"/>
    <n v="1113"/>
    <n v="0.31"/>
    <n v="144.69"/>
    <s v="Tamil Nadu"/>
    <x v="2"/>
    <x v="9"/>
    <m/>
  </r>
  <r>
    <s v="OD9394"/>
    <x v="2"/>
    <x v="6"/>
    <x v="11"/>
    <x v="3"/>
    <d v="2018-05-25T00:00:00"/>
    <x v="1"/>
    <n v="1539"/>
    <n v="0.23"/>
    <n v="584.82000000000005"/>
    <s v="Tamil Nadu"/>
    <x v="3"/>
    <x v="5"/>
    <m/>
  </r>
  <r>
    <s v="OD9395"/>
    <x v="14"/>
    <x v="1"/>
    <x v="14"/>
    <x v="18"/>
    <d v="2016-06-28T00:00:00"/>
    <x v="1"/>
    <n v="1537"/>
    <n v="0.26"/>
    <n v="307.39999999999998"/>
    <s v="Tamil Nadu"/>
    <x v="1"/>
    <x v="1"/>
    <m/>
  </r>
  <r>
    <s v="OD9396"/>
    <x v="2"/>
    <x v="3"/>
    <x v="16"/>
    <x v="8"/>
    <d v="2015-01-06T00:00:00"/>
    <x v="1"/>
    <n v="2201"/>
    <n v="0.19"/>
    <n v="352.16"/>
    <s v="Tamil Nadu"/>
    <x v="2"/>
    <x v="9"/>
    <m/>
  </r>
  <r>
    <s v="OD9397"/>
    <x v="2"/>
    <x v="2"/>
    <x v="21"/>
    <x v="6"/>
    <d v="2018-05-27T00:00:00"/>
    <x v="1"/>
    <n v="2014"/>
    <n v="0.34"/>
    <n v="725.04"/>
    <s v="Tamil Nadu"/>
    <x v="3"/>
    <x v="5"/>
    <m/>
  </r>
  <r>
    <s v="OD9398"/>
    <x v="13"/>
    <x v="2"/>
    <x v="15"/>
    <x v="3"/>
    <d v="2017-12-20T00:00:00"/>
    <x v="1"/>
    <n v="2413"/>
    <n v="0.28000000000000003"/>
    <n v="386.08"/>
    <s v="Tamil Nadu"/>
    <x v="0"/>
    <x v="4"/>
    <m/>
  </r>
  <r>
    <s v="OD9399"/>
    <x v="40"/>
    <x v="5"/>
    <x v="8"/>
    <x v="11"/>
    <d v="2015-09-10T00:00:00"/>
    <x v="1"/>
    <n v="699"/>
    <n v="0.15"/>
    <n v="83.88"/>
    <s v="Tamil Nadu"/>
    <x v="2"/>
    <x v="8"/>
    <m/>
  </r>
  <r>
    <s v="OD9400"/>
    <x v="23"/>
    <x v="6"/>
    <x v="9"/>
    <x v="23"/>
    <d v="2018-03-26T00:00:00"/>
    <x v="1"/>
    <n v="1920"/>
    <n v="0.12"/>
    <n v="537.6"/>
    <s v="Tamil Nadu"/>
    <x v="3"/>
    <x v="10"/>
    <m/>
  </r>
  <r>
    <s v="OD9401"/>
    <x v="49"/>
    <x v="3"/>
    <x v="5"/>
    <x v="22"/>
    <d v="2017-08-04T00:00:00"/>
    <x v="1"/>
    <n v="1036"/>
    <n v="0.14000000000000001"/>
    <n v="145.04"/>
    <s v="Tamil Nadu"/>
    <x v="0"/>
    <x v="6"/>
    <m/>
  </r>
  <r>
    <s v="OD9402"/>
    <x v="30"/>
    <x v="6"/>
    <x v="13"/>
    <x v="21"/>
    <d v="2017-05-25T00:00:00"/>
    <x v="1"/>
    <n v="1358"/>
    <n v="0.18"/>
    <n v="393.82"/>
    <s v="Tamil Nadu"/>
    <x v="0"/>
    <x v="5"/>
    <m/>
  </r>
  <r>
    <s v="OD9403"/>
    <x v="22"/>
    <x v="0"/>
    <x v="12"/>
    <x v="19"/>
    <d v="2017-03-15T00:00:00"/>
    <x v="1"/>
    <n v="816"/>
    <n v="0.2"/>
    <n v="342.72"/>
    <s v="Tamil Nadu"/>
    <x v="0"/>
    <x v="10"/>
    <m/>
  </r>
  <r>
    <s v="OD9404"/>
    <x v="17"/>
    <x v="5"/>
    <x v="8"/>
    <x v="10"/>
    <d v="2015-01-26T00:00:00"/>
    <x v="1"/>
    <n v="2431"/>
    <n v="0.1"/>
    <n v="121.55"/>
    <s v="Tamil Nadu"/>
    <x v="2"/>
    <x v="9"/>
    <m/>
  </r>
  <r>
    <s v="OD9405"/>
    <x v="44"/>
    <x v="3"/>
    <x v="18"/>
    <x v="7"/>
    <d v="2017-08-04T00:00:00"/>
    <x v="1"/>
    <n v="2381"/>
    <n v="0.19"/>
    <n v="380.96"/>
    <s v="Tamil Nadu"/>
    <x v="0"/>
    <x v="6"/>
    <m/>
  </r>
  <r>
    <s v="OD9406"/>
    <x v="44"/>
    <x v="3"/>
    <x v="5"/>
    <x v="18"/>
    <d v="2018-09-24T00:00:00"/>
    <x v="1"/>
    <n v="1558"/>
    <n v="0.16"/>
    <n v="218.12"/>
    <s v="Tamil Nadu"/>
    <x v="3"/>
    <x v="8"/>
    <m/>
  </r>
  <r>
    <s v="OD9407"/>
    <x v="44"/>
    <x v="1"/>
    <x v="1"/>
    <x v="2"/>
    <d v="2017-05-15T00:00:00"/>
    <x v="1"/>
    <n v="584"/>
    <n v="0.23"/>
    <n v="204.4"/>
    <s v="Tamil Nadu"/>
    <x v="0"/>
    <x v="5"/>
    <m/>
  </r>
  <r>
    <s v="OD9408"/>
    <x v="18"/>
    <x v="1"/>
    <x v="1"/>
    <x v="23"/>
    <d v="2018-06-12T00:00:00"/>
    <x v="1"/>
    <n v="1165"/>
    <n v="0.27"/>
    <n v="442.7"/>
    <s v="Tamil Nadu"/>
    <x v="3"/>
    <x v="1"/>
    <m/>
  </r>
  <r>
    <s v="OD9409"/>
    <x v="25"/>
    <x v="0"/>
    <x v="0"/>
    <x v="9"/>
    <d v="2018-08-17T00:00:00"/>
    <x v="1"/>
    <n v="717"/>
    <n v="0.28000000000000003"/>
    <n v="143.4"/>
    <s v="Tamil Nadu"/>
    <x v="3"/>
    <x v="6"/>
    <m/>
  </r>
  <r>
    <s v="OD9410"/>
    <x v="40"/>
    <x v="0"/>
    <x v="12"/>
    <x v="5"/>
    <d v="2016-06-09T00:00:00"/>
    <x v="1"/>
    <n v="2168"/>
    <n v="0.23"/>
    <n v="802.16"/>
    <s v="Tamil Nadu"/>
    <x v="1"/>
    <x v="1"/>
    <m/>
  </r>
  <r>
    <s v="OD9411"/>
    <x v="17"/>
    <x v="3"/>
    <x v="18"/>
    <x v="9"/>
    <d v="2017-11-01T00:00:00"/>
    <x v="1"/>
    <n v="1249"/>
    <n v="0.19"/>
    <n v="137.38999999999999"/>
    <s v="Tamil Nadu"/>
    <x v="0"/>
    <x v="0"/>
    <m/>
  </r>
  <r>
    <s v="OD9412"/>
    <x v="23"/>
    <x v="3"/>
    <x v="18"/>
    <x v="6"/>
    <d v="2017-08-08T00:00:00"/>
    <x v="1"/>
    <n v="2449"/>
    <n v="0.12"/>
    <n v="685.72"/>
    <s v="Tamil Nadu"/>
    <x v="0"/>
    <x v="6"/>
    <m/>
  </r>
  <r>
    <s v="OD9413"/>
    <x v="30"/>
    <x v="4"/>
    <x v="22"/>
    <x v="21"/>
    <d v="2017-12-15T00:00:00"/>
    <x v="1"/>
    <n v="2451"/>
    <n v="0.35"/>
    <n v="661.77"/>
    <s v="Tamil Nadu"/>
    <x v="0"/>
    <x v="4"/>
    <m/>
  </r>
  <r>
    <s v="OD9414"/>
    <x v="40"/>
    <x v="3"/>
    <x v="5"/>
    <x v="12"/>
    <d v="2015-01-26T00:00:00"/>
    <x v="1"/>
    <n v="1050"/>
    <n v="0.11"/>
    <n v="451.5"/>
    <s v="Tamil Nadu"/>
    <x v="2"/>
    <x v="9"/>
    <m/>
  </r>
  <r>
    <s v="OD9415"/>
    <x v="40"/>
    <x v="0"/>
    <x v="0"/>
    <x v="20"/>
    <d v="2018-09-24T00:00:00"/>
    <x v="1"/>
    <n v="1172"/>
    <n v="0.34"/>
    <n v="492.24"/>
    <s v="Tamil Nadu"/>
    <x v="3"/>
    <x v="8"/>
    <m/>
  </r>
  <r>
    <s v="OD9416"/>
    <x v="25"/>
    <x v="5"/>
    <x v="10"/>
    <x v="16"/>
    <d v="2017-05-15T00:00:00"/>
    <x v="1"/>
    <n v="1160"/>
    <n v="0.34"/>
    <n v="81.2"/>
    <s v="Tamil Nadu"/>
    <x v="0"/>
    <x v="5"/>
    <m/>
  </r>
  <r>
    <s v="OD9417"/>
    <x v="34"/>
    <x v="5"/>
    <x v="8"/>
    <x v="20"/>
    <d v="2017-03-13T00:00:00"/>
    <x v="1"/>
    <n v="1118"/>
    <n v="0.1"/>
    <n v="480.74"/>
    <s v="Tamil Nadu"/>
    <x v="0"/>
    <x v="10"/>
    <m/>
  </r>
  <r>
    <s v="OD9418"/>
    <x v="30"/>
    <x v="5"/>
    <x v="17"/>
    <x v="9"/>
    <d v="2015-01-06T00:00:00"/>
    <x v="1"/>
    <n v="2157"/>
    <n v="0.18"/>
    <n v="258.83999999999997"/>
    <s v="Tamil Nadu"/>
    <x v="2"/>
    <x v="9"/>
    <m/>
  </r>
  <r>
    <s v="OD9419"/>
    <x v="41"/>
    <x v="4"/>
    <x v="6"/>
    <x v="6"/>
    <d v="2017-04-08T00:00:00"/>
    <x v="1"/>
    <n v="1957"/>
    <n v="0.21"/>
    <n v="587.1"/>
    <s v="Tamil Nadu"/>
    <x v="0"/>
    <x v="3"/>
    <m/>
  </r>
  <r>
    <s v="OD9420"/>
    <x v="23"/>
    <x v="0"/>
    <x v="0"/>
    <x v="10"/>
    <d v="2017-09-14T00:00:00"/>
    <x v="1"/>
    <n v="1214"/>
    <n v="0.21"/>
    <n v="485.6"/>
    <s v="Tamil Nadu"/>
    <x v="0"/>
    <x v="8"/>
    <m/>
  </r>
  <r>
    <s v="OD9421"/>
    <x v="32"/>
    <x v="6"/>
    <x v="19"/>
    <x v="21"/>
    <d v="2017-03-11T00:00:00"/>
    <x v="1"/>
    <n v="979"/>
    <n v="0.3"/>
    <n v="88.11"/>
    <s v="Tamil Nadu"/>
    <x v="0"/>
    <x v="10"/>
    <m/>
  </r>
  <r>
    <s v="OD9422"/>
    <x v="0"/>
    <x v="5"/>
    <x v="8"/>
    <x v="7"/>
    <d v="2018-09-19T00:00:00"/>
    <x v="1"/>
    <n v="1496"/>
    <n v="0.28000000000000003"/>
    <n v="628.32000000000005"/>
    <s v="Tamil Nadu"/>
    <x v="3"/>
    <x v="8"/>
    <m/>
  </r>
  <r>
    <s v="OD9423"/>
    <x v="7"/>
    <x v="1"/>
    <x v="1"/>
    <x v="8"/>
    <d v="2016-06-28T00:00:00"/>
    <x v="1"/>
    <n v="1391"/>
    <n v="0.16"/>
    <n v="570.30999999999995"/>
    <s v="Tamil Nadu"/>
    <x v="1"/>
    <x v="1"/>
    <m/>
  </r>
  <r>
    <s v="OD9424"/>
    <x v="6"/>
    <x v="5"/>
    <x v="10"/>
    <x v="19"/>
    <d v="2018-09-24T00:00:00"/>
    <x v="1"/>
    <n v="2439"/>
    <n v="0.13"/>
    <n v="585.36"/>
    <s v="Tamil Nadu"/>
    <x v="3"/>
    <x v="8"/>
    <m/>
  </r>
  <r>
    <s v="OD9425"/>
    <x v="31"/>
    <x v="6"/>
    <x v="9"/>
    <x v="14"/>
    <d v="2016-07-24T00:00:00"/>
    <x v="1"/>
    <n v="774"/>
    <n v="0.32"/>
    <n v="100.62"/>
    <s v="Tamil Nadu"/>
    <x v="1"/>
    <x v="7"/>
    <m/>
  </r>
  <r>
    <s v="OD9426"/>
    <x v="23"/>
    <x v="3"/>
    <x v="18"/>
    <x v="5"/>
    <d v="2017-04-08T00:00:00"/>
    <x v="1"/>
    <n v="543"/>
    <n v="0.16"/>
    <n v="48.87"/>
    <s v="Tamil Nadu"/>
    <x v="0"/>
    <x v="3"/>
    <m/>
  </r>
  <r>
    <s v="OD9427"/>
    <x v="1"/>
    <x v="6"/>
    <x v="13"/>
    <x v="21"/>
    <d v="2018-01-06T00:00:00"/>
    <x v="1"/>
    <n v="1747"/>
    <n v="0.17"/>
    <n v="209.64"/>
    <s v="Tamil Nadu"/>
    <x v="3"/>
    <x v="9"/>
    <m/>
  </r>
  <r>
    <s v="OD9428"/>
    <x v="42"/>
    <x v="6"/>
    <x v="13"/>
    <x v="10"/>
    <d v="2018-09-11T00:00:00"/>
    <x v="1"/>
    <n v="889"/>
    <n v="0.34"/>
    <n v="266.7"/>
    <s v="Tamil Nadu"/>
    <x v="3"/>
    <x v="8"/>
    <m/>
  </r>
  <r>
    <s v="OD9429"/>
    <x v="31"/>
    <x v="4"/>
    <x v="6"/>
    <x v="16"/>
    <d v="2017-05-15T00:00:00"/>
    <x v="1"/>
    <n v="523"/>
    <n v="0.17"/>
    <n v="73.22"/>
    <s v="Tamil Nadu"/>
    <x v="0"/>
    <x v="5"/>
    <m/>
  </r>
  <r>
    <s v="OD9430"/>
    <x v="32"/>
    <x v="0"/>
    <x v="12"/>
    <x v="12"/>
    <d v="2017-01-31T00:00:00"/>
    <x v="1"/>
    <n v="873"/>
    <n v="0.34"/>
    <n v="157.13999999999999"/>
    <s v="Tamil Nadu"/>
    <x v="0"/>
    <x v="9"/>
    <m/>
  </r>
  <r>
    <s v="OD9431"/>
    <x v="24"/>
    <x v="2"/>
    <x v="4"/>
    <x v="21"/>
    <d v="2015-01-26T00:00:00"/>
    <x v="1"/>
    <n v="1991"/>
    <n v="0.33"/>
    <n v="696.85"/>
    <s v="Tamil Nadu"/>
    <x v="2"/>
    <x v="9"/>
    <m/>
  </r>
  <r>
    <s v="OD9432"/>
    <x v="32"/>
    <x v="5"/>
    <x v="10"/>
    <x v="11"/>
    <d v="2016-07-24T00:00:00"/>
    <x v="1"/>
    <n v="1609"/>
    <n v="0.15"/>
    <n v="209.17"/>
    <s v="Tamil Nadu"/>
    <x v="1"/>
    <x v="7"/>
    <m/>
  </r>
  <r>
    <s v="OD9433"/>
    <x v="6"/>
    <x v="6"/>
    <x v="11"/>
    <x v="5"/>
    <d v="2017-05-25T00:00:00"/>
    <x v="1"/>
    <n v="2322"/>
    <n v="0.18"/>
    <n v="255.42"/>
    <s v="Tamil Nadu"/>
    <x v="0"/>
    <x v="5"/>
    <m/>
  </r>
  <r>
    <s v="OD9434"/>
    <x v="7"/>
    <x v="2"/>
    <x v="15"/>
    <x v="18"/>
    <d v="2018-11-24T00:00:00"/>
    <x v="1"/>
    <n v="1718"/>
    <n v="0.13"/>
    <n v="257.7"/>
    <s v="Tamil Nadu"/>
    <x v="3"/>
    <x v="0"/>
    <m/>
  </r>
  <r>
    <s v="OD9435"/>
    <x v="12"/>
    <x v="0"/>
    <x v="0"/>
    <x v="0"/>
    <d v="2017-03-15T00:00:00"/>
    <x v="1"/>
    <n v="2166"/>
    <n v="0.12"/>
    <n v="888.06"/>
    <s v="Tamil Nadu"/>
    <x v="0"/>
    <x v="10"/>
    <m/>
  </r>
  <r>
    <s v="OD9436"/>
    <x v="8"/>
    <x v="5"/>
    <x v="8"/>
    <x v="11"/>
    <d v="2015-08-12T00:00:00"/>
    <x v="1"/>
    <n v="1665"/>
    <n v="0.1"/>
    <n v="482.85"/>
    <s v="Tamil Nadu"/>
    <x v="2"/>
    <x v="6"/>
    <m/>
  </r>
  <r>
    <s v="OD9437"/>
    <x v="39"/>
    <x v="1"/>
    <x v="1"/>
    <x v="2"/>
    <d v="2018-04-23T00:00:00"/>
    <x v="1"/>
    <n v="1818"/>
    <n v="0.34"/>
    <n v="563.58000000000004"/>
    <s v="Tamil Nadu"/>
    <x v="3"/>
    <x v="3"/>
    <m/>
  </r>
  <r>
    <s v="OD9438"/>
    <x v="0"/>
    <x v="5"/>
    <x v="17"/>
    <x v="16"/>
    <d v="2017-11-25T00:00:00"/>
    <x v="1"/>
    <n v="2361"/>
    <n v="0.32"/>
    <n v="637.47"/>
    <s v="Tamil Nadu"/>
    <x v="0"/>
    <x v="0"/>
    <m/>
  </r>
  <r>
    <s v="OD9439"/>
    <x v="30"/>
    <x v="3"/>
    <x v="16"/>
    <x v="11"/>
    <d v="2016-09-22T00:00:00"/>
    <x v="1"/>
    <n v="829"/>
    <n v="0.24"/>
    <n v="66.319999999999993"/>
    <s v="Tamil Nadu"/>
    <x v="1"/>
    <x v="8"/>
    <m/>
  </r>
  <r>
    <s v="OD9440"/>
    <x v="40"/>
    <x v="6"/>
    <x v="9"/>
    <x v="0"/>
    <d v="2018-12-28T00:00:00"/>
    <x v="1"/>
    <n v="2006"/>
    <n v="0.19"/>
    <n v="240.72"/>
    <s v="Tamil Nadu"/>
    <x v="3"/>
    <x v="4"/>
    <m/>
  </r>
  <r>
    <s v="OD9441"/>
    <x v="24"/>
    <x v="6"/>
    <x v="11"/>
    <x v="21"/>
    <d v="2017-11-24T00:00:00"/>
    <x v="1"/>
    <n v="2052"/>
    <n v="0.24"/>
    <n v="184.68"/>
    <s v="Tamil Nadu"/>
    <x v="0"/>
    <x v="0"/>
    <m/>
  </r>
  <r>
    <s v="OD9442"/>
    <x v="13"/>
    <x v="4"/>
    <x v="6"/>
    <x v="13"/>
    <d v="2018-04-07T00:00:00"/>
    <x v="1"/>
    <n v="2004"/>
    <n v="0.18"/>
    <n v="521.04"/>
    <s v="Tamil Nadu"/>
    <x v="3"/>
    <x v="3"/>
    <m/>
  </r>
  <r>
    <s v="OD9443"/>
    <x v="15"/>
    <x v="0"/>
    <x v="12"/>
    <x v="21"/>
    <d v="2016-09-22T00:00:00"/>
    <x v="1"/>
    <n v="756"/>
    <n v="0.35"/>
    <n v="60.48"/>
    <s v="Tamil Nadu"/>
    <x v="1"/>
    <x v="8"/>
    <m/>
  </r>
  <r>
    <s v="OD9444"/>
    <x v="43"/>
    <x v="6"/>
    <x v="9"/>
    <x v="12"/>
    <d v="2018-04-30T00:00:00"/>
    <x v="1"/>
    <n v="2367"/>
    <n v="0.26"/>
    <n v="189.36"/>
    <s v="Tamil Nadu"/>
    <x v="3"/>
    <x v="3"/>
    <m/>
  </r>
  <r>
    <s v="OD9445"/>
    <x v="8"/>
    <x v="6"/>
    <x v="19"/>
    <x v="6"/>
    <d v="2016-12-20T00:00:00"/>
    <x v="1"/>
    <n v="901"/>
    <n v="0.28000000000000003"/>
    <n v="108.12"/>
    <s v="Tamil Nadu"/>
    <x v="1"/>
    <x v="4"/>
    <m/>
  </r>
  <r>
    <s v="OD9446"/>
    <x v="25"/>
    <x v="5"/>
    <x v="17"/>
    <x v="4"/>
    <d v="2018-03-17T00:00:00"/>
    <x v="1"/>
    <n v="1639"/>
    <n v="0.1"/>
    <n v="163.9"/>
    <s v="Tamil Nadu"/>
    <x v="3"/>
    <x v="10"/>
    <m/>
  </r>
  <r>
    <s v="OD9447"/>
    <x v="37"/>
    <x v="3"/>
    <x v="18"/>
    <x v="0"/>
    <d v="2015-10-24T00:00:00"/>
    <x v="1"/>
    <n v="1337"/>
    <n v="0.33"/>
    <n v="200.55"/>
    <s v="Tamil Nadu"/>
    <x v="2"/>
    <x v="2"/>
    <m/>
  </r>
  <r>
    <s v="OD9448"/>
    <x v="0"/>
    <x v="2"/>
    <x v="4"/>
    <x v="23"/>
    <d v="2015-10-27T00:00:00"/>
    <x v="1"/>
    <n v="1824"/>
    <n v="0.33"/>
    <n v="145.91999999999999"/>
    <s v="Tamil Nadu"/>
    <x v="2"/>
    <x v="2"/>
    <m/>
  </r>
  <r>
    <s v="OD9449"/>
    <x v="16"/>
    <x v="4"/>
    <x v="6"/>
    <x v="8"/>
    <d v="2018-09-05T00:00:00"/>
    <x v="1"/>
    <n v="654"/>
    <n v="0.35"/>
    <n v="111.18"/>
    <s v="Tamil Nadu"/>
    <x v="3"/>
    <x v="8"/>
    <m/>
  </r>
  <r>
    <s v="OD9450"/>
    <x v="46"/>
    <x v="6"/>
    <x v="11"/>
    <x v="10"/>
    <d v="2015-10-03T00:00:00"/>
    <x v="1"/>
    <n v="889"/>
    <n v="0.14000000000000001"/>
    <n v="364.49"/>
    <s v="Tamil Nadu"/>
    <x v="2"/>
    <x v="2"/>
    <m/>
  </r>
  <r>
    <s v="OD9451"/>
    <x v="23"/>
    <x v="1"/>
    <x v="1"/>
    <x v="15"/>
    <d v="2015-08-12T00:00:00"/>
    <x v="1"/>
    <n v="1008"/>
    <n v="0.19"/>
    <n v="70.56"/>
    <s v="Tamil Nadu"/>
    <x v="2"/>
    <x v="6"/>
    <m/>
  </r>
  <r>
    <s v="OD9452"/>
    <x v="16"/>
    <x v="6"/>
    <x v="13"/>
    <x v="19"/>
    <d v="2017-08-21T00:00:00"/>
    <x v="1"/>
    <n v="771"/>
    <n v="0.12"/>
    <n v="131.07"/>
    <s v="Tamil Nadu"/>
    <x v="0"/>
    <x v="6"/>
    <m/>
  </r>
  <r>
    <s v="OD9453"/>
    <x v="32"/>
    <x v="4"/>
    <x v="7"/>
    <x v="3"/>
    <d v="2017-11-11T00:00:00"/>
    <x v="1"/>
    <n v="921"/>
    <n v="0.13"/>
    <n v="349.98"/>
    <s v="Tamil Nadu"/>
    <x v="0"/>
    <x v="0"/>
    <m/>
  </r>
  <r>
    <s v="OD9454"/>
    <x v="35"/>
    <x v="2"/>
    <x v="15"/>
    <x v="13"/>
    <d v="2018-04-30T00:00:00"/>
    <x v="1"/>
    <n v="881"/>
    <n v="0.33"/>
    <n v="334.78"/>
    <s v="Tamil Nadu"/>
    <x v="3"/>
    <x v="3"/>
    <m/>
  </r>
  <r>
    <s v="OD9455"/>
    <x v="20"/>
    <x v="3"/>
    <x v="3"/>
    <x v="11"/>
    <d v="2015-03-18T00:00:00"/>
    <x v="1"/>
    <n v="1970"/>
    <n v="0.11"/>
    <n v="98.5"/>
    <s v="Tamil Nadu"/>
    <x v="2"/>
    <x v="10"/>
    <m/>
  </r>
  <r>
    <s v="OD9456"/>
    <x v="45"/>
    <x v="6"/>
    <x v="11"/>
    <x v="14"/>
    <d v="2015-10-03T00:00:00"/>
    <x v="1"/>
    <n v="1378"/>
    <n v="0.3"/>
    <n v="275.60000000000002"/>
    <s v="Tamil Nadu"/>
    <x v="2"/>
    <x v="2"/>
    <m/>
  </r>
  <r>
    <s v="OD9457"/>
    <x v="17"/>
    <x v="3"/>
    <x v="16"/>
    <x v="8"/>
    <d v="2015-03-18T00:00:00"/>
    <x v="1"/>
    <n v="618"/>
    <n v="0.23"/>
    <n v="111.24"/>
    <s v="Tamil Nadu"/>
    <x v="2"/>
    <x v="10"/>
    <m/>
  </r>
  <r>
    <s v="OD9458"/>
    <x v="22"/>
    <x v="0"/>
    <x v="0"/>
    <x v="0"/>
    <d v="2018-10-07T00:00:00"/>
    <x v="1"/>
    <n v="1619"/>
    <n v="0.25"/>
    <n v="728.55"/>
    <s v="Tamil Nadu"/>
    <x v="3"/>
    <x v="2"/>
    <m/>
  </r>
  <r>
    <s v="OD9459"/>
    <x v="17"/>
    <x v="3"/>
    <x v="3"/>
    <x v="13"/>
    <d v="2018-04-30T00:00:00"/>
    <x v="1"/>
    <n v="696"/>
    <n v="0.14000000000000001"/>
    <n v="174"/>
    <s v="Tamil Nadu"/>
    <x v="3"/>
    <x v="3"/>
    <m/>
  </r>
  <r>
    <s v="OD9460"/>
    <x v="31"/>
    <x v="2"/>
    <x v="4"/>
    <x v="4"/>
    <d v="2015-10-27T00:00:00"/>
    <x v="1"/>
    <n v="1445"/>
    <n v="0.1"/>
    <n v="260.10000000000002"/>
    <s v="Tamil Nadu"/>
    <x v="2"/>
    <x v="2"/>
    <m/>
  </r>
  <r>
    <s v="OD9461"/>
    <x v="22"/>
    <x v="4"/>
    <x v="22"/>
    <x v="22"/>
    <d v="2017-02-21T00:00:00"/>
    <x v="1"/>
    <n v="2443"/>
    <n v="0.13"/>
    <n v="171.01"/>
    <s v="Tamil Nadu"/>
    <x v="0"/>
    <x v="11"/>
    <m/>
  </r>
  <r>
    <s v="OD9462"/>
    <x v="0"/>
    <x v="1"/>
    <x v="14"/>
    <x v="15"/>
    <d v="2018-10-21T00:00:00"/>
    <x v="1"/>
    <n v="745"/>
    <n v="0.35"/>
    <n v="208.6"/>
    <s v="Tamil Nadu"/>
    <x v="3"/>
    <x v="2"/>
    <m/>
  </r>
  <r>
    <s v="OD9463"/>
    <x v="28"/>
    <x v="4"/>
    <x v="7"/>
    <x v="6"/>
    <d v="2017-08-21T00:00:00"/>
    <x v="1"/>
    <n v="1308"/>
    <n v="0.3"/>
    <n v="196.2"/>
    <s v="Tamil Nadu"/>
    <x v="0"/>
    <x v="6"/>
    <m/>
  </r>
  <r>
    <s v="OD9464"/>
    <x v="41"/>
    <x v="4"/>
    <x v="6"/>
    <x v="15"/>
    <d v="2016-09-22T00:00:00"/>
    <x v="1"/>
    <n v="839"/>
    <n v="0.16"/>
    <n v="41.95"/>
    <s v="Tamil Nadu"/>
    <x v="1"/>
    <x v="8"/>
    <m/>
  </r>
  <r>
    <s v="OD9465"/>
    <x v="36"/>
    <x v="5"/>
    <x v="17"/>
    <x v="12"/>
    <d v="2017-11-24T00:00:00"/>
    <x v="1"/>
    <n v="727"/>
    <n v="0.21"/>
    <n v="268.99"/>
    <s v="Tamil Nadu"/>
    <x v="0"/>
    <x v="0"/>
    <m/>
  </r>
  <r>
    <s v="OD9466"/>
    <x v="6"/>
    <x v="6"/>
    <x v="9"/>
    <x v="22"/>
    <d v="2015-03-18T00:00:00"/>
    <x v="1"/>
    <n v="876"/>
    <n v="0.2"/>
    <n v="131.4"/>
    <s v="Tamil Nadu"/>
    <x v="2"/>
    <x v="10"/>
    <m/>
  </r>
  <r>
    <s v="OD9467"/>
    <x v="23"/>
    <x v="1"/>
    <x v="1"/>
    <x v="11"/>
    <d v="2017-05-05T00:00:00"/>
    <x v="1"/>
    <n v="1570"/>
    <n v="0.22"/>
    <n v="298.3"/>
    <s v="Tamil Nadu"/>
    <x v="0"/>
    <x v="5"/>
    <m/>
  </r>
  <r>
    <s v="OD9468"/>
    <x v="2"/>
    <x v="1"/>
    <x v="1"/>
    <x v="6"/>
    <d v="2018-10-07T00:00:00"/>
    <x v="1"/>
    <n v="2429"/>
    <n v="0.32"/>
    <n v="145.74"/>
    <s v="Tamil Nadu"/>
    <x v="3"/>
    <x v="2"/>
    <m/>
  </r>
  <r>
    <s v="OD9469"/>
    <x v="12"/>
    <x v="3"/>
    <x v="18"/>
    <x v="20"/>
    <d v="2016-09-22T00:00:00"/>
    <x v="1"/>
    <n v="688"/>
    <n v="0.17"/>
    <n v="96.32"/>
    <s v="Tamil Nadu"/>
    <x v="1"/>
    <x v="8"/>
    <m/>
  </r>
  <r>
    <s v="OD9470"/>
    <x v="47"/>
    <x v="4"/>
    <x v="7"/>
    <x v="19"/>
    <d v="2015-08-12T00:00:00"/>
    <x v="1"/>
    <n v="1461"/>
    <n v="0.17"/>
    <n v="394.47"/>
    <s v="Tamil Nadu"/>
    <x v="2"/>
    <x v="6"/>
    <m/>
  </r>
  <r>
    <s v="OD9471"/>
    <x v="19"/>
    <x v="2"/>
    <x v="4"/>
    <x v="2"/>
    <d v="2016-01-24T00:00:00"/>
    <x v="1"/>
    <n v="1761"/>
    <n v="0.26"/>
    <n v="757.23"/>
    <s v="Tamil Nadu"/>
    <x v="1"/>
    <x v="9"/>
    <m/>
  </r>
  <r>
    <s v="OD9472"/>
    <x v="31"/>
    <x v="3"/>
    <x v="3"/>
    <x v="19"/>
    <d v="2015-08-12T00:00:00"/>
    <x v="1"/>
    <n v="1665"/>
    <n v="0.26"/>
    <n v="549.45000000000005"/>
    <s v="Tamil Nadu"/>
    <x v="2"/>
    <x v="6"/>
    <m/>
  </r>
  <r>
    <s v="OD9473"/>
    <x v="44"/>
    <x v="4"/>
    <x v="6"/>
    <x v="3"/>
    <d v="2015-03-14T00:00:00"/>
    <x v="1"/>
    <n v="1985"/>
    <n v="0.22"/>
    <n v="794"/>
    <s v="Tamil Nadu"/>
    <x v="2"/>
    <x v="10"/>
    <m/>
  </r>
  <r>
    <s v="OD9474"/>
    <x v="18"/>
    <x v="3"/>
    <x v="3"/>
    <x v="21"/>
    <d v="2015-08-12T00:00:00"/>
    <x v="1"/>
    <n v="1679"/>
    <n v="0.15"/>
    <n v="251.85"/>
    <s v="Tamil Nadu"/>
    <x v="2"/>
    <x v="6"/>
    <m/>
  </r>
  <r>
    <s v="OD9475"/>
    <x v="42"/>
    <x v="5"/>
    <x v="8"/>
    <x v="20"/>
    <d v="2018-01-21T00:00:00"/>
    <x v="1"/>
    <n v="1056"/>
    <n v="0.2"/>
    <n v="306.24"/>
    <s v="Tamil Nadu"/>
    <x v="3"/>
    <x v="9"/>
    <m/>
  </r>
  <r>
    <s v="OD9476"/>
    <x v="17"/>
    <x v="4"/>
    <x v="7"/>
    <x v="20"/>
    <d v="2017-11-11T00:00:00"/>
    <x v="1"/>
    <n v="1935"/>
    <n v="0.28999999999999998"/>
    <n v="367.65"/>
    <s v="Tamil Nadu"/>
    <x v="0"/>
    <x v="0"/>
    <m/>
  </r>
  <r>
    <s v="OD9477"/>
    <x v="23"/>
    <x v="4"/>
    <x v="6"/>
    <x v="6"/>
    <d v="2017-02-21T00:00:00"/>
    <x v="1"/>
    <n v="1599"/>
    <n v="0.27"/>
    <n v="223.86"/>
    <s v="Tamil Nadu"/>
    <x v="0"/>
    <x v="11"/>
    <m/>
  </r>
  <r>
    <s v="OD9478"/>
    <x v="33"/>
    <x v="2"/>
    <x v="21"/>
    <x v="11"/>
    <d v="2015-12-21T00:00:00"/>
    <x v="1"/>
    <n v="616"/>
    <n v="0.34"/>
    <n v="227.92"/>
    <s v="Tamil Nadu"/>
    <x v="2"/>
    <x v="4"/>
    <m/>
  </r>
  <r>
    <s v="OD9479"/>
    <x v="24"/>
    <x v="5"/>
    <x v="8"/>
    <x v="10"/>
    <d v="2016-09-22T00:00:00"/>
    <x v="1"/>
    <n v="1585"/>
    <n v="0.16"/>
    <n v="396.25"/>
    <s v="Tamil Nadu"/>
    <x v="1"/>
    <x v="8"/>
    <m/>
  </r>
  <r>
    <s v="OD9480"/>
    <x v="47"/>
    <x v="3"/>
    <x v="5"/>
    <x v="13"/>
    <d v="2018-09-24T00:00:00"/>
    <x v="1"/>
    <n v="2255"/>
    <n v="0.26"/>
    <n v="856.9"/>
    <s v="Tamil Nadu"/>
    <x v="3"/>
    <x v="8"/>
    <m/>
  </r>
  <r>
    <s v="OD9481"/>
    <x v="38"/>
    <x v="6"/>
    <x v="19"/>
    <x v="21"/>
    <d v="2018-04-30T00:00:00"/>
    <x v="1"/>
    <n v="775"/>
    <n v="0.3"/>
    <n v="186"/>
    <s v="Tamil Nadu"/>
    <x v="3"/>
    <x v="3"/>
    <m/>
  </r>
  <r>
    <s v="OD9482"/>
    <x v="31"/>
    <x v="1"/>
    <x v="14"/>
    <x v="16"/>
    <d v="2017-02-21T00:00:00"/>
    <x v="1"/>
    <n v="2000"/>
    <n v="0.23"/>
    <n v="620"/>
    <s v="Tamil Nadu"/>
    <x v="0"/>
    <x v="11"/>
    <m/>
  </r>
  <r>
    <s v="OD9483"/>
    <x v="20"/>
    <x v="1"/>
    <x v="14"/>
    <x v="20"/>
    <d v="2017-08-09T00:00:00"/>
    <x v="1"/>
    <n v="639"/>
    <n v="0.2"/>
    <n v="191.7"/>
    <s v="Tamil Nadu"/>
    <x v="0"/>
    <x v="6"/>
    <m/>
  </r>
  <r>
    <s v="OD9484"/>
    <x v="10"/>
    <x v="1"/>
    <x v="14"/>
    <x v="5"/>
    <d v="2018-10-19T00:00:00"/>
    <x v="1"/>
    <n v="1916"/>
    <n v="0.26"/>
    <n v="536.48"/>
    <s v="Tamil Nadu"/>
    <x v="3"/>
    <x v="2"/>
    <m/>
  </r>
  <r>
    <s v="OD9485"/>
    <x v="0"/>
    <x v="4"/>
    <x v="22"/>
    <x v="6"/>
    <d v="2018-12-02T00:00:00"/>
    <x v="1"/>
    <n v="512"/>
    <n v="0.32"/>
    <n v="168.96"/>
    <s v="Tamil Nadu"/>
    <x v="3"/>
    <x v="4"/>
    <m/>
  </r>
  <r>
    <s v="OD9486"/>
    <x v="15"/>
    <x v="2"/>
    <x v="4"/>
    <x v="7"/>
    <d v="2016-10-02T00:00:00"/>
    <x v="1"/>
    <n v="1205"/>
    <n v="0.1"/>
    <n v="228.95"/>
    <s v="Tamil Nadu"/>
    <x v="1"/>
    <x v="2"/>
    <m/>
  </r>
  <r>
    <s v="OD9487"/>
    <x v="5"/>
    <x v="2"/>
    <x v="21"/>
    <x v="4"/>
    <d v="2017-08-09T00:00:00"/>
    <x v="1"/>
    <n v="1177"/>
    <n v="0.32"/>
    <n v="282.48"/>
    <s v="Tamil Nadu"/>
    <x v="0"/>
    <x v="6"/>
    <m/>
  </r>
  <r>
    <s v="OD9488"/>
    <x v="45"/>
    <x v="0"/>
    <x v="0"/>
    <x v="19"/>
    <d v="2018-10-07T00:00:00"/>
    <x v="1"/>
    <n v="1662"/>
    <n v="0.33"/>
    <n v="398.88"/>
    <s v="Tamil Nadu"/>
    <x v="3"/>
    <x v="2"/>
    <m/>
  </r>
  <r>
    <s v="OD9489"/>
    <x v="38"/>
    <x v="3"/>
    <x v="3"/>
    <x v="7"/>
    <d v="2018-01-21T00:00:00"/>
    <x v="1"/>
    <n v="1288"/>
    <n v="0.1"/>
    <n v="334.88"/>
    <s v="Tamil Nadu"/>
    <x v="3"/>
    <x v="9"/>
    <m/>
  </r>
  <r>
    <s v="OD9490"/>
    <x v="31"/>
    <x v="5"/>
    <x v="17"/>
    <x v="23"/>
    <d v="2017-10-21T00:00:00"/>
    <x v="1"/>
    <n v="1285"/>
    <n v="0.15"/>
    <n v="295.55"/>
    <s v="Tamil Nadu"/>
    <x v="0"/>
    <x v="2"/>
    <m/>
  </r>
  <r>
    <s v="OD9491"/>
    <x v="33"/>
    <x v="0"/>
    <x v="0"/>
    <x v="0"/>
    <d v="2017-11-18T00:00:00"/>
    <x v="2"/>
    <n v="875"/>
    <n v="0.26"/>
    <n v="140"/>
    <s v="Tamil Nadu"/>
    <x v="0"/>
    <x v="0"/>
    <m/>
  </r>
  <r>
    <s v="OD9492"/>
    <x v="13"/>
    <x v="3"/>
    <x v="3"/>
    <x v="9"/>
    <d v="2015-12-27T00:00:00"/>
    <x v="2"/>
    <n v="1051"/>
    <n v="0.32"/>
    <n v="189.18"/>
    <s v="Tamil Nadu"/>
    <x v="2"/>
    <x v="4"/>
    <m/>
  </r>
  <r>
    <s v="OD9493"/>
    <x v="36"/>
    <x v="0"/>
    <x v="0"/>
    <x v="18"/>
    <d v="2018-11-21T00:00:00"/>
    <x v="2"/>
    <n v="1319"/>
    <n v="0.25"/>
    <n v="197.85"/>
    <s v="Tamil Nadu"/>
    <x v="3"/>
    <x v="0"/>
    <m/>
  </r>
  <r>
    <s v="OD9494"/>
    <x v="41"/>
    <x v="3"/>
    <x v="18"/>
    <x v="0"/>
    <d v="2017-01-07T00:00:00"/>
    <x v="2"/>
    <n v="1593"/>
    <n v="0.15"/>
    <n v="334.53"/>
    <s v="Tamil Nadu"/>
    <x v="0"/>
    <x v="9"/>
    <m/>
  </r>
  <r>
    <s v="OD9495"/>
    <x v="22"/>
    <x v="2"/>
    <x v="4"/>
    <x v="22"/>
    <d v="2017-03-04T00:00:00"/>
    <x v="2"/>
    <n v="2012"/>
    <n v="0.3"/>
    <n v="120.72"/>
    <s v="Tamil Nadu"/>
    <x v="0"/>
    <x v="10"/>
    <m/>
  </r>
  <r>
    <s v="OD9496"/>
    <x v="44"/>
    <x v="2"/>
    <x v="15"/>
    <x v="22"/>
    <d v="2018-05-22T00:00:00"/>
    <x v="2"/>
    <n v="603"/>
    <n v="0.15"/>
    <n v="162.81"/>
    <s v="Tamil Nadu"/>
    <x v="3"/>
    <x v="5"/>
    <m/>
  </r>
  <r>
    <s v="OD9497"/>
    <x v="49"/>
    <x v="0"/>
    <x v="0"/>
    <x v="4"/>
    <d v="2018-09-01T00:00:00"/>
    <x v="2"/>
    <n v="2480"/>
    <n v="0.35"/>
    <n v="669.6"/>
    <s v="Tamil Nadu"/>
    <x v="3"/>
    <x v="8"/>
    <m/>
  </r>
  <r>
    <s v="OD9498"/>
    <x v="0"/>
    <x v="6"/>
    <x v="9"/>
    <x v="15"/>
    <d v="2018-04-24T00:00:00"/>
    <x v="2"/>
    <n v="1155"/>
    <n v="0.13"/>
    <n v="277.2"/>
    <s v="Tamil Nadu"/>
    <x v="3"/>
    <x v="3"/>
    <m/>
  </r>
  <r>
    <s v="OD9499"/>
    <x v="26"/>
    <x v="0"/>
    <x v="0"/>
    <x v="4"/>
    <d v="2015-10-01T00:00:00"/>
    <x v="2"/>
    <n v="1022"/>
    <n v="0.18"/>
    <n v="439.46"/>
    <s v="Tamil Nadu"/>
    <x v="2"/>
    <x v="2"/>
    <m/>
  </r>
  <r>
    <s v="OD9500"/>
    <x v="8"/>
    <x v="5"/>
    <x v="10"/>
    <x v="0"/>
    <d v="2015-07-09T00:00:00"/>
    <x v="2"/>
    <n v="1883"/>
    <n v="0.14000000000000001"/>
    <n v="357.77"/>
    <s v="Tamil Nadu"/>
    <x v="2"/>
    <x v="7"/>
    <m/>
  </r>
  <r>
    <s v="OD9501"/>
    <x v="25"/>
    <x v="3"/>
    <x v="3"/>
    <x v="22"/>
    <d v="2017-06-07T00:00:00"/>
    <x v="2"/>
    <n v="1945"/>
    <n v="0.16"/>
    <n v="466.8"/>
    <s v="Tamil Nadu"/>
    <x v="0"/>
    <x v="1"/>
    <m/>
  </r>
  <r>
    <s v="OD9502"/>
    <x v="24"/>
    <x v="0"/>
    <x v="20"/>
    <x v="10"/>
    <d v="2017-05-05T00:00:00"/>
    <x v="2"/>
    <n v="1150"/>
    <n v="0.21"/>
    <n v="368"/>
    <s v="Tamil Nadu"/>
    <x v="0"/>
    <x v="5"/>
    <m/>
  </r>
  <r>
    <s v="OD9503"/>
    <x v="48"/>
    <x v="4"/>
    <x v="22"/>
    <x v="13"/>
    <d v="2015-12-24T00:00:00"/>
    <x v="2"/>
    <n v="2361"/>
    <n v="0.34"/>
    <n v="920.79"/>
    <s v="Tamil Nadu"/>
    <x v="2"/>
    <x v="4"/>
    <m/>
  </r>
  <r>
    <s v="OD9504"/>
    <x v="21"/>
    <x v="0"/>
    <x v="12"/>
    <x v="9"/>
    <d v="2015-09-08T00:00:00"/>
    <x v="2"/>
    <n v="1289"/>
    <n v="0.35"/>
    <n v="335.14"/>
    <s v="Tamil Nadu"/>
    <x v="2"/>
    <x v="8"/>
    <m/>
  </r>
  <r>
    <s v="OD9505"/>
    <x v="28"/>
    <x v="4"/>
    <x v="7"/>
    <x v="15"/>
    <d v="2015-12-24T00:00:00"/>
    <x v="2"/>
    <n v="2045"/>
    <n v="0.19"/>
    <n v="879.35"/>
    <s v="Tamil Nadu"/>
    <x v="2"/>
    <x v="4"/>
    <m/>
  </r>
  <r>
    <s v="OD9506"/>
    <x v="42"/>
    <x v="4"/>
    <x v="7"/>
    <x v="12"/>
    <d v="2016-12-10T00:00:00"/>
    <x v="2"/>
    <n v="1435"/>
    <n v="0.26"/>
    <n v="631.4"/>
    <s v="Tamil Nadu"/>
    <x v="1"/>
    <x v="4"/>
    <m/>
  </r>
  <r>
    <s v="OD9507"/>
    <x v="11"/>
    <x v="6"/>
    <x v="13"/>
    <x v="9"/>
    <d v="2018-11-21T00:00:00"/>
    <x v="2"/>
    <n v="1952"/>
    <n v="0.35"/>
    <n v="156.16"/>
    <s v="Tamil Nadu"/>
    <x v="3"/>
    <x v="0"/>
    <m/>
  </r>
  <r>
    <s v="OD9508"/>
    <x v="27"/>
    <x v="1"/>
    <x v="1"/>
    <x v="11"/>
    <d v="2018-12-18T00:00:00"/>
    <x v="2"/>
    <n v="601"/>
    <n v="0.15"/>
    <n v="228.38"/>
    <s v="Tamil Nadu"/>
    <x v="3"/>
    <x v="4"/>
    <m/>
  </r>
  <r>
    <s v="OD9509"/>
    <x v="10"/>
    <x v="2"/>
    <x v="4"/>
    <x v="13"/>
    <d v="2015-07-09T00:00:00"/>
    <x v="2"/>
    <n v="2070"/>
    <n v="0.31"/>
    <n v="269.10000000000002"/>
    <s v="Tamil Nadu"/>
    <x v="2"/>
    <x v="7"/>
    <m/>
  </r>
  <r>
    <s v="OD9510"/>
    <x v="25"/>
    <x v="0"/>
    <x v="20"/>
    <x v="21"/>
    <d v="2016-11-28T00:00:00"/>
    <x v="2"/>
    <n v="1402"/>
    <n v="0.14000000000000001"/>
    <n v="112.16"/>
    <s v="Tamil Nadu"/>
    <x v="1"/>
    <x v="0"/>
    <m/>
  </r>
  <r>
    <s v="OD9511"/>
    <x v="4"/>
    <x v="4"/>
    <x v="22"/>
    <x v="16"/>
    <d v="2018-08-28T00:00:00"/>
    <x v="2"/>
    <n v="2153"/>
    <n v="0.16"/>
    <n v="193.77"/>
    <s v="Tamil Nadu"/>
    <x v="3"/>
    <x v="6"/>
    <m/>
  </r>
  <r>
    <s v="OD9512"/>
    <x v="28"/>
    <x v="0"/>
    <x v="12"/>
    <x v="23"/>
    <d v="2017-11-13T00:00:00"/>
    <x v="2"/>
    <n v="877"/>
    <n v="0.15"/>
    <n v="61.39"/>
    <s v="Tamil Nadu"/>
    <x v="0"/>
    <x v="0"/>
    <m/>
  </r>
  <r>
    <s v="OD9513"/>
    <x v="24"/>
    <x v="3"/>
    <x v="18"/>
    <x v="21"/>
    <d v="2016-09-26T00:00:00"/>
    <x v="2"/>
    <n v="1004"/>
    <n v="0.18"/>
    <n v="150.6"/>
    <s v="Tamil Nadu"/>
    <x v="1"/>
    <x v="8"/>
    <m/>
  </r>
  <r>
    <s v="OD9514"/>
    <x v="49"/>
    <x v="6"/>
    <x v="9"/>
    <x v="17"/>
    <d v="2018-11-21T00:00:00"/>
    <x v="2"/>
    <n v="2001"/>
    <n v="0.28000000000000003"/>
    <n v="700.35"/>
    <s v="Tamil Nadu"/>
    <x v="3"/>
    <x v="0"/>
    <m/>
  </r>
  <r>
    <s v="OD9515"/>
    <x v="27"/>
    <x v="5"/>
    <x v="8"/>
    <x v="1"/>
    <d v="2016-11-09T00:00:00"/>
    <x v="2"/>
    <n v="1541"/>
    <n v="0.1"/>
    <n v="678.04"/>
    <s v="Tamil Nadu"/>
    <x v="1"/>
    <x v="0"/>
    <m/>
  </r>
  <r>
    <s v="OD9516"/>
    <x v="17"/>
    <x v="1"/>
    <x v="1"/>
    <x v="3"/>
    <d v="2015-09-08T00:00:00"/>
    <x v="2"/>
    <n v="2346"/>
    <n v="0.15"/>
    <n v="445.74"/>
    <s v="Tamil Nadu"/>
    <x v="2"/>
    <x v="8"/>
    <m/>
  </r>
  <r>
    <s v="OD9517"/>
    <x v="11"/>
    <x v="2"/>
    <x v="15"/>
    <x v="4"/>
    <d v="2017-10-03T00:00:00"/>
    <x v="2"/>
    <n v="1604"/>
    <n v="0.24"/>
    <n v="160.4"/>
    <s v="Tamil Nadu"/>
    <x v="0"/>
    <x v="2"/>
    <m/>
  </r>
  <r>
    <s v="OD9518"/>
    <x v="22"/>
    <x v="4"/>
    <x v="6"/>
    <x v="11"/>
    <d v="2015-05-06T00:00:00"/>
    <x v="2"/>
    <n v="1015"/>
    <n v="0.33"/>
    <n v="395.85"/>
    <s v="Tamil Nadu"/>
    <x v="2"/>
    <x v="5"/>
    <m/>
  </r>
  <r>
    <s v="OD9519"/>
    <x v="32"/>
    <x v="4"/>
    <x v="6"/>
    <x v="14"/>
    <d v="2015-04-26T00:00:00"/>
    <x v="2"/>
    <n v="1244"/>
    <n v="0.27"/>
    <n v="522.48"/>
    <s v="Tamil Nadu"/>
    <x v="2"/>
    <x v="3"/>
    <m/>
  </r>
  <r>
    <s v="OD9520"/>
    <x v="12"/>
    <x v="3"/>
    <x v="3"/>
    <x v="23"/>
    <d v="2016-01-23T00:00:00"/>
    <x v="2"/>
    <n v="1932"/>
    <n v="0.18"/>
    <n v="734.16"/>
    <s v="Tamil Nadu"/>
    <x v="1"/>
    <x v="9"/>
    <m/>
  </r>
  <r>
    <s v="OD9521"/>
    <x v="29"/>
    <x v="5"/>
    <x v="17"/>
    <x v="0"/>
    <d v="2018-03-27T00:00:00"/>
    <x v="2"/>
    <n v="2338"/>
    <n v="0.11"/>
    <n v="1005.34"/>
    <s v="Tamil Nadu"/>
    <x v="3"/>
    <x v="10"/>
    <m/>
  </r>
  <r>
    <s v="OD9522"/>
    <x v="9"/>
    <x v="6"/>
    <x v="9"/>
    <x v="13"/>
    <d v="2018-03-27T00:00:00"/>
    <x v="2"/>
    <n v="2238"/>
    <n v="0.13"/>
    <n v="850.44"/>
    <s v="Tamil Nadu"/>
    <x v="3"/>
    <x v="10"/>
    <m/>
  </r>
  <r>
    <s v="OD9523"/>
    <x v="20"/>
    <x v="0"/>
    <x v="20"/>
    <x v="17"/>
    <d v="2017-09-16T00:00:00"/>
    <x v="2"/>
    <n v="918"/>
    <n v="0.19"/>
    <n v="201.96"/>
    <s v="Tamil Nadu"/>
    <x v="0"/>
    <x v="8"/>
    <m/>
  </r>
  <r>
    <s v="OD9524"/>
    <x v="29"/>
    <x v="2"/>
    <x v="21"/>
    <x v="5"/>
    <d v="2017-10-03T00:00:00"/>
    <x v="2"/>
    <n v="2208"/>
    <n v="0.33"/>
    <n v="772.8"/>
    <s v="Tamil Nadu"/>
    <x v="0"/>
    <x v="2"/>
    <m/>
  </r>
  <r>
    <s v="OD9525"/>
    <x v="2"/>
    <x v="0"/>
    <x v="12"/>
    <x v="11"/>
    <d v="2017-10-03T00:00:00"/>
    <x v="2"/>
    <n v="1784"/>
    <n v="0.34"/>
    <n v="642.24"/>
    <s v="Tamil Nadu"/>
    <x v="0"/>
    <x v="2"/>
    <m/>
  </r>
  <r>
    <s v="OD9526"/>
    <x v="36"/>
    <x v="1"/>
    <x v="14"/>
    <x v="1"/>
    <d v="2017-12-06T00:00:00"/>
    <x v="2"/>
    <n v="1531"/>
    <n v="0.18"/>
    <n v="199.03"/>
    <s v="Tamil Nadu"/>
    <x v="0"/>
    <x v="4"/>
    <m/>
  </r>
  <r>
    <s v="OD9527"/>
    <x v="35"/>
    <x v="3"/>
    <x v="5"/>
    <x v="7"/>
    <d v="2016-06-01T00:00:00"/>
    <x v="2"/>
    <n v="1195"/>
    <n v="0.22"/>
    <n v="394.35"/>
    <s v="Tamil Nadu"/>
    <x v="1"/>
    <x v="1"/>
    <m/>
  </r>
  <r>
    <s v="OD9528"/>
    <x v="43"/>
    <x v="3"/>
    <x v="5"/>
    <x v="23"/>
    <d v="2016-12-25T00:00:00"/>
    <x v="2"/>
    <n v="953"/>
    <n v="0.12"/>
    <n v="76.239999999999995"/>
    <s v="Tamil Nadu"/>
    <x v="1"/>
    <x v="4"/>
    <m/>
  </r>
  <r>
    <s v="OD9529"/>
    <x v="42"/>
    <x v="0"/>
    <x v="0"/>
    <x v="13"/>
    <d v="2015-02-20T00:00:00"/>
    <x v="2"/>
    <n v="1319"/>
    <n v="0.15"/>
    <n v="342.94"/>
    <s v="Tamil Nadu"/>
    <x v="2"/>
    <x v="11"/>
    <m/>
  </r>
  <r>
    <s v="OD9530"/>
    <x v="10"/>
    <x v="6"/>
    <x v="11"/>
    <x v="8"/>
    <d v="2017-11-07T00:00:00"/>
    <x v="2"/>
    <n v="1347"/>
    <n v="0.19"/>
    <n v="525.33000000000004"/>
    <s v="Tamil Nadu"/>
    <x v="0"/>
    <x v="0"/>
    <m/>
  </r>
  <r>
    <s v="OD9531"/>
    <x v="6"/>
    <x v="2"/>
    <x v="2"/>
    <x v="13"/>
    <d v="2015-11-26T00:00:00"/>
    <x v="2"/>
    <n v="1159"/>
    <n v="0.23"/>
    <n v="115.9"/>
    <s v="Tamil Nadu"/>
    <x v="2"/>
    <x v="0"/>
    <m/>
  </r>
  <r>
    <s v="OD9532"/>
    <x v="7"/>
    <x v="1"/>
    <x v="1"/>
    <x v="22"/>
    <d v="2018-10-05T00:00:00"/>
    <x v="2"/>
    <n v="1839"/>
    <n v="0.21"/>
    <n v="386.19"/>
    <s v="Tamil Nadu"/>
    <x v="3"/>
    <x v="2"/>
    <m/>
  </r>
  <r>
    <s v="OD9533"/>
    <x v="8"/>
    <x v="4"/>
    <x v="7"/>
    <x v="8"/>
    <d v="2015-11-21T00:00:00"/>
    <x v="2"/>
    <n v="1380"/>
    <n v="0.34"/>
    <n v="220.8"/>
    <s v="Tamil Nadu"/>
    <x v="2"/>
    <x v="0"/>
    <m/>
  </r>
  <r>
    <s v="OD9534"/>
    <x v="9"/>
    <x v="4"/>
    <x v="6"/>
    <x v="11"/>
    <d v="2018-10-06T00:00:00"/>
    <x v="2"/>
    <n v="2268"/>
    <n v="0.24"/>
    <n v="635.04"/>
    <s v="Tamil Nadu"/>
    <x v="3"/>
    <x v="2"/>
    <m/>
  </r>
  <r>
    <s v="OD9535"/>
    <x v="4"/>
    <x v="1"/>
    <x v="14"/>
    <x v="18"/>
    <d v="2017-10-15T00:00:00"/>
    <x v="2"/>
    <n v="1989"/>
    <n v="0.25"/>
    <n v="556.91999999999996"/>
    <s v="Tamil Nadu"/>
    <x v="0"/>
    <x v="2"/>
    <m/>
  </r>
  <r>
    <s v="OD9536"/>
    <x v="11"/>
    <x v="1"/>
    <x v="1"/>
    <x v="14"/>
    <d v="2016-09-18T00:00:00"/>
    <x v="2"/>
    <n v="1416"/>
    <n v="0.12"/>
    <n v="594.72"/>
    <s v="Tamil Nadu"/>
    <x v="1"/>
    <x v="8"/>
    <m/>
  </r>
  <r>
    <s v="OD9537"/>
    <x v="4"/>
    <x v="5"/>
    <x v="10"/>
    <x v="11"/>
    <d v="2018-07-08T00:00:00"/>
    <x v="2"/>
    <n v="1577"/>
    <n v="0.11"/>
    <n v="473.1"/>
    <s v="Tamil Nadu"/>
    <x v="3"/>
    <x v="7"/>
    <m/>
  </r>
  <r>
    <s v="OD9538"/>
    <x v="2"/>
    <x v="5"/>
    <x v="8"/>
    <x v="16"/>
    <d v="2018-11-21T00:00:00"/>
    <x v="2"/>
    <n v="2424"/>
    <n v="0.23"/>
    <n v="484.8"/>
    <s v="Tamil Nadu"/>
    <x v="3"/>
    <x v="0"/>
    <m/>
  </r>
  <r>
    <s v="OD9539"/>
    <x v="5"/>
    <x v="2"/>
    <x v="21"/>
    <x v="1"/>
    <d v="2018-08-18T00:00:00"/>
    <x v="2"/>
    <n v="1919"/>
    <n v="0.31"/>
    <n v="211.09"/>
    <s v="Tamil Nadu"/>
    <x v="3"/>
    <x v="6"/>
    <m/>
  </r>
  <r>
    <s v="OD9540"/>
    <x v="1"/>
    <x v="4"/>
    <x v="6"/>
    <x v="7"/>
    <d v="2015-09-26T00:00:00"/>
    <x v="2"/>
    <n v="1121"/>
    <n v="0.34"/>
    <n v="67.260000000000005"/>
    <s v="Tamil Nadu"/>
    <x v="2"/>
    <x v="8"/>
    <m/>
  </r>
  <r>
    <s v="OD9541"/>
    <x v="21"/>
    <x v="3"/>
    <x v="18"/>
    <x v="3"/>
    <d v="2018-06-16T00:00:00"/>
    <x v="2"/>
    <n v="1048"/>
    <n v="0.33"/>
    <n v="356.32"/>
    <s v="Tamil Nadu"/>
    <x v="3"/>
    <x v="1"/>
    <m/>
  </r>
  <r>
    <s v="OD9542"/>
    <x v="26"/>
    <x v="6"/>
    <x v="19"/>
    <x v="21"/>
    <d v="2018-04-16T00:00:00"/>
    <x v="2"/>
    <n v="2451"/>
    <n v="0.27"/>
    <n v="1004.91"/>
    <s v="Tamil Nadu"/>
    <x v="3"/>
    <x v="3"/>
    <m/>
  </r>
  <r>
    <s v="OD9543"/>
    <x v="3"/>
    <x v="3"/>
    <x v="5"/>
    <x v="19"/>
    <d v="2015-04-25T00:00:00"/>
    <x v="2"/>
    <n v="2344"/>
    <n v="0.21"/>
    <n v="187.52"/>
    <s v="Tamil Nadu"/>
    <x v="2"/>
    <x v="3"/>
    <m/>
  </r>
  <r>
    <s v="OD9544"/>
    <x v="19"/>
    <x v="2"/>
    <x v="2"/>
    <x v="7"/>
    <d v="2018-05-22T00:00:00"/>
    <x v="2"/>
    <n v="785"/>
    <n v="0.28000000000000003"/>
    <n v="47.1"/>
    <s v="Tamil Nadu"/>
    <x v="3"/>
    <x v="5"/>
    <m/>
  </r>
  <r>
    <s v="OD9545"/>
    <x v="12"/>
    <x v="1"/>
    <x v="1"/>
    <x v="16"/>
    <d v="2018-01-30T00:00:00"/>
    <x v="2"/>
    <n v="1792"/>
    <n v="0.14000000000000001"/>
    <n v="806.4"/>
    <s v="Tamil Nadu"/>
    <x v="3"/>
    <x v="9"/>
    <m/>
  </r>
  <r>
    <s v="OD9546"/>
    <x v="0"/>
    <x v="3"/>
    <x v="18"/>
    <x v="0"/>
    <d v="2018-07-08T00:00:00"/>
    <x v="2"/>
    <n v="1184"/>
    <n v="0.22"/>
    <n v="189.44"/>
    <s v="Tamil Nadu"/>
    <x v="3"/>
    <x v="7"/>
    <m/>
  </r>
  <r>
    <s v="OD9547"/>
    <x v="36"/>
    <x v="6"/>
    <x v="11"/>
    <x v="3"/>
    <d v="2015-12-27T00:00:00"/>
    <x v="2"/>
    <n v="772"/>
    <n v="0.28999999999999998"/>
    <n v="347.4"/>
    <s v="Tamil Nadu"/>
    <x v="2"/>
    <x v="4"/>
    <m/>
  </r>
  <r>
    <s v="OD9548"/>
    <x v="28"/>
    <x v="1"/>
    <x v="1"/>
    <x v="1"/>
    <d v="2018-10-02T00:00:00"/>
    <x v="2"/>
    <n v="522"/>
    <n v="0.35"/>
    <n v="109.62"/>
    <s v="Tamil Nadu"/>
    <x v="3"/>
    <x v="2"/>
    <m/>
  </r>
  <r>
    <s v="OD9549"/>
    <x v="40"/>
    <x v="6"/>
    <x v="19"/>
    <x v="5"/>
    <d v="2015-11-01T00:00:00"/>
    <x v="2"/>
    <n v="1202"/>
    <n v="0.2"/>
    <n v="180.3"/>
    <s v="Tamil Nadu"/>
    <x v="2"/>
    <x v="0"/>
    <m/>
  </r>
  <r>
    <s v="OD9550"/>
    <x v="36"/>
    <x v="2"/>
    <x v="2"/>
    <x v="18"/>
    <d v="2018-03-27T00:00:00"/>
    <x v="2"/>
    <n v="1892"/>
    <n v="0.27"/>
    <n v="321.64"/>
    <s v="Tamil Nadu"/>
    <x v="3"/>
    <x v="10"/>
    <m/>
  </r>
  <r>
    <s v="OD9551"/>
    <x v="16"/>
    <x v="2"/>
    <x v="15"/>
    <x v="9"/>
    <d v="2016-11-27T00:00:00"/>
    <x v="2"/>
    <n v="664"/>
    <n v="0.15"/>
    <n v="159.36000000000001"/>
    <s v="Tamil Nadu"/>
    <x v="1"/>
    <x v="0"/>
    <m/>
  </r>
  <r>
    <s v="OD9552"/>
    <x v="40"/>
    <x v="1"/>
    <x v="14"/>
    <x v="13"/>
    <d v="2018-03-13T00:00:00"/>
    <x v="2"/>
    <n v="505"/>
    <n v="0.3"/>
    <n v="25.25"/>
    <s v="Tamil Nadu"/>
    <x v="3"/>
    <x v="10"/>
    <m/>
  </r>
  <r>
    <s v="OD9553"/>
    <x v="3"/>
    <x v="5"/>
    <x v="10"/>
    <x v="8"/>
    <d v="2016-01-23T00:00:00"/>
    <x v="2"/>
    <n v="1656"/>
    <n v="0.25"/>
    <n v="149.04"/>
    <s v="Tamil Nadu"/>
    <x v="1"/>
    <x v="9"/>
    <m/>
  </r>
  <r>
    <s v="OD9554"/>
    <x v="28"/>
    <x v="2"/>
    <x v="15"/>
    <x v="12"/>
    <d v="2018-06-16T00:00:00"/>
    <x v="2"/>
    <n v="1763"/>
    <n v="0.19"/>
    <n v="334.97"/>
    <s v="Tamil Nadu"/>
    <x v="3"/>
    <x v="1"/>
    <m/>
  </r>
  <r>
    <s v="OD9555"/>
    <x v="49"/>
    <x v="0"/>
    <x v="12"/>
    <x v="0"/>
    <d v="2018-04-26T00:00:00"/>
    <x v="2"/>
    <n v="2293"/>
    <n v="0.14000000000000001"/>
    <n v="550.32000000000005"/>
    <s v="Tamil Nadu"/>
    <x v="3"/>
    <x v="3"/>
    <m/>
  </r>
  <r>
    <s v="OD9556"/>
    <x v="28"/>
    <x v="0"/>
    <x v="12"/>
    <x v="0"/>
    <d v="2015-12-27T00:00:00"/>
    <x v="2"/>
    <n v="2192"/>
    <n v="0.34"/>
    <n v="394.56"/>
    <s v="Tamil Nadu"/>
    <x v="2"/>
    <x v="4"/>
    <m/>
  </r>
  <r>
    <s v="OD9557"/>
    <x v="19"/>
    <x v="6"/>
    <x v="13"/>
    <x v="8"/>
    <d v="2016-09-26T00:00:00"/>
    <x v="2"/>
    <n v="2444"/>
    <n v="0.2"/>
    <n v="366.6"/>
    <s v="Tamil Nadu"/>
    <x v="1"/>
    <x v="8"/>
    <m/>
  </r>
  <r>
    <s v="OD9558"/>
    <x v="12"/>
    <x v="5"/>
    <x v="10"/>
    <x v="3"/>
    <d v="2017-12-17T00:00:00"/>
    <x v="2"/>
    <n v="635"/>
    <n v="0.11"/>
    <n v="69.849999999999994"/>
    <s v="Tamil Nadu"/>
    <x v="0"/>
    <x v="4"/>
    <m/>
  </r>
  <r>
    <s v="OD9559"/>
    <x v="48"/>
    <x v="4"/>
    <x v="22"/>
    <x v="11"/>
    <d v="2017-11-24T00:00:00"/>
    <x v="2"/>
    <n v="1618"/>
    <n v="0.21"/>
    <n v="420.68"/>
    <s v="Tamil Nadu"/>
    <x v="0"/>
    <x v="0"/>
    <m/>
  </r>
  <r>
    <s v="OD9560"/>
    <x v="34"/>
    <x v="1"/>
    <x v="14"/>
    <x v="21"/>
    <d v="2015-09-20T00:00:00"/>
    <x v="2"/>
    <n v="1574"/>
    <n v="0.25"/>
    <n v="173.14"/>
    <s v="Tamil Nadu"/>
    <x v="2"/>
    <x v="8"/>
    <m/>
  </r>
  <r>
    <s v="OD9561"/>
    <x v="25"/>
    <x v="2"/>
    <x v="15"/>
    <x v="0"/>
    <d v="2016-08-25T00:00:00"/>
    <x v="2"/>
    <n v="1011"/>
    <n v="0.12"/>
    <n v="131.43"/>
    <s v="Tamil Nadu"/>
    <x v="1"/>
    <x v="6"/>
    <m/>
  </r>
  <r>
    <s v="OD9562"/>
    <x v="18"/>
    <x v="6"/>
    <x v="9"/>
    <x v="22"/>
    <d v="2018-10-06T00:00:00"/>
    <x v="2"/>
    <n v="1834"/>
    <n v="0.1"/>
    <n v="788.62"/>
    <s v="Tamil Nadu"/>
    <x v="3"/>
    <x v="2"/>
    <m/>
  </r>
  <r>
    <s v="OD9563"/>
    <x v="36"/>
    <x v="2"/>
    <x v="15"/>
    <x v="11"/>
    <d v="2018-11-16T00:00:00"/>
    <x v="2"/>
    <n v="853"/>
    <n v="0.24"/>
    <n v="255.9"/>
    <s v="Tamil Nadu"/>
    <x v="3"/>
    <x v="0"/>
    <m/>
  </r>
  <r>
    <s v="OD9564"/>
    <x v="16"/>
    <x v="1"/>
    <x v="14"/>
    <x v="20"/>
    <d v="2016-08-01T00:00:00"/>
    <x v="2"/>
    <n v="1087"/>
    <n v="0.25"/>
    <n v="86.96"/>
    <s v="Tamil Nadu"/>
    <x v="1"/>
    <x v="6"/>
    <m/>
  </r>
  <r>
    <s v="OD9565"/>
    <x v="22"/>
    <x v="4"/>
    <x v="6"/>
    <x v="23"/>
    <d v="2018-07-08T00:00:00"/>
    <x v="2"/>
    <n v="677"/>
    <n v="0.26"/>
    <n v="216.64"/>
    <s v="Tamil Nadu"/>
    <x v="3"/>
    <x v="7"/>
    <m/>
  </r>
  <r>
    <s v="OD9566"/>
    <x v="23"/>
    <x v="6"/>
    <x v="11"/>
    <x v="6"/>
    <d v="2018-03-06T00:00:00"/>
    <x v="2"/>
    <n v="1185"/>
    <n v="0.23"/>
    <n v="201.45"/>
    <s v="Tamil Nadu"/>
    <x v="3"/>
    <x v="10"/>
    <m/>
  </r>
  <r>
    <s v="OD9567"/>
    <x v="37"/>
    <x v="0"/>
    <x v="0"/>
    <x v="18"/>
    <d v="2017-09-17T00:00:00"/>
    <x v="2"/>
    <n v="2269"/>
    <n v="0.18"/>
    <n v="816.84"/>
    <s v="Tamil Nadu"/>
    <x v="0"/>
    <x v="8"/>
    <m/>
  </r>
  <r>
    <s v="OD9568"/>
    <x v="18"/>
    <x v="0"/>
    <x v="20"/>
    <x v="20"/>
    <d v="2015-02-04T00:00:00"/>
    <x v="2"/>
    <n v="1033"/>
    <n v="0.23"/>
    <n v="185.94"/>
    <s v="Tamil Nadu"/>
    <x v="2"/>
    <x v="11"/>
    <m/>
  </r>
  <r>
    <s v="OD9569"/>
    <x v="49"/>
    <x v="2"/>
    <x v="4"/>
    <x v="22"/>
    <d v="2018-04-08T00:00:00"/>
    <x v="2"/>
    <n v="1455"/>
    <n v="0.24"/>
    <n v="567.45000000000005"/>
    <s v="Tamil Nadu"/>
    <x v="3"/>
    <x v="3"/>
    <m/>
  </r>
  <r>
    <s v="OD9570"/>
    <x v="46"/>
    <x v="0"/>
    <x v="0"/>
    <x v="11"/>
    <d v="2018-04-30T00:00:00"/>
    <x v="2"/>
    <n v="1786"/>
    <n v="0.19"/>
    <n v="232.18"/>
    <s v="Tamil Nadu"/>
    <x v="3"/>
    <x v="3"/>
    <m/>
  </r>
  <r>
    <s v="OD9571"/>
    <x v="23"/>
    <x v="0"/>
    <x v="12"/>
    <x v="6"/>
    <d v="2018-06-16T00:00:00"/>
    <x v="2"/>
    <n v="2105"/>
    <n v="0.26"/>
    <n v="799.9"/>
    <s v="Tamil Nadu"/>
    <x v="3"/>
    <x v="1"/>
    <m/>
  </r>
  <r>
    <s v="OD9572"/>
    <x v="18"/>
    <x v="3"/>
    <x v="5"/>
    <x v="18"/>
    <d v="2015-07-09T00:00:00"/>
    <x v="2"/>
    <n v="2159"/>
    <n v="0.1"/>
    <n v="259.08"/>
    <s v="Tamil Nadu"/>
    <x v="2"/>
    <x v="7"/>
    <m/>
  </r>
  <r>
    <s v="OD9573"/>
    <x v="19"/>
    <x v="1"/>
    <x v="14"/>
    <x v="2"/>
    <d v="2018-03-21T00:00:00"/>
    <x v="2"/>
    <n v="2334"/>
    <n v="0.27"/>
    <n v="210.06"/>
    <s v="Tamil Nadu"/>
    <x v="3"/>
    <x v="10"/>
    <m/>
  </r>
  <r>
    <s v="OD9574"/>
    <x v="23"/>
    <x v="0"/>
    <x v="20"/>
    <x v="17"/>
    <d v="2016-10-19T00:00:00"/>
    <x v="2"/>
    <n v="1353"/>
    <n v="0.1"/>
    <n v="230.01"/>
    <s v="Tamil Nadu"/>
    <x v="1"/>
    <x v="2"/>
    <m/>
  </r>
  <r>
    <s v="OD9575"/>
    <x v="4"/>
    <x v="3"/>
    <x v="16"/>
    <x v="15"/>
    <d v="2015-09-08T00:00:00"/>
    <x v="2"/>
    <n v="1123"/>
    <n v="0.18"/>
    <n v="101.07"/>
    <s v="Tamil Nadu"/>
    <x v="2"/>
    <x v="8"/>
    <m/>
  </r>
  <r>
    <s v="OD9576"/>
    <x v="2"/>
    <x v="4"/>
    <x v="6"/>
    <x v="17"/>
    <d v="2018-01-15T00:00:00"/>
    <x v="2"/>
    <n v="608"/>
    <n v="0.1"/>
    <n v="115.52"/>
    <s v="Tamil Nadu"/>
    <x v="3"/>
    <x v="9"/>
    <m/>
  </r>
  <r>
    <s v="OD9577"/>
    <x v="42"/>
    <x v="6"/>
    <x v="9"/>
    <x v="17"/>
    <d v="2015-04-26T00:00:00"/>
    <x v="2"/>
    <n v="1265"/>
    <n v="0.16"/>
    <n v="202.4"/>
    <s v="Tamil Nadu"/>
    <x v="2"/>
    <x v="3"/>
    <m/>
  </r>
  <r>
    <s v="OD9578"/>
    <x v="20"/>
    <x v="6"/>
    <x v="11"/>
    <x v="14"/>
    <d v="2016-09-19T00:00:00"/>
    <x v="2"/>
    <n v="2326"/>
    <n v="0.13"/>
    <n v="232.6"/>
    <s v="Tamil Nadu"/>
    <x v="1"/>
    <x v="8"/>
    <m/>
  </r>
  <r>
    <s v="OD9579"/>
    <x v="41"/>
    <x v="6"/>
    <x v="11"/>
    <x v="22"/>
    <d v="2016-12-01T00:00:00"/>
    <x v="2"/>
    <n v="1492"/>
    <n v="0.23"/>
    <n v="552.04"/>
    <s v="Tamil Nadu"/>
    <x v="1"/>
    <x v="4"/>
    <m/>
  </r>
  <r>
    <s v="OD9580"/>
    <x v="24"/>
    <x v="6"/>
    <x v="19"/>
    <x v="4"/>
    <d v="2018-12-14T00:00:00"/>
    <x v="2"/>
    <n v="726"/>
    <n v="0.13"/>
    <n v="130.68"/>
    <s v="Tamil Nadu"/>
    <x v="3"/>
    <x v="4"/>
    <m/>
  </r>
  <r>
    <s v="OD9581"/>
    <x v="28"/>
    <x v="0"/>
    <x v="20"/>
    <x v="12"/>
    <d v="2015-02-02T00:00:00"/>
    <x v="2"/>
    <n v="904"/>
    <n v="0.34"/>
    <n v="280.24"/>
    <s v="Tamil Nadu"/>
    <x v="2"/>
    <x v="11"/>
    <m/>
  </r>
  <r>
    <s v="OD9582"/>
    <x v="48"/>
    <x v="1"/>
    <x v="1"/>
    <x v="10"/>
    <d v="2017-10-23T00:00:00"/>
    <x v="2"/>
    <n v="1937"/>
    <n v="0.22"/>
    <n v="174.33"/>
    <s v="Tamil Nadu"/>
    <x v="0"/>
    <x v="2"/>
    <m/>
  </r>
  <r>
    <s v="OD9583"/>
    <x v="14"/>
    <x v="4"/>
    <x v="22"/>
    <x v="5"/>
    <d v="2017-06-06T00:00:00"/>
    <x v="2"/>
    <n v="914"/>
    <n v="0.24"/>
    <n v="100.54"/>
    <s v="Tamil Nadu"/>
    <x v="0"/>
    <x v="1"/>
    <m/>
  </r>
  <r>
    <s v="OD9584"/>
    <x v="30"/>
    <x v="6"/>
    <x v="13"/>
    <x v="12"/>
    <d v="2017-01-31T00:00:00"/>
    <x v="2"/>
    <n v="784"/>
    <n v="0.14000000000000001"/>
    <n v="39.200000000000003"/>
    <s v="Tamil Nadu"/>
    <x v="0"/>
    <x v="9"/>
    <m/>
  </r>
  <r>
    <s v="OD9585"/>
    <x v="5"/>
    <x v="6"/>
    <x v="13"/>
    <x v="5"/>
    <d v="2015-11-01T00:00:00"/>
    <x v="2"/>
    <n v="2479"/>
    <n v="0.22"/>
    <n v="818.07"/>
    <s v="Tamil Nadu"/>
    <x v="2"/>
    <x v="0"/>
    <m/>
  </r>
  <r>
    <s v="OD9586"/>
    <x v="6"/>
    <x v="5"/>
    <x v="17"/>
    <x v="17"/>
    <d v="2018-02-06T00:00:00"/>
    <x v="2"/>
    <n v="1497"/>
    <n v="0.33"/>
    <n v="673.65"/>
    <s v="Tamil Nadu"/>
    <x v="3"/>
    <x v="11"/>
    <m/>
  </r>
  <r>
    <s v="OD9587"/>
    <x v="29"/>
    <x v="1"/>
    <x v="1"/>
    <x v="13"/>
    <d v="2018-04-08T00:00:00"/>
    <x v="2"/>
    <n v="1030"/>
    <n v="0.35"/>
    <n v="247.2"/>
    <s v="Tamil Nadu"/>
    <x v="3"/>
    <x v="3"/>
    <m/>
  </r>
  <r>
    <s v="OD9588"/>
    <x v="19"/>
    <x v="4"/>
    <x v="6"/>
    <x v="7"/>
    <d v="2015-07-09T00:00:00"/>
    <x v="2"/>
    <n v="1694"/>
    <n v="0.17"/>
    <n v="135.52000000000001"/>
    <s v="Tamil Nadu"/>
    <x v="2"/>
    <x v="7"/>
    <m/>
  </r>
  <r>
    <s v="OD9589"/>
    <x v="9"/>
    <x v="5"/>
    <x v="17"/>
    <x v="2"/>
    <d v="2016-12-06T00:00:00"/>
    <x v="2"/>
    <n v="1588"/>
    <n v="0.24"/>
    <n v="444.64"/>
    <s v="Tamil Nadu"/>
    <x v="1"/>
    <x v="4"/>
    <m/>
  </r>
  <r>
    <s v="OD9590"/>
    <x v="15"/>
    <x v="5"/>
    <x v="10"/>
    <x v="15"/>
    <d v="2017-09-26T00:00:00"/>
    <x v="2"/>
    <n v="1808"/>
    <n v="0.17"/>
    <n v="614.72"/>
    <s v="Tamil Nadu"/>
    <x v="0"/>
    <x v="8"/>
    <m/>
  </r>
  <r>
    <s v="OD9591"/>
    <x v="18"/>
    <x v="5"/>
    <x v="17"/>
    <x v="22"/>
    <d v="2018-06-06T00:00:00"/>
    <x v="2"/>
    <n v="1936"/>
    <n v="0.31"/>
    <n v="96.8"/>
    <s v="Tamil Nadu"/>
    <x v="3"/>
    <x v="1"/>
    <m/>
  </r>
  <r>
    <s v="OD9592"/>
    <x v="49"/>
    <x v="4"/>
    <x v="6"/>
    <x v="3"/>
    <d v="2017-07-22T00:00:00"/>
    <x v="2"/>
    <n v="2340"/>
    <n v="0.14000000000000001"/>
    <n v="210.6"/>
    <s v="Tamil Nadu"/>
    <x v="0"/>
    <x v="7"/>
    <m/>
  </r>
  <r>
    <s v="OD9593"/>
    <x v="3"/>
    <x v="5"/>
    <x v="17"/>
    <x v="15"/>
    <d v="2017-07-15T00:00:00"/>
    <x v="2"/>
    <n v="1435"/>
    <n v="0.21"/>
    <n v="186.55"/>
    <s v="Tamil Nadu"/>
    <x v="0"/>
    <x v="7"/>
    <m/>
  </r>
  <r>
    <s v="OD9594"/>
    <x v="28"/>
    <x v="6"/>
    <x v="11"/>
    <x v="1"/>
    <d v="2017-08-08T00:00:00"/>
    <x v="2"/>
    <n v="735"/>
    <n v="0.23"/>
    <n v="124.95"/>
    <s v="Tamil Nadu"/>
    <x v="0"/>
    <x v="6"/>
    <m/>
  </r>
  <r>
    <s v="OD9595"/>
    <x v="33"/>
    <x v="4"/>
    <x v="22"/>
    <x v="4"/>
    <d v="2016-01-05T00:00:00"/>
    <x v="2"/>
    <n v="876"/>
    <n v="0.21"/>
    <n v="394.2"/>
    <s v="Tamil Nadu"/>
    <x v="1"/>
    <x v="9"/>
    <m/>
  </r>
  <r>
    <s v="OD9596"/>
    <x v="16"/>
    <x v="6"/>
    <x v="19"/>
    <x v="18"/>
    <d v="2017-09-26T00:00:00"/>
    <x v="2"/>
    <n v="750"/>
    <n v="0.28999999999999998"/>
    <n v="150"/>
    <s v="Tamil Nadu"/>
    <x v="0"/>
    <x v="8"/>
    <m/>
  </r>
  <r>
    <s v="OD9597"/>
    <x v="2"/>
    <x v="0"/>
    <x v="20"/>
    <x v="13"/>
    <d v="2015-05-06T00:00:00"/>
    <x v="2"/>
    <n v="1098"/>
    <n v="0.16"/>
    <n v="164.7"/>
    <s v="Tamil Nadu"/>
    <x v="2"/>
    <x v="5"/>
    <m/>
  </r>
  <r>
    <s v="OD9598"/>
    <x v="37"/>
    <x v="6"/>
    <x v="9"/>
    <x v="10"/>
    <d v="2015-07-22T00:00:00"/>
    <x v="2"/>
    <n v="1667"/>
    <n v="0.26"/>
    <n v="733.48"/>
    <s v="Tamil Nadu"/>
    <x v="2"/>
    <x v="7"/>
    <m/>
  </r>
  <r>
    <s v="OD9599"/>
    <x v="25"/>
    <x v="0"/>
    <x v="0"/>
    <x v="17"/>
    <d v="2018-03-06T00:00:00"/>
    <x v="2"/>
    <n v="1132"/>
    <n v="0.22"/>
    <n v="396.2"/>
    <s v="Tamil Nadu"/>
    <x v="3"/>
    <x v="10"/>
    <m/>
  </r>
  <r>
    <s v="OD9600"/>
    <x v="22"/>
    <x v="0"/>
    <x v="0"/>
    <x v="18"/>
    <d v="2016-11-20T00:00:00"/>
    <x v="2"/>
    <n v="642"/>
    <n v="0.11"/>
    <n v="64.2"/>
    <s v="Tamil Nadu"/>
    <x v="1"/>
    <x v="0"/>
    <m/>
  </r>
  <r>
    <s v="OD9601"/>
    <x v="26"/>
    <x v="6"/>
    <x v="9"/>
    <x v="21"/>
    <d v="2015-04-04T00:00:00"/>
    <x v="2"/>
    <n v="1016"/>
    <n v="0.17"/>
    <n v="457.2"/>
    <s v="Tamil Nadu"/>
    <x v="2"/>
    <x v="3"/>
    <m/>
  </r>
  <r>
    <s v="OD9602"/>
    <x v="16"/>
    <x v="4"/>
    <x v="22"/>
    <x v="0"/>
    <d v="2017-11-04T00:00:00"/>
    <x v="2"/>
    <n v="2313"/>
    <n v="0.22"/>
    <n v="1017.72"/>
    <s v="Tamil Nadu"/>
    <x v="0"/>
    <x v="0"/>
    <m/>
  </r>
  <r>
    <s v="OD9603"/>
    <x v="16"/>
    <x v="2"/>
    <x v="4"/>
    <x v="13"/>
    <d v="2017-05-30T00:00:00"/>
    <x v="2"/>
    <n v="2044"/>
    <n v="0.19"/>
    <n v="899.36"/>
    <s v="Tamil Nadu"/>
    <x v="0"/>
    <x v="5"/>
    <m/>
  </r>
  <r>
    <s v="OD9604"/>
    <x v="33"/>
    <x v="6"/>
    <x v="19"/>
    <x v="14"/>
    <d v="2018-12-07T00:00:00"/>
    <x v="2"/>
    <n v="2429"/>
    <n v="0.27"/>
    <n v="534.38"/>
    <s v="Tamil Nadu"/>
    <x v="3"/>
    <x v="4"/>
    <m/>
  </r>
  <r>
    <s v="OD9605"/>
    <x v="1"/>
    <x v="5"/>
    <x v="8"/>
    <x v="2"/>
    <d v="2016-11-20T00:00:00"/>
    <x v="2"/>
    <n v="1324"/>
    <n v="0.11"/>
    <n v="397.2"/>
    <s v="Tamil Nadu"/>
    <x v="1"/>
    <x v="0"/>
    <m/>
  </r>
  <r>
    <s v="OD9606"/>
    <x v="8"/>
    <x v="1"/>
    <x v="1"/>
    <x v="14"/>
    <d v="2017-12-06T00:00:00"/>
    <x v="2"/>
    <n v="1103"/>
    <n v="0.11"/>
    <n v="286.77999999999997"/>
    <s v="Tamil Nadu"/>
    <x v="0"/>
    <x v="4"/>
    <m/>
  </r>
  <r>
    <s v="OD9607"/>
    <x v="43"/>
    <x v="5"/>
    <x v="17"/>
    <x v="16"/>
    <d v="2018-01-30T00:00:00"/>
    <x v="2"/>
    <n v="635"/>
    <n v="0.17"/>
    <n v="254"/>
    <s v="Tamil Nadu"/>
    <x v="3"/>
    <x v="9"/>
    <m/>
  </r>
  <r>
    <s v="OD9608"/>
    <x v="15"/>
    <x v="4"/>
    <x v="6"/>
    <x v="11"/>
    <d v="2017-12-06T00:00:00"/>
    <x v="2"/>
    <n v="1467"/>
    <n v="0.1"/>
    <n v="337.41"/>
    <s v="Tamil Nadu"/>
    <x v="0"/>
    <x v="4"/>
    <m/>
  </r>
  <r>
    <s v="OD9609"/>
    <x v="33"/>
    <x v="0"/>
    <x v="20"/>
    <x v="16"/>
    <d v="2018-03-21T00:00:00"/>
    <x v="2"/>
    <n v="832"/>
    <n v="0.23"/>
    <n v="266.24"/>
    <s v="Tamil Nadu"/>
    <x v="3"/>
    <x v="10"/>
    <m/>
  </r>
  <r>
    <s v="OD9610"/>
    <x v="47"/>
    <x v="4"/>
    <x v="6"/>
    <x v="9"/>
    <d v="2017-06-06T00:00:00"/>
    <x v="2"/>
    <n v="2378"/>
    <n v="0.12"/>
    <n v="356.7"/>
    <s v="Tamil Nadu"/>
    <x v="0"/>
    <x v="1"/>
    <m/>
  </r>
  <r>
    <s v="OD9611"/>
    <x v="2"/>
    <x v="5"/>
    <x v="8"/>
    <x v="5"/>
    <d v="2017-12-27T00:00:00"/>
    <x v="2"/>
    <n v="872"/>
    <n v="0.2"/>
    <n v="331.36"/>
    <s v="Tamil Nadu"/>
    <x v="0"/>
    <x v="4"/>
    <m/>
  </r>
  <r>
    <s v="OD9612"/>
    <x v="48"/>
    <x v="2"/>
    <x v="15"/>
    <x v="22"/>
    <d v="2018-03-06T00:00:00"/>
    <x v="2"/>
    <n v="799"/>
    <n v="0.1"/>
    <n v="279.64999999999998"/>
    <s v="Tamil Nadu"/>
    <x v="3"/>
    <x v="10"/>
    <m/>
  </r>
  <r>
    <s v="OD9613"/>
    <x v="32"/>
    <x v="5"/>
    <x v="8"/>
    <x v="21"/>
    <d v="2015-03-18T00:00:00"/>
    <x v="2"/>
    <n v="1647"/>
    <n v="0.25"/>
    <n v="230.58"/>
    <s v="Tamil Nadu"/>
    <x v="2"/>
    <x v="10"/>
    <m/>
  </r>
  <r>
    <s v="OD9614"/>
    <x v="40"/>
    <x v="2"/>
    <x v="4"/>
    <x v="14"/>
    <d v="2018-10-02T00:00:00"/>
    <x v="2"/>
    <n v="637"/>
    <n v="0.16"/>
    <n v="210.21"/>
    <s v="Tamil Nadu"/>
    <x v="3"/>
    <x v="2"/>
    <m/>
  </r>
  <r>
    <s v="OD9615"/>
    <x v="16"/>
    <x v="6"/>
    <x v="9"/>
    <x v="20"/>
    <d v="2015-12-07T00:00:00"/>
    <x v="2"/>
    <n v="705"/>
    <n v="0.21"/>
    <n v="190.35"/>
    <s v="Tamil Nadu"/>
    <x v="2"/>
    <x v="4"/>
    <m/>
  </r>
  <r>
    <s v="OD9616"/>
    <x v="20"/>
    <x v="4"/>
    <x v="6"/>
    <x v="5"/>
    <d v="2015-05-21T00:00:00"/>
    <x v="2"/>
    <n v="1500"/>
    <n v="0.33"/>
    <n v="405"/>
    <s v="Tamil Nadu"/>
    <x v="2"/>
    <x v="5"/>
    <m/>
  </r>
  <r>
    <s v="OD9617"/>
    <x v="27"/>
    <x v="6"/>
    <x v="13"/>
    <x v="4"/>
    <d v="2015-08-09T00:00:00"/>
    <x v="2"/>
    <n v="2425"/>
    <n v="0.3"/>
    <n v="315.25"/>
    <s v="Tamil Nadu"/>
    <x v="2"/>
    <x v="6"/>
    <m/>
  </r>
  <r>
    <s v="OD9618"/>
    <x v="34"/>
    <x v="0"/>
    <x v="0"/>
    <x v="9"/>
    <d v="2018-05-13T00:00:00"/>
    <x v="2"/>
    <n v="2128"/>
    <n v="0.16"/>
    <n v="106.4"/>
    <s v="Tamil Nadu"/>
    <x v="3"/>
    <x v="5"/>
    <m/>
  </r>
  <r>
    <s v="OD9619"/>
    <x v="38"/>
    <x v="1"/>
    <x v="1"/>
    <x v="23"/>
    <d v="2018-04-26T00:00:00"/>
    <x v="2"/>
    <n v="1403"/>
    <n v="0.2"/>
    <n v="364.78"/>
    <s v="Tamil Nadu"/>
    <x v="3"/>
    <x v="3"/>
    <m/>
  </r>
  <r>
    <s v="OD9620"/>
    <x v="5"/>
    <x v="5"/>
    <x v="10"/>
    <x v="0"/>
    <d v="2017-10-15T00:00:00"/>
    <x v="2"/>
    <n v="2178"/>
    <n v="0.26"/>
    <n v="675.18"/>
    <s v="Tamil Nadu"/>
    <x v="0"/>
    <x v="2"/>
    <m/>
  </r>
  <r>
    <s v="OD9621"/>
    <x v="40"/>
    <x v="2"/>
    <x v="15"/>
    <x v="17"/>
    <d v="2017-10-15T00:00:00"/>
    <x v="2"/>
    <n v="2064"/>
    <n v="0.15"/>
    <n v="206.4"/>
    <s v="Tamil Nadu"/>
    <x v="0"/>
    <x v="2"/>
    <m/>
  </r>
  <r>
    <s v="OD9622"/>
    <x v="28"/>
    <x v="2"/>
    <x v="21"/>
    <x v="6"/>
    <d v="2015-07-12T00:00:00"/>
    <x v="2"/>
    <n v="971"/>
    <n v="0.25"/>
    <n v="223.33"/>
    <s v="Tamil Nadu"/>
    <x v="2"/>
    <x v="7"/>
    <m/>
  </r>
  <r>
    <s v="OD9623"/>
    <x v="21"/>
    <x v="0"/>
    <x v="20"/>
    <x v="11"/>
    <d v="2018-06-03T00:00:00"/>
    <x v="2"/>
    <n v="1244"/>
    <n v="0.19"/>
    <n v="161.72"/>
    <s v="Tamil Nadu"/>
    <x v="3"/>
    <x v="1"/>
    <m/>
  </r>
  <r>
    <s v="OD9624"/>
    <x v="10"/>
    <x v="2"/>
    <x v="21"/>
    <x v="15"/>
    <d v="2017-10-09T00:00:00"/>
    <x v="2"/>
    <n v="2071"/>
    <n v="0.31"/>
    <n v="455.62"/>
    <s v="Tamil Nadu"/>
    <x v="0"/>
    <x v="2"/>
    <m/>
  </r>
  <r>
    <s v="OD9625"/>
    <x v="35"/>
    <x v="5"/>
    <x v="10"/>
    <x v="4"/>
    <d v="2017-06-07T00:00:00"/>
    <x v="2"/>
    <n v="2442"/>
    <n v="0.21"/>
    <n v="1050.06"/>
    <s v="Tamil Nadu"/>
    <x v="0"/>
    <x v="1"/>
    <m/>
  </r>
  <r>
    <s v="OD9626"/>
    <x v="48"/>
    <x v="3"/>
    <x v="3"/>
    <x v="15"/>
    <d v="2017-11-04T00:00:00"/>
    <x v="2"/>
    <n v="1254"/>
    <n v="0.22"/>
    <n v="250.8"/>
    <s v="Tamil Nadu"/>
    <x v="0"/>
    <x v="0"/>
    <m/>
  </r>
  <r>
    <s v="OD9627"/>
    <x v="33"/>
    <x v="2"/>
    <x v="2"/>
    <x v="21"/>
    <d v="2016-08-27T00:00:00"/>
    <x v="2"/>
    <n v="1566"/>
    <n v="0.26"/>
    <n v="689.04"/>
    <s v="Tamil Nadu"/>
    <x v="1"/>
    <x v="6"/>
    <m/>
  </r>
  <r>
    <s v="OD9628"/>
    <x v="47"/>
    <x v="0"/>
    <x v="12"/>
    <x v="8"/>
    <d v="2018-10-27T00:00:00"/>
    <x v="2"/>
    <n v="1422"/>
    <n v="0.21"/>
    <n v="142.19999999999999"/>
    <s v="Tamil Nadu"/>
    <x v="3"/>
    <x v="2"/>
    <m/>
  </r>
  <r>
    <s v="OD9629"/>
    <x v="48"/>
    <x v="1"/>
    <x v="14"/>
    <x v="15"/>
    <d v="2017-12-15T00:00:00"/>
    <x v="2"/>
    <n v="1497"/>
    <n v="0.33"/>
    <n v="553.89"/>
    <s v="Tamil Nadu"/>
    <x v="0"/>
    <x v="4"/>
    <m/>
  </r>
  <r>
    <s v="OD9630"/>
    <x v="37"/>
    <x v="5"/>
    <x v="10"/>
    <x v="0"/>
    <d v="2015-09-25T00:00:00"/>
    <x v="2"/>
    <n v="2420"/>
    <n v="0.35"/>
    <n v="193.6"/>
    <s v="Tamil Nadu"/>
    <x v="2"/>
    <x v="8"/>
    <m/>
  </r>
  <r>
    <s v="OD9631"/>
    <x v="7"/>
    <x v="4"/>
    <x v="6"/>
    <x v="4"/>
    <d v="2018-06-25T00:00:00"/>
    <x v="2"/>
    <n v="512"/>
    <n v="0.23"/>
    <n v="158.72"/>
    <s v="Tamil Nadu"/>
    <x v="3"/>
    <x v="1"/>
    <m/>
  </r>
  <r>
    <s v="OD9632"/>
    <x v="22"/>
    <x v="4"/>
    <x v="6"/>
    <x v="21"/>
    <d v="2017-11-04T00:00:00"/>
    <x v="2"/>
    <n v="1485"/>
    <n v="0.23"/>
    <n v="103.95"/>
    <s v="Tamil Nadu"/>
    <x v="0"/>
    <x v="0"/>
    <m/>
  </r>
  <r>
    <s v="OD9633"/>
    <x v="9"/>
    <x v="1"/>
    <x v="1"/>
    <x v="14"/>
    <d v="2016-09-03T00:00:00"/>
    <x v="2"/>
    <n v="711"/>
    <n v="0.34"/>
    <n v="127.98"/>
    <s v="Tamil Nadu"/>
    <x v="1"/>
    <x v="8"/>
    <m/>
  </r>
  <r>
    <s v="OD9634"/>
    <x v="14"/>
    <x v="2"/>
    <x v="21"/>
    <x v="8"/>
    <d v="2015-07-19T00:00:00"/>
    <x v="2"/>
    <n v="1074"/>
    <n v="0.33"/>
    <n v="64.44"/>
    <s v="Tamil Nadu"/>
    <x v="2"/>
    <x v="7"/>
    <m/>
  </r>
  <r>
    <s v="OD9635"/>
    <x v="44"/>
    <x v="6"/>
    <x v="13"/>
    <x v="5"/>
    <d v="2016-09-06T00:00:00"/>
    <x v="2"/>
    <n v="2203"/>
    <n v="0.33"/>
    <n v="638.87"/>
    <s v="Tamil Nadu"/>
    <x v="1"/>
    <x v="8"/>
    <m/>
  </r>
  <r>
    <s v="OD9636"/>
    <x v="13"/>
    <x v="2"/>
    <x v="2"/>
    <x v="2"/>
    <d v="2018-02-20T00:00:00"/>
    <x v="2"/>
    <n v="1681"/>
    <n v="0.15"/>
    <n v="201.72"/>
    <s v="Tamil Nadu"/>
    <x v="3"/>
    <x v="11"/>
    <m/>
  </r>
  <r>
    <s v="OD9637"/>
    <x v="31"/>
    <x v="5"/>
    <x v="17"/>
    <x v="6"/>
    <d v="2016-04-27T00:00:00"/>
    <x v="2"/>
    <n v="595"/>
    <n v="0.28000000000000003"/>
    <n v="160.65"/>
    <s v="Tamil Nadu"/>
    <x v="1"/>
    <x v="3"/>
    <m/>
  </r>
  <r>
    <s v="OD9638"/>
    <x v="45"/>
    <x v="2"/>
    <x v="2"/>
    <x v="18"/>
    <d v="2018-08-31T00:00:00"/>
    <x v="2"/>
    <n v="1621"/>
    <n v="0.18"/>
    <n v="275.57"/>
    <s v="Tamil Nadu"/>
    <x v="3"/>
    <x v="6"/>
    <m/>
  </r>
  <r>
    <s v="OD9639"/>
    <x v="16"/>
    <x v="0"/>
    <x v="0"/>
    <x v="3"/>
    <d v="2016-08-07T00:00:00"/>
    <x v="2"/>
    <n v="1826"/>
    <n v="0.17"/>
    <n v="219.12"/>
    <s v="Tamil Nadu"/>
    <x v="1"/>
    <x v="6"/>
    <m/>
  </r>
  <r>
    <s v="OD9640"/>
    <x v="29"/>
    <x v="3"/>
    <x v="5"/>
    <x v="2"/>
    <d v="2015-09-20T00:00:00"/>
    <x v="2"/>
    <n v="784"/>
    <n v="0.26"/>
    <n v="156.80000000000001"/>
    <s v="Tamil Nadu"/>
    <x v="2"/>
    <x v="8"/>
    <m/>
  </r>
  <r>
    <s v="OD9641"/>
    <x v="14"/>
    <x v="2"/>
    <x v="21"/>
    <x v="6"/>
    <d v="2015-12-27T00:00:00"/>
    <x v="2"/>
    <n v="553"/>
    <n v="0.32"/>
    <n v="105.07"/>
    <s v="Tamil Nadu"/>
    <x v="2"/>
    <x v="4"/>
    <m/>
  </r>
  <r>
    <s v="OD9642"/>
    <x v="45"/>
    <x v="2"/>
    <x v="4"/>
    <x v="15"/>
    <d v="2015-02-04T00:00:00"/>
    <x v="2"/>
    <n v="1871"/>
    <n v="0.34"/>
    <n v="729.69"/>
    <s v="Tamil Nadu"/>
    <x v="2"/>
    <x v="11"/>
    <m/>
  </r>
  <r>
    <s v="OD9643"/>
    <x v="17"/>
    <x v="4"/>
    <x v="22"/>
    <x v="0"/>
    <d v="2018-08-31T00:00:00"/>
    <x v="2"/>
    <n v="1603"/>
    <n v="0.17"/>
    <n v="609.14"/>
    <s v="Tamil Nadu"/>
    <x v="3"/>
    <x v="6"/>
    <m/>
  </r>
  <r>
    <s v="OD9644"/>
    <x v="6"/>
    <x v="4"/>
    <x v="7"/>
    <x v="23"/>
    <d v="2018-07-08T00:00:00"/>
    <x v="2"/>
    <n v="1712"/>
    <n v="0.19"/>
    <n v="188.32"/>
    <s v="Tamil Nadu"/>
    <x v="3"/>
    <x v="7"/>
    <m/>
  </r>
  <r>
    <s v="OD9645"/>
    <x v="16"/>
    <x v="1"/>
    <x v="1"/>
    <x v="21"/>
    <d v="2018-06-25T00:00:00"/>
    <x v="2"/>
    <n v="2083"/>
    <n v="0.21"/>
    <n v="874.86"/>
    <s v="Tamil Nadu"/>
    <x v="3"/>
    <x v="1"/>
    <m/>
  </r>
  <r>
    <s v="OD9646"/>
    <x v="46"/>
    <x v="1"/>
    <x v="14"/>
    <x v="7"/>
    <d v="2016-06-18T00:00:00"/>
    <x v="2"/>
    <n v="2262"/>
    <n v="0.15"/>
    <n v="271.44"/>
    <s v="Tamil Nadu"/>
    <x v="1"/>
    <x v="1"/>
    <m/>
  </r>
  <r>
    <s v="OD9647"/>
    <x v="49"/>
    <x v="5"/>
    <x v="8"/>
    <x v="15"/>
    <d v="2017-04-24T00:00:00"/>
    <x v="2"/>
    <n v="739"/>
    <n v="0.1"/>
    <n v="125.63"/>
    <s v="Tamil Nadu"/>
    <x v="0"/>
    <x v="3"/>
    <m/>
  </r>
  <r>
    <s v="OD9648"/>
    <x v="2"/>
    <x v="3"/>
    <x v="3"/>
    <x v="18"/>
    <d v="2017-04-28T00:00:00"/>
    <x v="2"/>
    <n v="1886"/>
    <n v="0.11"/>
    <n v="810.98"/>
    <s v="Tamil Nadu"/>
    <x v="0"/>
    <x v="3"/>
    <m/>
  </r>
  <r>
    <s v="OD9649"/>
    <x v="8"/>
    <x v="3"/>
    <x v="5"/>
    <x v="6"/>
    <d v="2017-12-06T00:00:00"/>
    <x v="2"/>
    <n v="1106"/>
    <n v="0.1"/>
    <n v="453.46"/>
    <s v="Tamil Nadu"/>
    <x v="0"/>
    <x v="4"/>
    <m/>
  </r>
  <r>
    <s v="OD9650"/>
    <x v="37"/>
    <x v="3"/>
    <x v="5"/>
    <x v="5"/>
    <d v="2016-12-11T00:00:00"/>
    <x v="2"/>
    <n v="1470"/>
    <n v="0.27"/>
    <n v="88.2"/>
    <s v="Tamil Nadu"/>
    <x v="1"/>
    <x v="4"/>
    <m/>
  </r>
  <r>
    <s v="OD9651"/>
    <x v="34"/>
    <x v="4"/>
    <x v="7"/>
    <x v="21"/>
    <d v="2018-10-05T00:00:00"/>
    <x v="2"/>
    <n v="1979"/>
    <n v="0.34"/>
    <n v="692.65"/>
    <s v="Tamil Nadu"/>
    <x v="3"/>
    <x v="2"/>
    <m/>
  </r>
  <r>
    <s v="OD9652"/>
    <x v="5"/>
    <x v="1"/>
    <x v="14"/>
    <x v="19"/>
    <d v="2017-10-27T00:00:00"/>
    <x v="2"/>
    <n v="1936"/>
    <n v="0.14000000000000001"/>
    <n v="484"/>
    <s v="Tamil Nadu"/>
    <x v="0"/>
    <x v="2"/>
    <m/>
  </r>
  <r>
    <s v="OD9653"/>
    <x v="48"/>
    <x v="3"/>
    <x v="5"/>
    <x v="12"/>
    <d v="2018-04-17T00:00:00"/>
    <x v="2"/>
    <n v="2414"/>
    <n v="0.12"/>
    <n v="386.24"/>
    <s v="Tamil Nadu"/>
    <x v="3"/>
    <x v="3"/>
    <m/>
  </r>
  <r>
    <s v="OD9654"/>
    <x v="11"/>
    <x v="6"/>
    <x v="9"/>
    <x v="12"/>
    <d v="2016-04-27T00:00:00"/>
    <x v="2"/>
    <n v="506"/>
    <n v="0.12"/>
    <n v="86.02"/>
    <s v="Tamil Nadu"/>
    <x v="1"/>
    <x v="3"/>
    <m/>
  </r>
  <r>
    <s v="OD9655"/>
    <x v="30"/>
    <x v="5"/>
    <x v="8"/>
    <x v="5"/>
    <d v="2018-09-03T00:00:00"/>
    <x v="2"/>
    <n v="2409"/>
    <n v="0.11"/>
    <n v="939.51"/>
    <s v="Tamil Nadu"/>
    <x v="3"/>
    <x v="8"/>
    <m/>
  </r>
  <r>
    <s v="OD9656"/>
    <x v="9"/>
    <x v="3"/>
    <x v="16"/>
    <x v="19"/>
    <d v="2018-04-30T00:00:00"/>
    <x v="2"/>
    <n v="922"/>
    <n v="0.16"/>
    <n v="221.28"/>
    <s v="Tamil Nadu"/>
    <x v="3"/>
    <x v="3"/>
    <m/>
  </r>
  <r>
    <s v="OD9657"/>
    <x v="24"/>
    <x v="2"/>
    <x v="21"/>
    <x v="20"/>
    <d v="2017-08-08T00:00:00"/>
    <x v="2"/>
    <n v="2263"/>
    <n v="0.22"/>
    <n v="203.67"/>
    <s v="Tamil Nadu"/>
    <x v="0"/>
    <x v="6"/>
    <m/>
  </r>
  <r>
    <s v="OD9658"/>
    <x v="8"/>
    <x v="3"/>
    <x v="3"/>
    <x v="10"/>
    <d v="2018-10-02T00:00:00"/>
    <x v="2"/>
    <n v="664"/>
    <n v="0.16"/>
    <n v="232.4"/>
    <s v="Tamil Nadu"/>
    <x v="3"/>
    <x v="2"/>
    <m/>
  </r>
  <r>
    <s v="OD9659"/>
    <x v="9"/>
    <x v="2"/>
    <x v="15"/>
    <x v="20"/>
    <d v="2018-10-05T00:00:00"/>
    <x v="2"/>
    <n v="1848"/>
    <n v="0.33"/>
    <n v="702.24"/>
    <s v="Tamil Nadu"/>
    <x v="3"/>
    <x v="2"/>
    <m/>
  </r>
  <r>
    <s v="OD9660"/>
    <x v="39"/>
    <x v="1"/>
    <x v="1"/>
    <x v="4"/>
    <d v="2017-11-05T00:00:00"/>
    <x v="2"/>
    <n v="2038"/>
    <n v="0.1"/>
    <n v="550.26"/>
    <s v="Tamil Nadu"/>
    <x v="0"/>
    <x v="0"/>
    <m/>
  </r>
  <r>
    <s v="OD9661"/>
    <x v="9"/>
    <x v="3"/>
    <x v="3"/>
    <x v="14"/>
    <d v="2017-10-15T00:00:00"/>
    <x v="2"/>
    <n v="896"/>
    <n v="0.31"/>
    <n v="62.72"/>
    <s v="Tamil Nadu"/>
    <x v="0"/>
    <x v="2"/>
    <m/>
  </r>
  <r>
    <s v="OD9662"/>
    <x v="27"/>
    <x v="5"/>
    <x v="10"/>
    <x v="11"/>
    <d v="2018-08-28T00:00:00"/>
    <x v="2"/>
    <n v="1354"/>
    <n v="0.26"/>
    <n v="257.26"/>
    <s v="Tamil Nadu"/>
    <x v="3"/>
    <x v="6"/>
    <m/>
  </r>
  <r>
    <s v="OD9663"/>
    <x v="25"/>
    <x v="4"/>
    <x v="22"/>
    <x v="11"/>
    <d v="2018-02-20T00:00:00"/>
    <x v="2"/>
    <n v="527"/>
    <n v="0.24"/>
    <n v="168.64"/>
    <s v="Tamil Nadu"/>
    <x v="3"/>
    <x v="11"/>
    <m/>
  </r>
  <r>
    <s v="OD9664"/>
    <x v="31"/>
    <x v="2"/>
    <x v="2"/>
    <x v="22"/>
    <d v="2015-07-05T00:00:00"/>
    <x v="2"/>
    <n v="1380"/>
    <n v="0.22"/>
    <n v="151.80000000000001"/>
    <s v="Tamil Nadu"/>
    <x v="2"/>
    <x v="7"/>
    <m/>
  </r>
  <r>
    <s v="OD9665"/>
    <x v="30"/>
    <x v="2"/>
    <x v="4"/>
    <x v="17"/>
    <d v="2015-07-09T00:00:00"/>
    <x v="2"/>
    <n v="1337"/>
    <n v="0.32"/>
    <n v="441.21"/>
    <s v="Tamil Nadu"/>
    <x v="2"/>
    <x v="7"/>
    <m/>
  </r>
  <r>
    <s v="OD9666"/>
    <x v="34"/>
    <x v="5"/>
    <x v="10"/>
    <x v="18"/>
    <d v="2016-01-05T00:00:00"/>
    <x v="2"/>
    <n v="706"/>
    <n v="0.21"/>
    <n v="77.66"/>
    <s v="Tamil Nadu"/>
    <x v="1"/>
    <x v="9"/>
    <m/>
  </r>
  <r>
    <s v="OD9667"/>
    <x v="5"/>
    <x v="2"/>
    <x v="21"/>
    <x v="16"/>
    <d v="2015-07-09T00:00:00"/>
    <x v="2"/>
    <n v="786"/>
    <n v="0.35"/>
    <n v="322.26"/>
    <s v="Tamil Nadu"/>
    <x v="2"/>
    <x v="7"/>
    <m/>
  </r>
  <r>
    <s v="OD9668"/>
    <x v="7"/>
    <x v="4"/>
    <x v="6"/>
    <x v="14"/>
    <d v="2018-03-21T00:00:00"/>
    <x v="2"/>
    <n v="1899"/>
    <n v="0.2"/>
    <n v="626.66999999999996"/>
    <s v="Tamil Nadu"/>
    <x v="3"/>
    <x v="10"/>
    <m/>
  </r>
  <r>
    <s v="OD9669"/>
    <x v="5"/>
    <x v="4"/>
    <x v="22"/>
    <x v="1"/>
    <d v="2018-06-25T00:00:00"/>
    <x v="2"/>
    <n v="1409"/>
    <n v="0.13"/>
    <n v="352.25"/>
    <s v="Tamil Nadu"/>
    <x v="3"/>
    <x v="1"/>
    <m/>
  </r>
  <r>
    <s v="OD9670"/>
    <x v="18"/>
    <x v="5"/>
    <x v="17"/>
    <x v="9"/>
    <d v="2017-03-13T00:00:00"/>
    <x v="2"/>
    <n v="648"/>
    <n v="0.22"/>
    <n v="174.96"/>
    <s v="Tamil Nadu"/>
    <x v="0"/>
    <x v="10"/>
    <m/>
  </r>
  <r>
    <s v="OD9671"/>
    <x v="14"/>
    <x v="2"/>
    <x v="2"/>
    <x v="20"/>
    <d v="2015-05-06T00:00:00"/>
    <x v="2"/>
    <n v="1398"/>
    <n v="0.19"/>
    <n v="265.62"/>
    <s v="Tamil Nadu"/>
    <x v="2"/>
    <x v="5"/>
    <m/>
  </r>
  <r>
    <s v="OD9672"/>
    <x v="15"/>
    <x v="5"/>
    <x v="17"/>
    <x v="20"/>
    <d v="2015-04-08T00:00:00"/>
    <x v="2"/>
    <n v="978"/>
    <n v="0.24"/>
    <n v="420.54"/>
    <s v="Tamil Nadu"/>
    <x v="2"/>
    <x v="3"/>
    <m/>
  </r>
  <r>
    <s v="OD9673"/>
    <x v="43"/>
    <x v="1"/>
    <x v="14"/>
    <x v="8"/>
    <d v="2018-03-06T00:00:00"/>
    <x v="2"/>
    <n v="1406"/>
    <n v="0.27"/>
    <n v="421.8"/>
    <s v="Tamil Nadu"/>
    <x v="3"/>
    <x v="10"/>
    <m/>
  </r>
  <r>
    <s v="OD9674"/>
    <x v="42"/>
    <x v="2"/>
    <x v="2"/>
    <x v="10"/>
    <d v="2016-11-20T00:00:00"/>
    <x v="2"/>
    <n v="943"/>
    <n v="0.25"/>
    <n v="56.58"/>
    <s v="Tamil Nadu"/>
    <x v="1"/>
    <x v="0"/>
    <m/>
  </r>
  <r>
    <s v="OD9675"/>
    <x v="49"/>
    <x v="5"/>
    <x v="8"/>
    <x v="1"/>
    <d v="2017-09-24T00:00:00"/>
    <x v="2"/>
    <n v="1263"/>
    <n v="0.31"/>
    <n v="505.2"/>
    <s v="Tamil Nadu"/>
    <x v="0"/>
    <x v="8"/>
    <m/>
  </r>
  <r>
    <s v="OD9676"/>
    <x v="22"/>
    <x v="1"/>
    <x v="14"/>
    <x v="6"/>
    <d v="2017-12-06T00:00:00"/>
    <x v="2"/>
    <n v="962"/>
    <n v="0.23"/>
    <n v="317.45999999999998"/>
    <s v="Tamil Nadu"/>
    <x v="0"/>
    <x v="4"/>
    <m/>
  </r>
  <r>
    <s v="OD9677"/>
    <x v="37"/>
    <x v="3"/>
    <x v="5"/>
    <x v="22"/>
    <d v="2018-12-14T00:00:00"/>
    <x v="2"/>
    <n v="557"/>
    <n v="0.18"/>
    <n v="206.09"/>
    <s v="Tamil Nadu"/>
    <x v="3"/>
    <x v="4"/>
    <m/>
  </r>
  <r>
    <s v="OD9678"/>
    <x v="43"/>
    <x v="2"/>
    <x v="15"/>
    <x v="16"/>
    <d v="2016-06-18T00:00:00"/>
    <x v="2"/>
    <n v="2098"/>
    <n v="0.32"/>
    <n v="713.32"/>
    <s v="Tamil Nadu"/>
    <x v="1"/>
    <x v="1"/>
    <m/>
  </r>
  <r>
    <s v="OD9679"/>
    <x v="40"/>
    <x v="2"/>
    <x v="15"/>
    <x v="6"/>
    <d v="2018-01-23T00:00:00"/>
    <x v="2"/>
    <n v="700"/>
    <n v="0.27"/>
    <n v="98"/>
    <s v="Tamil Nadu"/>
    <x v="3"/>
    <x v="9"/>
    <m/>
  </r>
  <r>
    <s v="OD9680"/>
    <x v="5"/>
    <x v="5"/>
    <x v="17"/>
    <x v="4"/>
    <d v="2017-04-24T00:00:00"/>
    <x v="2"/>
    <n v="1332"/>
    <n v="0.17"/>
    <n v="239.76"/>
    <s v="Tamil Nadu"/>
    <x v="0"/>
    <x v="3"/>
    <m/>
  </r>
  <r>
    <s v="OD9681"/>
    <x v="40"/>
    <x v="5"/>
    <x v="8"/>
    <x v="18"/>
    <d v="2018-04-17T00:00:00"/>
    <x v="2"/>
    <n v="2114"/>
    <n v="0.13"/>
    <n v="930.16"/>
    <s v="Tamil Nadu"/>
    <x v="3"/>
    <x v="3"/>
    <m/>
  </r>
  <r>
    <s v="OD9682"/>
    <x v="33"/>
    <x v="2"/>
    <x v="21"/>
    <x v="12"/>
    <d v="2018-04-17T00:00:00"/>
    <x v="2"/>
    <n v="2202"/>
    <n v="0.22"/>
    <n v="726.66"/>
    <s v="Tamil Nadu"/>
    <x v="3"/>
    <x v="3"/>
    <m/>
  </r>
  <r>
    <s v="OD9683"/>
    <x v="2"/>
    <x v="6"/>
    <x v="19"/>
    <x v="6"/>
    <d v="2018-04-17T00:00:00"/>
    <x v="2"/>
    <n v="1122"/>
    <n v="0.2"/>
    <n v="359.04"/>
    <s v="Tamil Nadu"/>
    <x v="3"/>
    <x v="3"/>
    <m/>
  </r>
  <r>
    <s v="OD9684"/>
    <x v="22"/>
    <x v="4"/>
    <x v="7"/>
    <x v="10"/>
    <d v="2016-06-18T00:00:00"/>
    <x v="2"/>
    <n v="1498"/>
    <n v="0.25"/>
    <n v="419.44"/>
    <s v="Tamil Nadu"/>
    <x v="1"/>
    <x v="1"/>
    <m/>
  </r>
  <r>
    <s v="OD9685"/>
    <x v="10"/>
    <x v="6"/>
    <x v="13"/>
    <x v="9"/>
    <d v="2017-08-20T00:00:00"/>
    <x v="3"/>
    <n v="941"/>
    <n v="0.19"/>
    <n v="395.22"/>
    <s v="Tamil Nadu"/>
    <x v="0"/>
    <x v="6"/>
    <m/>
  </r>
  <r>
    <s v="OD9686"/>
    <x v="34"/>
    <x v="5"/>
    <x v="8"/>
    <x v="14"/>
    <d v="2018-07-23T00:00:00"/>
    <x v="3"/>
    <n v="2122"/>
    <n v="0.1"/>
    <n v="721.48"/>
    <s v="Tamil Nadu"/>
    <x v="3"/>
    <x v="7"/>
    <m/>
  </r>
  <r>
    <s v="OD9687"/>
    <x v="44"/>
    <x v="0"/>
    <x v="20"/>
    <x v="20"/>
    <d v="2016-09-24T00:00:00"/>
    <x v="3"/>
    <n v="1520"/>
    <n v="0.33"/>
    <n v="106.4"/>
    <s v="Tamil Nadu"/>
    <x v="1"/>
    <x v="8"/>
    <m/>
  </r>
  <r>
    <s v="OD9688"/>
    <x v="48"/>
    <x v="1"/>
    <x v="14"/>
    <x v="3"/>
    <d v="2016-12-20T00:00:00"/>
    <x v="3"/>
    <n v="2069"/>
    <n v="0.25"/>
    <n v="310.35000000000002"/>
    <s v="Tamil Nadu"/>
    <x v="1"/>
    <x v="4"/>
    <m/>
  </r>
  <r>
    <s v="OD9689"/>
    <x v="15"/>
    <x v="0"/>
    <x v="12"/>
    <x v="16"/>
    <d v="2018-06-13T00:00:00"/>
    <x v="3"/>
    <n v="523"/>
    <n v="0.27"/>
    <n v="172.59"/>
    <s v="Tamil Nadu"/>
    <x v="3"/>
    <x v="1"/>
    <m/>
  </r>
  <r>
    <s v="OD9690"/>
    <x v="2"/>
    <x v="5"/>
    <x v="10"/>
    <x v="14"/>
    <d v="2015-09-07T00:00:00"/>
    <x v="3"/>
    <n v="2428"/>
    <n v="0.26"/>
    <n v="728.4"/>
    <s v="Tamil Nadu"/>
    <x v="2"/>
    <x v="8"/>
    <m/>
  </r>
  <r>
    <s v="OD9691"/>
    <x v="34"/>
    <x v="3"/>
    <x v="5"/>
    <x v="20"/>
    <d v="2015-09-07T00:00:00"/>
    <x v="3"/>
    <n v="610"/>
    <n v="0.26"/>
    <n v="244"/>
    <s v="Tamil Nadu"/>
    <x v="2"/>
    <x v="8"/>
    <m/>
  </r>
  <r>
    <s v="OD9692"/>
    <x v="21"/>
    <x v="5"/>
    <x v="8"/>
    <x v="3"/>
    <d v="2018-02-17T00:00:00"/>
    <x v="3"/>
    <n v="1994"/>
    <n v="0.33"/>
    <n v="498.5"/>
    <s v="Tamil Nadu"/>
    <x v="3"/>
    <x v="11"/>
    <m/>
  </r>
  <r>
    <s v="OD9693"/>
    <x v="28"/>
    <x v="2"/>
    <x v="4"/>
    <x v="7"/>
    <d v="2015-03-30T00:00:00"/>
    <x v="3"/>
    <n v="559"/>
    <n v="0.3"/>
    <n v="100.62"/>
    <s v="Tamil Nadu"/>
    <x v="2"/>
    <x v="10"/>
    <m/>
  </r>
  <r>
    <s v="OD9694"/>
    <x v="25"/>
    <x v="0"/>
    <x v="12"/>
    <x v="17"/>
    <d v="2015-03-14T00:00:00"/>
    <x v="3"/>
    <n v="1572"/>
    <n v="0.15"/>
    <n v="675.96"/>
    <s v="Tamil Nadu"/>
    <x v="2"/>
    <x v="10"/>
    <m/>
  </r>
  <r>
    <s v="OD9695"/>
    <x v="49"/>
    <x v="6"/>
    <x v="9"/>
    <x v="10"/>
    <d v="2018-04-04T00:00:00"/>
    <x v="4"/>
    <n v="1231"/>
    <n v="0.26"/>
    <n v="517.02"/>
    <s v="Tamil Nadu"/>
    <x v="3"/>
    <x v="3"/>
    <m/>
  </r>
  <r>
    <s v="OD9696"/>
    <x v="15"/>
    <x v="5"/>
    <x v="10"/>
    <x v="13"/>
    <d v="2018-10-22T00:00:00"/>
    <x v="4"/>
    <n v="1924"/>
    <n v="0.24"/>
    <n v="461.76"/>
    <s v="Tamil Nadu"/>
    <x v="3"/>
    <x v="2"/>
    <m/>
  </r>
  <r>
    <s v="OD9697"/>
    <x v="20"/>
    <x v="2"/>
    <x v="4"/>
    <x v="4"/>
    <d v="2018-04-04T00:00:00"/>
    <x v="4"/>
    <n v="1714"/>
    <n v="0.24"/>
    <n v="702.74"/>
    <s v="Tamil Nadu"/>
    <x v="3"/>
    <x v="3"/>
    <m/>
  </r>
  <r>
    <s v="OD9698"/>
    <x v="26"/>
    <x v="1"/>
    <x v="1"/>
    <x v="12"/>
    <d v="2017-11-26T00:00:00"/>
    <x v="4"/>
    <n v="1997"/>
    <n v="0.2"/>
    <n v="259.61"/>
    <s v="Tamil Nadu"/>
    <x v="0"/>
    <x v="0"/>
    <m/>
  </r>
  <r>
    <s v="OD9699"/>
    <x v="5"/>
    <x v="3"/>
    <x v="16"/>
    <x v="11"/>
    <d v="2016-03-07T00:00:00"/>
    <x v="4"/>
    <n v="1878"/>
    <n v="0.32"/>
    <n v="394.38"/>
    <s v="Tamil Nadu"/>
    <x v="1"/>
    <x v="10"/>
    <m/>
  </r>
  <r>
    <s v="OD9700"/>
    <x v="6"/>
    <x v="5"/>
    <x v="8"/>
    <x v="4"/>
    <d v="2015-12-31T00:00:00"/>
    <x v="4"/>
    <n v="1585"/>
    <n v="0.28999999999999998"/>
    <n v="317"/>
    <s v="Tamil Nadu"/>
    <x v="2"/>
    <x v="4"/>
    <m/>
  </r>
  <r>
    <s v="OD9701"/>
    <x v="32"/>
    <x v="4"/>
    <x v="6"/>
    <x v="17"/>
    <d v="2016-03-07T00:00:00"/>
    <x v="4"/>
    <n v="1799"/>
    <n v="0.22"/>
    <n v="323.82"/>
    <s v="Tamil Nadu"/>
    <x v="1"/>
    <x v="10"/>
    <m/>
  </r>
  <r>
    <s v="OD9702"/>
    <x v="37"/>
    <x v="2"/>
    <x v="21"/>
    <x v="7"/>
    <d v="2018-08-27T00:00:00"/>
    <x v="4"/>
    <n v="2428"/>
    <n v="0.26"/>
    <n v="412.76"/>
    <s v="Tamil Nadu"/>
    <x v="3"/>
    <x v="6"/>
    <m/>
  </r>
  <r>
    <s v="OD9703"/>
    <x v="16"/>
    <x v="3"/>
    <x v="16"/>
    <x v="5"/>
    <d v="2018-09-14T00:00:00"/>
    <x v="4"/>
    <n v="2412"/>
    <n v="0.25"/>
    <n v="1085.4000000000001"/>
    <s v="Tamil Nadu"/>
    <x v="3"/>
    <x v="8"/>
    <m/>
  </r>
  <r>
    <s v="OD9704"/>
    <x v="39"/>
    <x v="2"/>
    <x v="4"/>
    <x v="15"/>
    <d v="2018-10-22T00:00:00"/>
    <x v="4"/>
    <n v="540"/>
    <n v="0.17"/>
    <n v="178.2"/>
    <s v="Tamil Nadu"/>
    <x v="3"/>
    <x v="2"/>
    <m/>
  </r>
  <r>
    <s v="OD9705"/>
    <x v="30"/>
    <x v="2"/>
    <x v="2"/>
    <x v="22"/>
    <d v="2018-10-01T00:00:00"/>
    <x v="4"/>
    <n v="1963"/>
    <n v="0.28000000000000003"/>
    <n v="530.01"/>
    <s v="Tamil Nadu"/>
    <x v="3"/>
    <x v="2"/>
    <m/>
  </r>
  <r>
    <s v="OD9706"/>
    <x v="35"/>
    <x v="4"/>
    <x v="22"/>
    <x v="14"/>
    <d v="2016-11-01T00:00:00"/>
    <x v="4"/>
    <n v="2417"/>
    <n v="0.11"/>
    <n v="169.19"/>
    <s v="Tamil Nadu"/>
    <x v="1"/>
    <x v="0"/>
    <m/>
  </r>
  <r>
    <s v="OD9707"/>
    <x v="23"/>
    <x v="6"/>
    <x v="13"/>
    <x v="12"/>
    <d v="2015-04-06T00:00:00"/>
    <x v="4"/>
    <n v="523"/>
    <n v="0.3"/>
    <n v="83.68"/>
    <s v="Tamil Nadu"/>
    <x v="2"/>
    <x v="3"/>
    <m/>
  </r>
  <r>
    <s v="OD9708"/>
    <x v="36"/>
    <x v="3"/>
    <x v="5"/>
    <x v="18"/>
    <d v="2018-10-22T00:00:00"/>
    <x v="4"/>
    <n v="1173"/>
    <n v="0.32"/>
    <n v="187.68"/>
    <s v="Tamil Nadu"/>
    <x v="3"/>
    <x v="2"/>
    <m/>
  </r>
  <r>
    <s v="OD9709"/>
    <x v="10"/>
    <x v="6"/>
    <x v="11"/>
    <x v="19"/>
    <d v="2017-11-24T00:00:00"/>
    <x v="4"/>
    <n v="756"/>
    <n v="0.14000000000000001"/>
    <n v="128.52000000000001"/>
    <s v="Tamil Nadu"/>
    <x v="0"/>
    <x v="0"/>
    <m/>
  </r>
  <r>
    <s v="OD9710"/>
    <x v="20"/>
    <x v="5"/>
    <x v="8"/>
    <x v="5"/>
    <d v="2018-02-17T00:00:00"/>
    <x v="4"/>
    <n v="520"/>
    <n v="0.27"/>
    <n v="109.2"/>
    <s v="Tamil Nadu"/>
    <x v="3"/>
    <x v="11"/>
    <m/>
  </r>
  <r>
    <s v="OD9711"/>
    <x v="27"/>
    <x v="5"/>
    <x v="10"/>
    <x v="8"/>
    <d v="2018-04-20T00:00:00"/>
    <x v="4"/>
    <n v="1708"/>
    <n v="0.24"/>
    <n v="409.92"/>
    <s v="Tamil Nadu"/>
    <x v="3"/>
    <x v="3"/>
    <m/>
  </r>
  <r>
    <s v="OD9712"/>
    <x v="30"/>
    <x v="0"/>
    <x v="0"/>
    <x v="11"/>
    <d v="2015-10-13T00:00:00"/>
    <x v="1"/>
    <n v="2393"/>
    <n v="0.14000000000000001"/>
    <n v="981.13"/>
    <s v="Tamil Nadu"/>
    <x v="2"/>
    <x v="2"/>
    <m/>
  </r>
  <r>
    <s v="OD9713"/>
    <x v="37"/>
    <x v="3"/>
    <x v="18"/>
    <x v="2"/>
    <d v="2017-04-04T00:00:00"/>
    <x v="1"/>
    <n v="1223"/>
    <n v="0.34"/>
    <n v="550.35"/>
    <s v="Tamil Nadu"/>
    <x v="0"/>
    <x v="3"/>
    <m/>
  </r>
  <r>
    <s v="OD9714"/>
    <x v="41"/>
    <x v="0"/>
    <x v="12"/>
    <x v="5"/>
    <d v="2018-04-02T00:00:00"/>
    <x v="1"/>
    <n v="1331"/>
    <n v="0.26"/>
    <n v="545.71"/>
    <s v="Tamil Nadu"/>
    <x v="3"/>
    <x v="3"/>
    <m/>
  </r>
  <r>
    <s v="OD9715"/>
    <x v="32"/>
    <x v="5"/>
    <x v="17"/>
    <x v="7"/>
    <d v="2018-09-08T00:00:00"/>
    <x v="1"/>
    <n v="2204"/>
    <n v="0.27"/>
    <n v="947.72"/>
    <s v="Tamil Nadu"/>
    <x v="3"/>
    <x v="8"/>
    <m/>
  </r>
  <r>
    <s v="OD9716"/>
    <x v="8"/>
    <x v="0"/>
    <x v="12"/>
    <x v="22"/>
    <d v="2018-10-12T00:00:00"/>
    <x v="2"/>
    <n v="2055"/>
    <n v="0.25"/>
    <n v="472.65"/>
    <s v="Tamil Nadu"/>
    <x v="3"/>
    <x v="2"/>
    <m/>
  </r>
  <r>
    <s v="OD9717"/>
    <x v="19"/>
    <x v="2"/>
    <x v="4"/>
    <x v="4"/>
    <d v="2017-06-14T00:00:00"/>
    <x v="2"/>
    <n v="995"/>
    <n v="0.3"/>
    <n v="238.8"/>
    <s v="Tamil Nadu"/>
    <x v="0"/>
    <x v="1"/>
    <m/>
  </r>
  <r>
    <s v="OD9718"/>
    <x v="41"/>
    <x v="2"/>
    <x v="15"/>
    <x v="7"/>
    <d v="2018-05-09T00:00:00"/>
    <x v="2"/>
    <n v="2288"/>
    <n v="0.15"/>
    <n v="228.8"/>
    <s v="Tamil Nadu"/>
    <x v="3"/>
    <x v="5"/>
    <m/>
  </r>
  <r>
    <s v="OD9719"/>
    <x v="49"/>
    <x v="6"/>
    <x v="11"/>
    <x v="9"/>
    <d v="2017-03-10T00:00:00"/>
    <x v="2"/>
    <n v="2221"/>
    <n v="0.35"/>
    <n v="288.73"/>
    <s v="Tamil Nadu"/>
    <x v="0"/>
    <x v="10"/>
    <m/>
  </r>
  <r>
    <s v="OD9720"/>
    <x v="17"/>
    <x v="1"/>
    <x v="1"/>
    <x v="14"/>
    <d v="2017-07-19T00:00:00"/>
    <x v="2"/>
    <n v="1597"/>
    <n v="0.25"/>
    <n v="495.07"/>
    <s v="Tamil Nadu"/>
    <x v="0"/>
    <x v="7"/>
    <m/>
  </r>
  <r>
    <s v="OD9721"/>
    <x v="15"/>
    <x v="4"/>
    <x v="7"/>
    <x v="8"/>
    <d v="2015-12-16T00:00:00"/>
    <x v="2"/>
    <n v="2259"/>
    <n v="0.12"/>
    <n v="406.62"/>
    <s v="Tamil Nadu"/>
    <x v="2"/>
    <x v="4"/>
    <m/>
  </r>
  <r>
    <s v="OD9722"/>
    <x v="8"/>
    <x v="5"/>
    <x v="8"/>
    <x v="17"/>
    <d v="2018-11-03T00:00:00"/>
    <x v="2"/>
    <n v="2208"/>
    <n v="0.23"/>
    <n v="794.88"/>
    <s v="Tamil Nadu"/>
    <x v="3"/>
    <x v="0"/>
    <m/>
  </r>
  <r>
    <s v="OD9723"/>
    <x v="29"/>
    <x v="2"/>
    <x v="2"/>
    <x v="16"/>
    <d v="2017-07-01T00:00:00"/>
    <x v="2"/>
    <n v="1793"/>
    <n v="0.1"/>
    <n v="519.97"/>
    <s v="Tamil Nadu"/>
    <x v="0"/>
    <x v="7"/>
    <m/>
  </r>
  <r>
    <s v="OD9724"/>
    <x v="20"/>
    <x v="2"/>
    <x v="15"/>
    <x v="0"/>
    <d v="2018-09-28T00:00:00"/>
    <x v="2"/>
    <n v="1934"/>
    <n v="0.31"/>
    <n v="328.78"/>
    <s v="Tamil Nadu"/>
    <x v="3"/>
    <x v="8"/>
    <m/>
  </r>
  <r>
    <s v="OD9725"/>
    <x v="39"/>
    <x v="6"/>
    <x v="13"/>
    <x v="9"/>
    <d v="2018-10-05T00:00:00"/>
    <x v="2"/>
    <n v="1812"/>
    <n v="0.23"/>
    <n v="344.28"/>
    <s v="Tamil Nadu"/>
    <x v="3"/>
    <x v="2"/>
    <m/>
  </r>
  <r>
    <s v="OD9726"/>
    <x v="15"/>
    <x v="4"/>
    <x v="6"/>
    <x v="1"/>
    <d v="2018-06-08T00:00:00"/>
    <x v="2"/>
    <n v="1386"/>
    <n v="0.35"/>
    <n v="110.88"/>
    <s v="Tamil Nadu"/>
    <x v="3"/>
    <x v="1"/>
    <m/>
  </r>
  <r>
    <s v="OD9727"/>
    <x v="8"/>
    <x v="3"/>
    <x v="18"/>
    <x v="1"/>
    <d v="2017-07-19T00:00:00"/>
    <x v="2"/>
    <n v="703"/>
    <n v="0.13"/>
    <n v="105.45"/>
    <s v="Tamil Nadu"/>
    <x v="0"/>
    <x v="7"/>
    <m/>
  </r>
  <r>
    <s v="OD9728"/>
    <x v="37"/>
    <x v="3"/>
    <x v="5"/>
    <x v="11"/>
    <d v="2017-12-18T00:00:00"/>
    <x v="2"/>
    <n v="958"/>
    <n v="0.1"/>
    <n v="277.82"/>
    <s v="Tamil Nadu"/>
    <x v="0"/>
    <x v="4"/>
    <m/>
  </r>
  <r>
    <s v="OD9729"/>
    <x v="33"/>
    <x v="5"/>
    <x v="8"/>
    <x v="17"/>
    <d v="2017-03-10T00:00:00"/>
    <x v="2"/>
    <n v="878"/>
    <n v="0.16"/>
    <n v="175.6"/>
    <s v="Tamil Nadu"/>
    <x v="0"/>
    <x v="10"/>
    <m/>
  </r>
  <r>
    <s v="OD9730"/>
    <x v="27"/>
    <x v="4"/>
    <x v="6"/>
    <x v="12"/>
    <d v="2018-09-04T00:00:00"/>
    <x v="2"/>
    <n v="2393"/>
    <n v="0.33"/>
    <n v="526.46"/>
    <s v="Tamil Nadu"/>
    <x v="3"/>
    <x v="8"/>
    <m/>
  </r>
  <r>
    <s v="OD9731"/>
    <x v="33"/>
    <x v="0"/>
    <x v="0"/>
    <x v="8"/>
    <d v="2017-11-12T00:00:00"/>
    <x v="2"/>
    <n v="1097"/>
    <n v="0.34"/>
    <n v="120.67"/>
    <s v="Tamil Nadu"/>
    <x v="0"/>
    <x v="0"/>
    <m/>
  </r>
  <r>
    <s v="OD9732"/>
    <x v="1"/>
    <x v="3"/>
    <x v="5"/>
    <x v="1"/>
    <d v="2017-12-18T00:00:00"/>
    <x v="2"/>
    <n v="1836"/>
    <n v="0.27"/>
    <n v="257.04000000000002"/>
    <s v="Tamil Nadu"/>
    <x v="0"/>
    <x v="4"/>
    <m/>
  </r>
  <r>
    <s v="OD9733"/>
    <x v="4"/>
    <x v="2"/>
    <x v="15"/>
    <x v="12"/>
    <d v="2018-12-05T00:00:00"/>
    <x v="2"/>
    <n v="2051"/>
    <n v="0.21"/>
    <n v="102.55"/>
    <s v="Tamil Nadu"/>
    <x v="3"/>
    <x v="4"/>
    <m/>
  </r>
  <r>
    <s v="OD9734"/>
    <x v="25"/>
    <x v="3"/>
    <x v="18"/>
    <x v="20"/>
    <d v="2015-12-16T00:00:00"/>
    <x v="2"/>
    <n v="1171"/>
    <n v="0.33"/>
    <n v="281.04000000000002"/>
    <s v="Tamil Nadu"/>
    <x v="2"/>
    <x v="4"/>
    <m/>
  </r>
  <r>
    <s v="OD9735"/>
    <x v="30"/>
    <x v="1"/>
    <x v="14"/>
    <x v="0"/>
    <d v="2018-01-30T00:00:00"/>
    <x v="2"/>
    <n v="943"/>
    <n v="0.33"/>
    <n v="358.34"/>
    <s v="Tamil Nadu"/>
    <x v="3"/>
    <x v="9"/>
    <m/>
  </r>
  <r>
    <s v="OD9736"/>
    <x v="48"/>
    <x v="0"/>
    <x v="20"/>
    <x v="14"/>
    <d v="2017-10-06T00:00:00"/>
    <x v="2"/>
    <n v="1562"/>
    <n v="0.23"/>
    <n v="562.32000000000005"/>
    <s v="Tamil Nadu"/>
    <x v="0"/>
    <x v="2"/>
    <m/>
  </r>
  <r>
    <s v="OD9737"/>
    <x v="30"/>
    <x v="5"/>
    <x v="17"/>
    <x v="10"/>
    <d v="2018-12-24T00:00:00"/>
    <x v="2"/>
    <n v="2045"/>
    <n v="0.14000000000000001"/>
    <n v="265.85000000000002"/>
    <s v="Tamil Nadu"/>
    <x v="3"/>
    <x v="4"/>
    <m/>
  </r>
  <r>
    <s v="OD9738"/>
    <x v="48"/>
    <x v="5"/>
    <x v="10"/>
    <x v="11"/>
    <d v="2017-03-10T00:00:00"/>
    <x v="2"/>
    <n v="2271"/>
    <n v="0.35"/>
    <n v="522.33000000000004"/>
    <s v="Tamil Nadu"/>
    <x v="0"/>
    <x v="10"/>
    <m/>
  </r>
  <r>
    <s v="OD9739"/>
    <x v="9"/>
    <x v="0"/>
    <x v="0"/>
    <x v="19"/>
    <d v="2017-10-06T00:00:00"/>
    <x v="2"/>
    <n v="1213"/>
    <n v="0.25"/>
    <n v="545.85"/>
    <s v="Tamil Nadu"/>
    <x v="0"/>
    <x v="2"/>
    <m/>
  </r>
  <r>
    <s v="OD9740"/>
    <x v="17"/>
    <x v="0"/>
    <x v="0"/>
    <x v="12"/>
    <d v="2018-10-21T00:00:00"/>
    <x v="3"/>
    <n v="2397"/>
    <n v="0.21"/>
    <n v="503.37"/>
    <s v="Tamil Nadu"/>
    <x v="3"/>
    <x v="2"/>
    <m/>
  </r>
  <r>
    <s v="OD9741"/>
    <x v="27"/>
    <x v="0"/>
    <x v="20"/>
    <x v="15"/>
    <d v="2018-03-13T00:00:00"/>
    <x v="3"/>
    <n v="1272"/>
    <n v="0.12"/>
    <n v="419.76"/>
    <s v="Tamil Nadu"/>
    <x v="3"/>
    <x v="10"/>
    <m/>
  </r>
  <r>
    <s v="OD9742"/>
    <x v="18"/>
    <x v="3"/>
    <x v="18"/>
    <x v="9"/>
    <d v="2018-03-13T00:00:00"/>
    <x v="3"/>
    <n v="1382"/>
    <n v="0.19"/>
    <n v="428.42"/>
    <s v="Tamil Nadu"/>
    <x v="3"/>
    <x v="10"/>
    <m/>
  </r>
  <r>
    <s v="OD9743"/>
    <x v="19"/>
    <x v="4"/>
    <x v="22"/>
    <x v="12"/>
    <d v="2018-03-13T00:00:00"/>
    <x v="3"/>
    <n v="1351"/>
    <n v="0.33"/>
    <n v="405.3"/>
    <s v="Tamil Nadu"/>
    <x v="3"/>
    <x v="10"/>
    <m/>
  </r>
  <r>
    <s v="OD9744"/>
    <x v="3"/>
    <x v="0"/>
    <x v="12"/>
    <x v="6"/>
    <d v="2017-07-01T00:00:00"/>
    <x v="4"/>
    <n v="843"/>
    <n v="0.11"/>
    <n v="303.48"/>
    <s v="Tamil Nadu"/>
    <x v="0"/>
    <x v="7"/>
    <m/>
  </r>
  <r>
    <s v="OD9745"/>
    <x v="18"/>
    <x v="6"/>
    <x v="13"/>
    <x v="10"/>
    <d v="2016-12-10T00:00:00"/>
    <x v="4"/>
    <n v="1853"/>
    <n v="0.33"/>
    <n v="296.48"/>
    <s v="Tamil Nadu"/>
    <x v="1"/>
    <x v="4"/>
    <m/>
  </r>
  <r>
    <s v="OD9746"/>
    <x v="43"/>
    <x v="3"/>
    <x v="5"/>
    <x v="23"/>
    <d v="2018-09-29T00:00:00"/>
    <x v="4"/>
    <n v="1582"/>
    <n v="0.14000000000000001"/>
    <n v="585.34"/>
    <s v="Tamil Nadu"/>
    <x v="3"/>
    <x v="8"/>
    <m/>
  </r>
  <r>
    <s v="OD9747"/>
    <x v="22"/>
    <x v="0"/>
    <x v="20"/>
    <x v="2"/>
    <d v="2015-04-07T00:00:00"/>
    <x v="1"/>
    <n v="1337"/>
    <n v="0.21"/>
    <n v="213.92"/>
    <s v="Tamil Nadu"/>
    <x v="2"/>
    <x v="3"/>
    <m/>
  </r>
  <r>
    <s v="OD9748"/>
    <x v="44"/>
    <x v="0"/>
    <x v="12"/>
    <x v="22"/>
    <d v="2017-02-05T00:00:00"/>
    <x v="1"/>
    <n v="2071"/>
    <n v="0.17"/>
    <n v="911.24"/>
    <s v="Tamil Nadu"/>
    <x v="0"/>
    <x v="11"/>
    <m/>
  </r>
  <r>
    <s v="OD9749"/>
    <x v="27"/>
    <x v="1"/>
    <x v="1"/>
    <x v="16"/>
    <d v="2017-02-05T00:00:00"/>
    <x v="1"/>
    <n v="1405"/>
    <n v="0.26"/>
    <n v="309.10000000000002"/>
    <s v="Tamil Nadu"/>
    <x v="0"/>
    <x v="11"/>
    <m/>
  </r>
  <r>
    <s v="OD9750"/>
    <x v="17"/>
    <x v="1"/>
    <x v="14"/>
    <x v="21"/>
    <d v="2016-05-16T00:00:00"/>
    <x v="1"/>
    <n v="2347"/>
    <n v="0.11"/>
    <n v="985.74"/>
    <s v="Tamil Nadu"/>
    <x v="1"/>
    <x v="5"/>
    <m/>
  </r>
  <r>
    <s v="OD9751"/>
    <x v="18"/>
    <x v="3"/>
    <x v="5"/>
    <x v="5"/>
    <d v="2018-11-06T00:00:00"/>
    <x v="2"/>
    <n v="2174"/>
    <n v="0.32"/>
    <n v="543.5"/>
    <s v="Tamil Nadu"/>
    <x v="3"/>
    <x v="0"/>
    <m/>
  </r>
  <r>
    <s v="OD9752"/>
    <x v="40"/>
    <x v="0"/>
    <x v="20"/>
    <x v="4"/>
    <d v="2018-07-03T00:00:00"/>
    <x v="2"/>
    <n v="1586"/>
    <n v="0.31"/>
    <n v="586.82000000000005"/>
    <s v="Tamil Nadu"/>
    <x v="3"/>
    <x v="7"/>
    <m/>
  </r>
  <r>
    <s v="OD9753"/>
    <x v="12"/>
    <x v="0"/>
    <x v="0"/>
    <x v="22"/>
    <d v="2018-07-03T00:00:00"/>
    <x v="2"/>
    <n v="1400"/>
    <n v="0.1"/>
    <n v="336"/>
    <s v="Tamil Nadu"/>
    <x v="3"/>
    <x v="7"/>
    <m/>
  </r>
  <r>
    <s v="OD9754"/>
    <x v="42"/>
    <x v="4"/>
    <x v="22"/>
    <x v="10"/>
    <d v="2018-07-03T00:00:00"/>
    <x v="2"/>
    <n v="2264"/>
    <n v="0.25"/>
    <n v="860.32"/>
    <s v="Tamil Nadu"/>
    <x v="3"/>
    <x v="7"/>
    <m/>
  </r>
  <r>
    <s v="OD9755"/>
    <x v="18"/>
    <x v="2"/>
    <x v="21"/>
    <x v="19"/>
    <d v="2018-11-12T00:00:00"/>
    <x v="2"/>
    <n v="1429"/>
    <n v="0.32"/>
    <n v="457.28"/>
    <s v="Tamil Nadu"/>
    <x v="3"/>
    <x v="0"/>
    <m/>
  </r>
  <r>
    <s v="OD9756"/>
    <x v="25"/>
    <x v="4"/>
    <x v="22"/>
    <x v="22"/>
    <d v="2018-11-12T00:00:00"/>
    <x v="2"/>
    <n v="1995"/>
    <n v="0.23"/>
    <n v="837.9"/>
    <s v="Tamil Nadu"/>
    <x v="3"/>
    <x v="0"/>
    <m/>
  </r>
  <r>
    <s v="OD9757"/>
    <x v="2"/>
    <x v="4"/>
    <x v="22"/>
    <x v="4"/>
    <d v="2017-09-12T00:00:00"/>
    <x v="2"/>
    <n v="2046"/>
    <n v="0.11"/>
    <n v="184.14"/>
    <s v="Tamil Nadu"/>
    <x v="0"/>
    <x v="8"/>
    <m/>
  </r>
  <r>
    <s v="OD9758"/>
    <x v="34"/>
    <x v="2"/>
    <x v="15"/>
    <x v="5"/>
    <d v="2017-07-04T00:00:00"/>
    <x v="2"/>
    <n v="2468"/>
    <n v="0.17"/>
    <n v="789.76"/>
    <s v="Tamil Nadu"/>
    <x v="0"/>
    <x v="7"/>
    <m/>
  </r>
  <r>
    <s v="OD9759"/>
    <x v="11"/>
    <x v="6"/>
    <x v="19"/>
    <x v="4"/>
    <d v="2017-07-04T00:00:00"/>
    <x v="2"/>
    <n v="661"/>
    <n v="0.22"/>
    <n v="244.57"/>
    <s v="Tamil Nadu"/>
    <x v="0"/>
    <x v="7"/>
    <m/>
  </r>
  <r>
    <s v="OD9760"/>
    <x v="49"/>
    <x v="6"/>
    <x v="11"/>
    <x v="23"/>
    <d v="2018-11-12T00:00:00"/>
    <x v="2"/>
    <n v="1357"/>
    <n v="0.27"/>
    <n v="94.99"/>
    <s v="Tamil Nadu"/>
    <x v="3"/>
    <x v="0"/>
    <m/>
  </r>
  <r>
    <s v="OD9761"/>
    <x v="41"/>
    <x v="2"/>
    <x v="15"/>
    <x v="8"/>
    <d v="2018-07-03T00:00:00"/>
    <x v="2"/>
    <n v="1143"/>
    <n v="0.13"/>
    <n v="434.34"/>
    <s v="Tamil Nadu"/>
    <x v="3"/>
    <x v="7"/>
    <m/>
  </r>
  <r>
    <s v="OD9762"/>
    <x v="36"/>
    <x v="4"/>
    <x v="7"/>
    <x v="20"/>
    <d v="2015-12-31T00:00:00"/>
    <x v="2"/>
    <n v="681"/>
    <n v="0.1"/>
    <n v="136.19999999999999"/>
    <s v="Tamil Nadu"/>
    <x v="2"/>
    <x v="4"/>
    <m/>
  </r>
  <r>
    <s v="OD9763"/>
    <x v="34"/>
    <x v="5"/>
    <x v="17"/>
    <x v="2"/>
    <d v="2016-12-06T00:00:00"/>
    <x v="3"/>
    <n v="1890"/>
    <n v="0.11"/>
    <n v="756"/>
    <s v="Tamil Nadu"/>
    <x v="1"/>
    <x v="4"/>
    <m/>
  </r>
  <r>
    <s v="OD9764"/>
    <x v="49"/>
    <x v="2"/>
    <x v="4"/>
    <x v="18"/>
    <d v="2016-10-30T00:00:00"/>
    <x v="3"/>
    <n v="2071"/>
    <n v="0.11"/>
    <n v="207.1"/>
    <s v="Tamil Nadu"/>
    <x v="1"/>
    <x v="2"/>
    <m/>
  </r>
  <r>
    <s v="OD9765"/>
    <x v="21"/>
    <x v="4"/>
    <x v="6"/>
    <x v="11"/>
    <d v="2017-04-09T00:00:00"/>
    <x v="3"/>
    <n v="687"/>
    <n v="0.2"/>
    <n v="130.53"/>
    <s v="Tamil Nadu"/>
    <x v="0"/>
    <x v="3"/>
    <m/>
  </r>
  <r>
    <s v="OD9766"/>
    <x v="5"/>
    <x v="0"/>
    <x v="20"/>
    <x v="9"/>
    <d v="2017-06-13T00:00:00"/>
    <x v="3"/>
    <n v="1752"/>
    <n v="0.16"/>
    <n v="297.83999999999997"/>
    <s v="Tamil Nadu"/>
    <x v="0"/>
    <x v="1"/>
    <m/>
  </r>
  <r>
    <s v="OD9767"/>
    <x v="48"/>
    <x v="2"/>
    <x v="2"/>
    <x v="21"/>
    <d v="2017-10-17T00:00:00"/>
    <x v="3"/>
    <n v="1052"/>
    <n v="0.16"/>
    <n v="294.56"/>
    <s v="Tamil Nadu"/>
    <x v="0"/>
    <x v="2"/>
    <m/>
  </r>
  <r>
    <s v="OD9768"/>
    <x v="35"/>
    <x v="3"/>
    <x v="18"/>
    <x v="3"/>
    <d v="2016-11-16T00:00:00"/>
    <x v="3"/>
    <n v="2351"/>
    <n v="0.35"/>
    <n v="869.87"/>
    <s v="Tamil Nadu"/>
    <x v="1"/>
    <x v="0"/>
    <m/>
  </r>
  <r>
    <s v="OD9769"/>
    <x v="46"/>
    <x v="1"/>
    <x v="1"/>
    <x v="14"/>
    <d v="2018-05-18T00:00:00"/>
    <x v="3"/>
    <n v="2433"/>
    <n v="0.18"/>
    <n v="1021.86"/>
    <s v="Tamil Nadu"/>
    <x v="3"/>
    <x v="5"/>
    <m/>
  </r>
  <r>
    <s v="OD9770"/>
    <x v="14"/>
    <x v="6"/>
    <x v="11"/>
    <x v="0"/>
    <d v="2017-06-26T00:00:00"/>
    <x v="3"/>
    <n v="2308"/>
    <n v="0.26"/>
    <n v="669.32"/>
    <s v="Tamil Nadu"/>
    <x v="0"/>
    <x v="1"/>
    <m/>
  </r>
  <r>
    <s v="OD9771"/>
    <x v="5"/>
    <x v="4"/>
    <x v="22"/>
    <x v="6"/>
    <d v="2018-10-27T00:00:00"/>
    <x v="3"/>
    <n v="1029"/>
    <n v="0.28000000000000003"/>
    <n v="154.35"/>
    <s v="Tamil Nadu"/>
    <x v="3"/>
    <x v="2"/>
    <m/>
  </r>
  <r>
    <s v="OD9772"/>
    <x v="18"/>
    <x v="4"/>
    <x v="7"/>
    <x v="5"/>
    <d v="2016-05-13T00:00:00"/>
    <x v="3"/>
    <n v="1884"/>
    <n v="0.24"/>
    <n v="339.12"/>
    <s v="Tamil Nadu"/>
    <x v="1"/>
    <x v="5"/>
    <m/>
  </r>
  <r>
    <s v="OD9773"/>
    <x v="49"/>
    <x v="3"/>
    <x v="3"/>
    <x v="10"/>
    <d v="2018-06-30T00:00:00"/>
    <x v="3"/>
    <n v="2463"/>
    <n v="0.31"/>
    <n v="763.53"/>
    <s v="Tamil Nadu"/>
    <x v="3"/>
    <x v="1"/>
    <m/>
  </r>
  <r>
    <s v="OD9774"/>
    <x v="20"/>
    <x v="3"/>
    <x v="5"/>
    <x v="9"/>
    <d v="2017-04-24T00:00:00"/>
    <x v="3"/>
    <n v="1310"/>
    <n v="0.26"/>
    <n v="510.9"/>
    <s v="Tamil Nadu"/>
    <x v="0"/>
    <x v="3"/>
    <m/>
  </r>
  <r>
    <s v="OD9775"/>
    <x v="4"/>
    <x v="5"/>
    <x v="8"/>
    <x v="0"/>
    <d v="2015-10-20T00:00:00"/>
    <x v="3"/>
    <n v="1727"/>
    <n v="0.12"/>
    <n v="552.64"/>
    <s v="Tamil Nadu"/>
    <x v="2"/>
    <x v="2"/>
    <m/>
  </r>
  <r>
    <s v="OD9776"/>
    <x v="32"/>
    <x v="6"/>
    <x v="13"/>
    <x v="17"/>
    <d v="2017-09-02T00:00:00"/>
    <x v="3"/>
    <n v="1684"/>
    <n v="0.28000000000000003"/>
    <n v="690.44"/>
    <s v="Tamil Nadu"/>
    <x v="0"/>
    <x v="8"/>
    <m/>
  </r>
  <r>
    <s v="OD9777"/>
    <x v="16"/>
    <x v="2"/>
    <x v="15"/>
    <x v="13"/>
    <d v="2016-12-08T00:00:00"/>
    <x v="3"/>
    <n v="1614"/>
    <n v="0.22"/>
    <n v="581.04"/>
    <s v="Tamil Nadu"/>
    <x v="1"/>
    <x v="4"/>
    <m/>
  </r>
  <r>
    <s v="OD9778"/>
    <x v="46"/>
    <x v="4"/>
    <x v="6"/>
    <x v="13"/>
    <d v="2015-04-11T00:00:00"/>
    <x v="3"/>
    <n v="1651"/>
    <n v="0.11"/>
    <n v="115.57"/>
    <s v="Tamil Nadu"/>
    <x v="2"/>
    <x v="3"/>
    <m/>
  </r>
  <r>
    <s v="OD9779"/>
    <x v="38"/>
    <x v="5"/>
    <x v="8"/>
    <x v="6"/>
    <d v="2016-12-08T00:00:00"/>
    <x v="3"/>
    <n v="1983"/>
    <n v="0.34"/>
    <n v="237.96"/>
    <s v="Tamil Nadu"/>
    <x v="1"/>
    <x v="4"/>
    <m/>
  </r>
  <r>
    <s v="OD9780"/>
    <x v="18"/>
    <x v="2"/>
    <x v="4"/>
    <x v="6"/>
    <d v="2018-09-17T00:00:00"/>
    <x v="3"/>
    <n v="1683"/>
    <n v="0.28999999999999998"/>
    <n v="589.04999999999995"/>
    <s v="Tamil Nadu"/>
    <x v="3"/>
    <x v="8"/>
    <m/>
  </r>
  <r>
    <s v="OD9781"/>
    <x v="13"/>
    <x v="5"/>
    <x v="10"/>
    <x v="7"/>
    <d v="2017-06-30T00:00:00"/>
    <x v="3"/>
    <n v="546"/>
    <n v="0.27"/>
    <n v="191.1"/>
    <s v="Tamil Nadu"/>
    <x v="0"/>
    <x v="1"/>
    <m/>
  </r>
  <r>
    <s v="OD9782"/>
    <x v="36"/>
    <x v="1"/>
    <x v="1"/>
    <x v="12"/>
    <d v="2016-12-21T00:00:00"/>
    <x v="3"/>
    <n v="1660"/>
    <n v="0.11"/>
    <n v="415"/>
    <s v="Tamil Nadu"/>
    <x v="1"/>
    <x v="4"/>
    <m/>
  </r>
  <r>
    <s v="OD9783"/>
    <x v="34"/>
    <x v="5"/>
    <x v="10"/>
    <x v="9"/>
    <d v="2017-03-29T00:00:00"/>
    <x v="3"/>
    <n v="2450"/>
    <n v="0.21"/>
    <n v="1102.5"/>
    <s v="Tamil Nadu"/>
    <x v="0"/>
    <x v="10"/>
    <m/>
  </r>
  <r>
    <s v="OD9784"/>
    <x v="9"/>
    <x v="2"/>
    <x v="21"/>
    <x v="17"/>
    <d v="2016-12-21T00:00:00"/>
    <x v="3"/>
    <n v="2193"/>
    <n v="0.35"/>
    <n v="131.58000000000001"/>
    <s v="Tamil Nadu"/>
    <x v="1"/>
    <x v="4"/>
    <m/>
  </r>
  <r>
    <s v="OD9785"/>
    <x v="33"/>
    <x v="5"/>
    <x v="10"/>
    <x v="3"/>
    <d v="2016-11-27T00:00:00"/>
    <x v="4"/>
    <n v="2207"/>
    <n v="0.16"/>
    <n v="353.12"/>
    <s v="Tamil Nadu"/>
    <x v="1"/>
    <x v="0"/>
    <m/>
  </r>
  <r>
    <s v="OD9786"/>
    <x v="16"/>
    <x v="1"/>
    <x v="1"/>
    <x v="18"/>
    <d v="2016-08-02T00:00:00"/>
    <x v="4"/>
    <n v="2392"/>
    <n v="0.13"/>
    <n v="143.52000000000001"/>
    <s v="Tamil Nadu"/>
    <x v="1"/>
    <x v="6"/>
    <m/>
  </r>
  <r>
    <s v="OD9787"/>
    <x v="38"/>
    <x v="1"/>
    <x v="14"/>
    <x v="4"/>
    <d v="2016-10-01T00:00:00"/>
    <x v="4"/>
    <n v="1901"/>
    <n v="0.21"/>
    <n v="380.2"/>
    <s v="Tamil Nadu"/>
    <x v="1"/>
    <x v="2"/>
    <m/>
  </r>
  <r>
    <s v="OD9788"/>
    <x v="3"/>
    <x v="5"/>
    <x v="17"/>
    <x v="21"/>
    <d v="2016-09-25T00:00:00"/>
    <x v="4"/>
    <n v="537"/>
    <n v="0.27"/>
    <n v="91.29"/>
    <s v="Tamil Nadu"/>
    <x v="1"/>
    <x v="8"/>
    <m/>
  </r>
  <r>
    <s v="OD9789"/>
    <x v="24"/>
    <x v="1"/>
    <x v="1"/>
    <x v="19"/>
    <d v="2018-10-03T00:00:00"/>
    <x v="4"/>
    <n v="1139"/>
    <n v="0.26"/>
    <n v="250.58"/>
    <s v="Tamil Nadu"/>
    <x v="3"/>
    <x v="2"/>
    <m/>
  </r>
  <r>
    <s v="OD9790"/>
    <x v="43"/>
    <x v="1"/>
    <x v="1"/>
    <x v="12"/>
    <d v="2017-04-04T00:00:00"/>
    <x v="4"/>
    <n v="2261"/>
    <n v="0.1"/>
    <n v="655.69"/>
    <s v="Tamil Nadu"/>
    <x v="0"/>
    <x v="3"/>
    <m/>
  </r>
  <r>
    <s v="OD9791"/>
    <x v="19"/>
    <x v="3"/>
    <x v="3"/>
    <x v="11"/>
    <d v="2016-08-02T00:00:00"/>
    <x v="4"/>
    <n v="1122"/>
    <n v="0.17"/>
    <n v="112.2"/>
    <s v="Tamil Nadu"/>
    <x v="1"/>
    <x v="6"/>
    <m/>
  </r>
  <r>
    <s v="OD9792"/>
    <x v="5"/>
    <x v="0"/>
    <x v="20"/>
    <x v="7"/>
    <d v="2016-09-25T00:00:00"/>
    <x v="4"/>
    <n v="768"/>
    <n v="0.18"/>
    <n v="130.56"/>
    <s v="Tamil Nadu"/>
    <x v="1"/>
    <x v="8"/>
    <m/>
  </r>
  <r>
    <s v="OD9793"/>
    <x v="38"/>
    <x v="0"/>
    <x v="0"/>
    <x v="14"/>
    <d v="2018-11-13T00:00:00"/>
    <x v="4"/>
    <n v="1340"/>
    <n v="0.33"/>
    <n v="415.4"/>
    <s v="Tamil Nadu"/>
    <x v="3"/>
    <x v="0"/>
    <m/>
  </r>
  <r>
    <s v="OD9794"/>
    <x v="1"/>
    <x v="6"/>
    <x v="19"/>
    <x v="16"/>
    <d v="2016-12-19T00:00:00"/>
    <x v="4"/>
    <n v="1931"/>
    <n v="0.17"/>
    <n v="270.33999999999997"/>
    <s v="Tamil Nadu"/>
    <x v="1"/>
    <x v="4"/>
    <m/>
  </r>
  <r>
    <s v="OD9795"/>
    <x v="31"/>
    <x v="0"/>
    <x v="0"/>
    <x v="13"/>
    <d v="2016-06-20T00:00:00"/>
    <x v="4"/>
    <n v="2088"/>
    <n v="0.2"/>
    <n v="125.28"/>
    <s v="Tamil Nadu"/>
    <x v="1"/>
    <x v="1"/>
    <m/>
  </r>
  <r>
    <s v="OD9796"/>
    <x v="19"/>
    <x v="6"/>
    <x v="13"/>
    <x v="10"/>
    <d v="2017-01-11T00:00:00"/>
    <x v="4"/>
    <n v="2211"/>
    <n v="0.35"/>
    <n v="596.97"/>
    <s v="Tamil Nadu"/>
    <x v="0"/>
    <x v="9"/>
    <m/>
  </r>
  <r>
    <s v="OD9797"/>
    <x v="15"/>
    <x v="5"/>
    <x v="10"/>
    <x v="5"/>
    <d v="2017-05-10T00:00:00"/>
    <x v="4"/>
    <n v="910"/>
    <n v="0.26"/>
    <n v="282.10000000000002"/>
    <s v="Tamil Nadu"/>
    <x v="0"/>
    <x v="5"/>
    <m/>
  </r>
  <r>
    <s v="OD9798"/>
    <x v="15"/>
    <x v="5"/>
    <x v="8"/>
    <x v="17"/>
    <d v="2018-03-16T00:00:00"/>
    <x v="4"/>
    <n v="805"/>
    <n v="0.34"/>
    <n v="209.3"/>
    <s v="Tamil Nadu"/>
    <x v="3"/>
    <x v="10"/>
    <m/>
  </r>
  <r>
    <s v="OD9799"/>
    <x v="40"/>
    <x v="2"/>
    <x v="2"/>
    <x v="9"/>
    <d v="2018-09-16T00:00:00"/>
    <x v="1"/>
    <n v="690"/>
    <n v="0.21"/>
    <n v="41.4"/>
    <s v="Tamil Nadu"/>
    <x v="3"/>
    <x v="8"/>
    <m/>
  </r>
  <r>
    <s v="OD9800"/>
    <x v="8"/>
    <x v="3"/>
    <x v="3"/>
    <x v="15"/>
    <d v="2018-12-25T00:00:00"/>
    <x v="1"/>
    <n v="2167"/>
    <n v="0.12"/>
    <n v="195.03"/>
    <s v="Tamil Nadu"/>
    <x v="3"/>
    <x v="4"/>
    <m/>
  </r>
  <r>
    <s v="OD9801"/>
    <x v="16"/>
    <x v="2"/>
    <x v="4"/>
    <x v="14"/>
    <d v="2018-12-10T00:00:00"/>
    <x v="1"/>
    <n v="1536"/>
    <n v="0.22"/>
    <n v="583.67999999999995"/>
    <s v="Tamil Nadu"/>
    <x v="3"/>
    <x v="4"/>
    <m/>
  </r>
  <r>
    <s v="OD9802"/>
    <x v="3"/>
    <x v="2"/>
    <x v="21"/>
    <x v="17"/>
    <d v="2018-12-10T00:00:00"/>
    <x v="1"/>
    <n v="788"/>
    <n v="0.34"/>
    <n v="86.68"/>
    <s v="Tamil Nadu"/>
    <x v="3"/>
    <x v="4"/>
    <m/>
  </r>
  <r>
    <s v="OD9803"/>
    <x v="33"/>
    <x v="0"/>
    <x v="12"/>
    <x v="5"/>
    <d v="2018-03-31T00:00:00"/>
    <x v="1"/>
    <n v="2350"/>
    <n v="0.24"/>
    <n v="1057.5"/>
    <s v="Tamil Nadu"/>
    <x v="3"/>
    <x v="10"/>
    <m/>
  </r>
  <r>
    <s v="OD9804"/>
    <x v="36"/>
    <x v="0"/>
    <x v="0"/>
    <x v="14"/>
    <d v="2017-04-17T00:00:00"/>
    <x v="1"/>
    <n v="1249"/>
    <n v="0.27"/>
    <n v="187.35"/>
    <s v="Tamil Nadu"/>
    <x v="0"/>
    <x v="3"/>
    <m/>
  </r>
  <r>
    <s v="OD9805"/>
    <x v="42"/>
    <x v="5"/>
    <x v="17"/>
    <x v="22"/>
    <d v="2015-03-16T00:00:00"/>
    <x v="1"/>
    <n v="2029"/>
    <n v="0.33"/>
    <n v="142.03"/>
    <s v="Tamil Nadu"/>
    <x v="2"/>
    <x v="10"/>
    <m/>
  </r>
  <r>
    <s v="OD9806"/>
    <x v="33"/>
    <x v="2"/>
    <x v="4"/>
    <x v="1"/>
    <d v="2018-11-30T00:00:00"/>
    <x v="1"/>
    <n v="1837"/>
    <n v="0.31"/>
    <n v="753.17"/>
    <s v="Tamil Nadu"/>
    <x v="3"/>
    <x v="0"/>
    <m/>
  </r>
  <r>
    <s v="OD9807"/>
    <x v="40"/>
    <x v="5"/>
    <x v="10"/>
    <x v="1"/>
    <d v="2017-02-08T00:00:00"/>
    <x v="1"/>
    <n v="2398"/>
    <n v="0.15"/>
    <n v="719.4"/>
    <s v="Tamil Nadu"/>
    <x v="0"/>
    <x v="11"/>
    <m/>
  </r>
  <r>
    <s v="OD9808"/>
    <x v="29"/>
    <x v="4"/>
    <x v="6"/>
    <x v="22"/>
    <d v="2016-05-26T00:00:00"/>
    <x v="1"/>
    <n v="1926"/>
    <n v="0.24"/>
    <n v="154.08000000000001"/>
    <s v="Tamil Nadu"/>
    <x v="1"/>
    <x v="5"/>
    <m/>
  </r>
  <r>
    <s v="OD9809"/>
    <x v="45"/>
    <x v="2"/>
    <x v="15"/>
    <x v="6"/>
    <d v="2017-12-24T00:00:00"/>
    <x v="1"/>
    <n v="1430"/>
    <n v="0.12"/>
    <n v="257.39999999999998"/>
    <s v="Tamil Nadu"/>
    <x v="0"/>
    <x v="4"/>
    <m/>
  </r>
  <r>
    <s v="OD9810"/>
    <x v="30"/>
    <x v="0"/>
    <x v="20"/>
    <x v="12"/>
    <d v="2017-06-16T00:00:00"/>
    <x v="1"/>
    <n v="1953"/>
    <n v="0.33"/>
    <n v="292.95"/>
    <s v="Tamil Nadu"/>
    <x v="0"/>
    <x v="1"/>
    <m/>
  </r>
  <r>
    <s v="OD9811"/>
    <x v="30"/>
    <x v="1"/>
    <x v="1"/>
    <x v="21"/>
    <d v="2018-05-19T00:00:00"/>
    <x v="2"/>
    <n v="1162"/>
    <n v="0.11"/>
    <n v="139.44"/>
    <s v="Tamil Nadu"/>
    <x v="3"/>
    <x v="5"/>
    <m/>
  </r>
  <r>
    <s v="OD9812"/>
    <x v="47"/>
    <x v="3"/>
    <x v="3"/>
    <x v="1"/>
    <d v="2018-09-30T00:00:00"/>
    <x v="2"/>
    <n v="1137"/>
    <n v="0.21"/>
    <n v="511.65"/>
    <s v="Tamil Nadu"/>
    <x v="3"/>
    <x v="8"/>
    <m/>
  </r>
  <r>
    <s v="OD9813"/>
    <x v="47"/>
    <x v="3"/>
    <x v="5"/>
    <x v="1"/>
    <d v="2018-11-07T00:00:00"/>
    <x v="2"/>
    <n v="769"/>
    <n v="0.27"/>
    <n v="261.45999999999998"/>
    <s v="Tamil Nadu"/>
    <x v="3"/>
    <x v="0"/>
    <m/>
  </r>
  <r>
    <s v="OD9814"/>
    <x v="11"/>
    <x v="0"/>
    <x v="0"/>
    <x v="13"/>
    <d v="2018-01-28T00:00:00"/>
    <x v="2"/>
    <n v="1671"/>
    <n v="0.26"/>
    <n v="501.3"/>
    <s v="Tamil Nadu"/>
    <x v="3"/>
    <x v="9"/>
    <m/>
  </r>
  <r>
    <s v="OD9815"/>
    <x v="35"/>
    <x v="5"/>
    <x v="10"/>
    <x v="18"/>
    <d v="2016-11-08T00:00:00"/>
    <x v="2"/>
    <n v="1047"/>
    <n v="0.27"/>
    <n v="439.74"/>
    <s v="Tamil Nadu"/>
    <x v="1"/>
    <x v="0"/>
    <m/>
  </r>
  <r>
    <s v="OD9816"/>
    <x v="25"/>
    <x v="2"/>
    <x v="21"/>
    <x v="21"/>
    <d v="2018-03-13T00:00:00"/>
    <x v="2"/>
    <n v="1249"/>
    <n v="0.22"/>
    <n v="74.94"/>
    <s v="Tamil Nadu"/>
    <x v="3"/>
    <x v="10"/>
    <m/>
  </r>
  <r>
    <s v="OD9817"/>
    <x v="26"/>
    <x v="0"/>
    <x v="0"/>
    <x v="20"/>
    <d v="2017-12-22T00:00:00"/>
    <x v="2"/>
    <n v="1366"/>
    <n v="0.11"/>
    <n v="519.08000000000004"/>
    <s v="Tamil Nadu"/>
    <x v="0"/>
    <x v="4"/>
    <m/>
  </r>
  <r>
    <s v="OD9818"/>
    <x v="10"/>
    <x v="6"/>
    <x v="19"/>
    <x v="12"/>
    <d v="2015-10-31T00:00:00"/>
    <x v="2"/>
    <n v="1437"/>
    <n v="0.21"/>
    <n v="502.95"/>
    <s v="Tamil Nadu"/>
    <x v="2"/>
    <x v="2"/>
    <m/>
  </r>
  <r>
    <s v="OD9819"/>
    <x v="16"/>
    <x v="6"/>
    <x v="11"/>
    <x v="12"/>
    <d v="2018-03-16T00:00:00"/>
    <x v="2"/>
    <n v="978"/>
    <n v="0.32"/>
    <n v="332.52"/>
    <s v="Tamil Nadu"/>
    <x v="3"/>
    <x v="10"/>
    <m/>
  </r>
  <r>
    <s v="OD9820"/>
    <x v="43"/>
    <x v="2"/>
    <x v="2"/>
    <x v="14"/>
    <d v="2018-11-07T00:00:00"/>
    <x v="2"/>
    <n v="2153"/>
    <n v="0.33"/>
    <n v="645.9"/>
    <s v="Tamil Nadu"/>
    <x v="3"/>
    <x v="0"/>
    <m/>
  </r>
  <r>
    <s v="OD9821"/>
    <x v="26"/>
    <x v="3"/>
    <x v="18"/>
    <x v="13"/>
    <d v="2018-02-26T00:00:00"/>
    <x v="2"/>
    <n v="1876"/>
    <n v="0.21"/>
    <n v="525.28"/>
    <s v="Tamil Nadu"/>
    <x v="3"/>
    <x v="11"/>
    <m/>
  </r>
  <r>
    <s v="OD9822"/>
    <x v="13"/>
    <x v="2"/>
    <x v="21"/>
    <x v="15"/>
    <d v="2018-03-13T00:00:00"/>
    <x v="2"/>
    <n v="1238"/>
    <n v="0.22"/>
    <n v="297.12"/>
    <s v="Tamil Nadu"/>
    <x v="3"/>
    <x v="10"/>
    <m/>
  </r>
  <r>
    <s v="OD9823"/>
    <x v="3"/>
    <x v="1"/>
    <x v="1"/>
    <x v="12"/>
    <d v="2015-11-11T00:00:00"/>
    <x v="2"/>
    <n v="2078"/>
    <n v="0.27"/>
    <n v="851.98"/>
    <s v="Tamil Nadu"/>
    <x v="2"/>
    <x v="0"/>
    <m/>
  </r>
  <r>
    <s v="OD9824"/>
    <x v="9"/>
    <x v="0"/>
    <x v="20"/>
    <x v="14"/>
    <d v="2015-08-08T00:00:00"/>
    <x v="3"/>
    <n v="1354"/>
    <n v="0.3"/>
    <n v="94.78"/>
    <s v="Tamil Nadu"/>
    <x v="2"/>
    <x v="6"/>
    <m/>
  </r>
  <r>
    <s v="OD9825"/>
    <x v="43"/>
    <x v="6"/>
    <x v="9"/>
    <x v="1"/>
    <d v="2016-11-10T00:00:00"/>
    <x v="3"/>
    <n v="939"/>
    <n v="0.34"/>
    <n v="225.36"/>
    <s v="Tamil Nadu"/>
    <x v="1"/>
    <x v="0"/>
    <m/>
  </r>
  <r>
    <s v="OD9826"/>
    <x v="46"/>
    <x v="5"/>
    <x v="8"/>
    <x v="14"/>
    <d v="2018-01-21T00:00:00"/>
    <x v="3"/>
    <n v="2153"/>
    <n v="0.27"/>
    <n v="215.3"/>
    <s v="Tamil Nadu"/>
    <x v="3"/>
    <x v="9"/>
    <m/>
  </r>
  <r>
    <s v="OD9827"/>
    <x v="45"/>
    <x v="4"/>
    <x v="22"/>
    <x v="12"/>
    <d v="2017-10-15T00:00:00"/>
    <x v="3"/>
    <n v="2141"/>
    <n v="0.11"/>
    <n v="578.07000000000005"/>
    <s v="Tamil Nadu"/>
    <x v="0"/>
    <x v="2"/>
    <m/>
  </r>
  <r>
    <s v="OD9828"/>
    <x v="36"/>
    <x v="2"/>
    <x v="21"/>
    <x v="12"/>
    <d v="2017-05-30T00:00:00"/>
    <x v="3"/>
    <n v="1211"/>
    <n v="0.1"/>
    <n v="121.1"/>
    <s v="Tamil Nadu"/>
    <x v="0"/>
    <x v="5"/>
    <m/>
  </r>
  <r>
    <s v="OD9829"/>
    <x v="16"/>
    <x v="3"/>
    <x v="3"/>
    <x v="13"/>
    <d v="2015-08-02T00:00:00"/>
    <x v="3"/>
    <n v="1227"/>
    <n v="0.33"/>
    <n v="355.83"/>
    <s v="Tamil Nadu"/>
    <x v="2"/>
    <x v="6"/>
    <m/>
  </r>
  <r>
    <s v="OD9830"/>
    <x v="4"/>
    <x v="4"/>
    <x v="22"/>
    <x v="19"/>
    <d v="2017-08-23T00:00:00"/>
    <x v="3"/>
    <n v="1164"/>
    <n v="0.31"/>
    <n v="162.96"/>
    <s v="Tamil Nadu"/>
    <x v="0"/>
    <x v="6"/>
    <m/>
  </r>
  <r>
    <s v="OD9831"/>
    <x v="42"/>
    <x v="6"/>
    <x v="13"/>
    <x v="19"/>
    <d v="2018-11-26T00:00:00"/>
    <x v="3"/>
    <n v="989"/>
    <n v="0.12"/>
    <n v="405.49"/>
    <s v="Tamil Nadu"/>
    <x v="3"/>
    <x v="0"/>
    <m/>
  </r>
  <r>
    <s v="OD9832"/>
    <x v="37"/>
    <x v="1"/>
    <x v="1"/>
    <x v="8"/>
    <d v="2015-11-16T00:00:00"/>
    <x v="3"/>
    <n v="1356"/>
    <n v="0.33"/>
    <n v="488.16"/>
    <s v="Tamil Nadu"/>
    <x v="2"/>
    <x v="0"/>
    <m/>
  </r>
  <r>
    <s v="OD9833"/>
    <x v="21"/>
    <x v="4"/>
    <x v="6"/>
    <x v="17"/>
    <d v="2016-08-29T00:00:00"/>
    <x v="3"/>
    <n v="2389"/>
    <n v="0.24"/>
    <n v="430.02"/>
    <s v="Tamil Nadu"/>
    <x v="1"/>
    <x v="6"/>
    <m/>
  </r>
  <r>
    <s v="OD9834"/>
    <x v="10"/>
    <x v="3"/>
    <x v="16"/>
    <x v="6"/>
    <d v="2015-08-08T00:00:00"/>
    <x v="3"/>
    <n v="1986"/>
    <n v="0.28000000000000003"/>
    <n v="198.6"/>
    <s v="Tamil Nadu"/>
    <x v="2"/>
    <x v="6"/>
    <m/>
  </r>
  <r>
    <s v="OD9835"/>
    <x v="37"/>
    <x v="6"/>
    <x v="19"/>
    <x v="15"/>
    <d v="2016-06-29T00:00:00"/>
    <x v="3"/>
    <n v="584"/>
    <n v="0.33"/>
    <n v="29.2"/>
    <s v="Tamil Nadu"/>
    <x v="1"/>
    <x v="1"/>
    <m/>
  </r>
  <r>
    <s v="OD9836"/>
    <x v="12"/>
    <x v="6"/>
    <x v="9"/>
    <x v="16"/>
    <d v="2017-08-26T00:00:00"/>
    <x v="3"/>
    <n v="1053"/>
    <n v="0.15"/>
    <n v="179.01"/>
    <s v="Tamil Nadu"/>
    <x v="0"/>
    <x v="6"/>
    <m/>
  </r>
  <r>
    <s v="OD9837"/>
    <x v="14"/>
    <x v="1"/>
    <x v="14"/>
    <x v="8"/>
    <d v="2018-01-14T00:00:00"/>
    <x v="3"/>
    <n v="1927"/>
    <n v="0.2"/>
    <n v="308.32"/>
    <s v="Tamil Nadu"/>
    <x v="3"/>
    <x v="9"/>
    <m/>
  </r>
  <r>
    <s v="OD9838"/>
    <x v="34"/>
    <x v="0"/>
    <x v="0"/>
    <x v="9"/>
    <d v="2018-01-14T00:00:00"/>
    <x v="3"/>
    <n v="1991"/>
    <n v="0.31"/>
    <n v="159.28"/>
    <s v="Tamil Nadu"/>
    <x v="3"/>
    <x v="9"/>
    <m/>
  </r>
  <r>
    <s v="OD9839"/>
    <x v="39"/>
    <x v="4"/>
    <x v="22"/>
    <x v="10"/>
    <d v="2018-01-14T00:00:00"/>
    <x v="3"/>
    <n v="569"/>
    <n v="0.3"/>
    <n v="119.49"/>
    <s v="Tamil Nadu"/>
    <x v="3"/>
    <x v="9"/>
    <m/>
  </r>
  <r>
    <s v="OD9840"/>
    <x v="12"/>
    <x v="2"/>
    <x v="4"/>
    <x v="2"/>
    <d v="2018-11-26T00:00:00"/>
    <x v="3"/>
    <n v="2426"/>
    <n v="0.28999999999999998"/>
    <n v="145.56"/>
    <s v="Tamil Nadu"/>
    <x v="3"/>
    <x v="0"/>
    <m/>
  </r>
  <r>
    <s v="OD9841"/>
    <x v="8"/>
    <x v="1"/>
    <x v="1"/>
    <x v="6"/>
    <d v="2015-09-12T00:00:00"/>
    <x v="3"/>
    <n v="633"/>
    <n v="0.35"/>
    <n v="253.2"/>
    <s v="Tamil Nadu"/>
    <x v="2"/>
    <x v="8"/>
    <m/>
  </r>
  <r>
    <s v="OD9842"/>
    <x v="49"/>
    <x v="2"/>
    <x v="2"/>
    <x v="15"/>
    <d v="2018-01-21T00:00:00"/>
    <x v="3"/>
    <n v="1398"/>
    <n v="0.19"/>
    <n v="83.88"/>
    <s v="Tamil Nadu"/>
    <x v="3"/>
    <x v="9"/>
    <m/>
  </r>
  <r>
    <s v="OD9843"/>
    <x v="47"/>
    <x v="0"/>
    <x v="0"/>
    <x v="22"/>
    <d v="2016-08-29T00:00:00"/>
    <x v="3"/>
    <n v="776"/>
    <n v="0.3"/>
    <n v="194"/>
    <s v="Tamil Nadu"/>
    <x v="1"/>
    <x v="6"/>
    <m/>
  </r>
  <r>
    <s v="OD9844"/>
    <x v="0"/>
    <x v="4"/>
    <x v="7"/>
    <x v="4"/>
    <d v="2017-12-12T00:00:00"/>
    <x v="3"/>
    <n v="1020"/>
    <n v="0.27"/>
    <n v="153"/>
    <s v="Tamil Nadu"/>
    <x v="0"/>
    <x v="4"/>
    <m/>
  </r>
  <r>
    <s v="OD9845"/>
    <x v="49"/>
    <x v="3"/>
    <x v="18"/>
    <x v="23"/>
    <d v="2018-01-21T00:00:00"/>
    <x v="3"/>
    <n v="1028"/>
    <n v="0.23"/>
    <n v="339.24"/>
    <s v="Tamil Nadu"/>
    <x v="3"/>
    <x v="9"/>
    <m/>
  </r>
  <r>
    <s v="OD9846"/>
    <x v="20"/>
    <x v="6"/>
    <x v="9"/>
    <x v="20"/>
    <d v="2018-02-17T00:00:00"/>
    <x v="3"/>
    <n v="951"/>
    <n v="0.31"/>
    <n v="152.16"/>
    <s v="Tamil Nadu"/>
    <x v="3"/>
    <x v="11"/>
    <m/>
  </r>
  <r>
    <s v="OD9847"/>
    <x v="14"/>
    <x v="1"/>
    <x v="1"/>
    <x v="16"/>
    <d v="2017-05-28T00:00:00"/>
    <x v="3"/>
    <n v="1480"/>
    <n v="0.35"/>
    <n v="118.4"/>
    <s v="Tamil Nadu"/>
    <x v="0"/>
    <x v="5"/>
    <m/>
  </r>
  <r>
    <s v="OD9848"/>
    <x v="42"/>
    <x v="5"/>
    <x v="8"/>
    <x v="6"/>
    <d v="2018-11-12T00:00:00"/>
    <x v="3"/>
    <n v="698"/>
    <n v="0.28000000000000003"/>
    <n v="139.6"/>
    <s v="Tamil Nadu"/>
    <x v="3"/>
    <x v="0"/>
    <m/>
  </r>
  <r>
    <s v="OD9849"/>
    <x v="9"/>
    <x v="5"/>
    <x v="8"/>
    <x v="12"/>
    <d v="2016-12-19T00:00:00"/>
    <x v="3"/>
    <n v="1377"/>
    <n v="0.16"/>
    <n v="261.63"/>
    <s v="Tamil Nadu"/>
    <x v="1"/>
    <x v="4"/>
    <m/>
  </r>
  <r>
    <s v="OD9850"/>
    <x v="4"/>
    <x v="4"/>
    <x v="22"/>
    <x v="1"/>
    <d v="2018-11-12T00:00:00"/>
    <x v="3"/>
    <n v="898"/>
    <n v="0.3"/>
    <n v="404.1"/>
    <s v="Tamil Nadu"/>
    <x v="3"/>
    <x v="0"/>
    <m/>
  </r>
  <r>
    <s v="OD9851"/>
    <x v="31"/>
    <x v="6"/>
    <x v="19"/>
    <x v="9"/>
    <d v="2018-12-14T00:00:00"/>
    <x v="3"/>
    <n v="2048"/>
    <n v="0.28000000000000003"/>
    <n v="593.91999999999996"/>
    <s v="Tamil Nadu"/>
    <x v="3"/>
    <x v="4"/>
    <m/>
  </r>
  <r>
    <s v="OD9852"/>
    <x v="13"/>
    <x v="1"/>
    <x v="1"/>
    <x v="18"/>
    <d v="2018-10-12T00:00:00"/>
    <x v="3"/>
    <n v="2500"/>
    <n v="0.25"/>
    <n v="325"/>
    <s v="Tamil Nadu"/>
    <x v="3"/>
    <x v="2"/>
    <m/>
  </r>
  <r>
    <s v="OD9853"/>
    <x v="41"/>
    <x v="5"/>
    <x v="17"/>
    <x v="12"/>
    <d v="2016-10-18T00:00:00"/>
    <x v="3"/>
    <n v="870"/>
    <n v="0.28999999999999998"/>
    <n v="374.1"/>
    <s v="Tamil Nadu"/>
    <x v="1"/>
    <x v="2"/>
    <m/>
  </r>
  <r>
    <s v="OD9854"/>
    <x v="41"/>
    <x v="3"/>
    <x v="18"/>
    <x v="1"/>
    <d v="2018-12-14T00:00:00"/>
    <x v="3"/>
    <n v="860"/>
    <n v="0.11"/>
    <n v="215"/>
    <s v="Tamil Nadu"/>
    <x v="3"/>
    <x v="4"/>
    <m/>
  </r>
  <r>
    <s v="OD9855"/>
    <x v="42"/>
    <x v="5"/>
    <x v="17"/>
    <x v="15"/>
    <d v="2016-11-22T00:00:00"/>
    <x v="3"/>
    <n v="1292"/>
    <n v="0.34"/>
    <n v="348.84"/>
    <s v="Tamil Nadu"/>
    <x v="1"/>
    <x v="0"/>
    <m/>
  </r>
  <r>
    <s v="OD9856"/>
    <x v="26"/>
    <x v="3"/>
    <x v="18"/>
    <x v="10"/>
    <d v="2015-07-14T00:00:00"/>
    <x v="3"/>
    <n v="1168"/>
    <n v="0.19"/>
    <n v="221.92"/>
    <s v="Tamil Nadu"/>
    <x v="2"/>
    <x v="7"/>
    <m/>
  </r>
  <r>
    <s v="OD9857"/>
    <x v="33"/>
    <x v="0"/>
    <x v="0"/>
    <x v="20"/>
    <d v="2017-03-08T00:00:00"/>
    <x v="3"/>
    <n v="2322"/>
    <n v="0.1"/>
    <n v="348.3"/>
    <s v="Tamil Nadu"/>
    <x v="0"/>
    <x v="10"/>
    <m/>
  </r>
  <r>
    <s v="OD9858"/>
    <x v="39"/>
    <x v="5"/>
    <x v="10"/>
    <x v="22"/>
    <d v="2018-05-06T00:00:00"/>
    <x v="3"/>
    <n v="2369"/>
    <n v="0.18"/>
    <n v="734.39"/>
    <s v="Tamil Nadu"/>
    <x v="3"/>
    <x v="5"/>
    <m/>
  </r>
  <r>
    <s v="OD9859"/>
    <x v="36"/>
    <x v="2"/>
    <x v="21"/>
    <x v="2"/>
    <d v="2017-08-23T00:00:00"/>
    <x v="3"/>
    <n v="1448"/>
    <n v="0.15"/>
    <n v="289.60000000000002"/>
    <s v="Tamil Nadu"/>
    <x v="0"/>
    <x v="6"/>
    <m/>
  </r>
  <r>
    <s v="OD9860"/>
    <x v="2"/>
    <x v="2"/>
    <x v="4"/>
    <x v="12"/>
    <d v="2018-10-12T00:00:00"/>
    <x v="3"/>
    <n v="1824"/>
    <n v="0.13"/>
    <n v="200.64"/>
    <s v="Tamil Nadu"/>
    <x v="3"/>
    <x v="2"/>
    <m/>
  </r>
  <r>
    <s v="OD9861"/>
    <x v="2"/>
    <x v="5"/>
    <x v="10"/>
    <x v="23"/>
    <d v="2018-04-10T00:00:00"/>
    <x v="4"/>
    <n v="1775"/>
    <n v="0.2"/>
    <n v="479.25"/>
    <s v="Tamil Nadu"/>
    <x v="3"/>
    <x v="3"/>
    <m/>
  </r>
  <r>
    <s v="OD9862"/>
    <x v="41"/>
    <x v="0"/>
    <x v="0"/>
    <x v="7"/>
    <d v="2015-03-03T00:00:00"/>
    <x v="4"/>
    <n v="1289"/>
    <n v="0.11"/>
    <n v="180.46"/>
    <s v="Tamil Nadu"/>
    <x v="2"/>
    <x v="10"/>
    <m/>
  </r>
  <r>
    <s v="OD9863"/>
    <x v="13"/>
    <x v="4"/>
    <x v="6"/>
    <x v="15"/>
    <d v="2018-09-15T00:00:00"/>
    <x v="4"/>
    <n v="570"/>
    <n v="0.32"/>
    <n v="57"/>
    <s v="Tamil Nadu"/>
    <x v="3"/>
    <x v="8"/>
    <m/>
  </r>
  <r>
    <s v="OD9864"/>
    <x v="37"/>
    <x v="2"/>
    <x v="2"/>
    <x v="13"/>
    <d v="2016-06-13T00:00:00"/>
    <x v="4"/>
    <n v="840"/>
    <n v="0.27"/>
    <n v="294"/>
    <s v="Tamil Nadu"/>
    <x v="1"/>
    <x v="1"/>
    <m/>
  </r>
  <r>
    <s v="OD9865"/>
    <x v="5"/>
    <x v="5"/>
    <x v="17"/>
    <x v="22"/>
    <d v="2018-12-14T00:00:00"/>
    <x v="4"/>
    <n v="1460"/>
    <n v="0.32"/>
    <n v="423.4"/>
    <s v="Tamil Nadu"/>
    <x v="3"/>
    <x v="4"/>
    <m/>
  </r>
  <r>
    <s v="OD9866"/>
    <x v="7"/>
    <x v="3"/>
    <x v="18"/>
    <x v="6"/>
    <d v="2016-11-09T00:00:00"/>
    <x v="4"/>
    <n v="2448"/>
    <n v="0.17"/>
    <n v="1052.6400000000001"/>
    <s v="Tamil Nadu"/>
    <x v="1"/>
    <x v="0"/>
    <m/>
  </r>
  <r>
    <s v="OD9867"/>
    <x v="14"/>
    <x v="4"/>
    <x v="22"/>
    <x v="15"/>
    <d v="2016-09-21T00:00:00"/>
    <x v="4"/>
    <n v="2429"/>
    <n v="0.21"/>
    <n v="607.25"/>
    <s v="Tamil Nadu"/>
    <x v="1"/>
    <x v="8"/>
    <m/>
  </r>
  <r>
    <s v="OD9868"/>
    <x v="25"/>
    <x v="6"/>
    <x v="13"/>
    <x v="23"/>
    <d v="2016-08-11T00:00:00"/>
    <x v="4"/>
    <n v="540"/>
    <n v="0.17"/>
    <n v="37.799999999999997"/>
    <s v="Tamil Nadu"/>
    <x v="1"/>
    <x v="6"/>
    <m/>
  </r>
  <r>
    <s v="OD9869"/>
    <x v="36"/>
    <x v="3"/>
    <x v="5"/>
    <x v="15"/>
    <d v="2018-07-17T00:00:00"/>
    <x v="4"/>
    <n v="874"/>
    <n v="0.26"/>
    <n v="201.02"/>
    <s v="Tamil Nadu"/>
    <x v="3"/>
    <x v="7"/>
    <m/>
  </r>
  <r>
    <s v="OD9870"/>
    <x v="15"/>
    <x v="0"/>
    <x v="12"/>
    <x v="11"/>
    <d v="2015-08-26T00:00:00"/>
    <x v="4"/>
    <n v="1597"/>
    <n v="0.14000000000000001"/>
    <n v="590.89"/>
    <s v="Tamil Nadu"/>
    <x v="2"/>
    <x v="6"/>
    <m/>
  </r>
  <r>
    <s v="OD9871"/>
    <x v="7"/>
    <x v="6"/>
    <x v="13"/>
    <x v="7"/>
    <d v="2018-03-07T00:00:00"/>
    <x v="4"/>
    <n v="1027"/>
    <n v="0.31"/>
    <n v="61.62"/>
    <s v="Tamil Nadu"/>
    <x v="3"/>
    <x v="10"/>
    <m/>
  </r>
  <r>
    <s v="OD9872"/>
    <x v="44"/>
    <x v="2"/>
    <x v="15"/>
    <x v="5"/>
    <d v="2017-01-15T00:00:00"/>
    <x v="4"/>
    <n v="1854"/>
    <n v="0.1"/>
    <n v="389.34"/>
    <s v="Tamil Nadu"/>
    <x v="0"/>
    <x v="9"/>
    <m/>
  </r>
  <r>
    <s v="OD9873"/>
    <x v="36"/>
    <x v="1"/>
    <x v="1"/>
    <x v="12"/>
    <d v="2018-06-17T00:00:00"/>
    <x v="4"/>
    <n v="1619"/>
    <n v="0.1"/>
    <n v="437.13"/>
    <s v="Tamil Nadu"/>
    <x v="3"/>
    <x v="1"/>
    <m/>
  </r>
  <r>
    <s v="OD9874"/>
    <x v="39"/>
    <x v="4"/>
    <x v="6"/>
    <x v="16"/>
    <d v="2018-11-30T00:00:00"/>
    <x v="4"/>
    <n v="1752"/>
    <n v="0.31"/>
    <n v="700.8"/>
    <s v="Tamil Nadu"/>
    <x v="3"/>
    <x v="0"/>
    <m/>
  </r>
  <r>
    <s v="OD9875"/>
    <x v="15"/>
    <x v="1"/>
    <x v="14"/>
    <x v="20"/>
    <d v="2015-03-01T00:00:00"/>
    <x v="4"/>
    <n v="2238"/>
    <n v="0.16"/>
    <n v="447.6"/>
    <s v="Tamil Nadu"/>
    <x v="2"/>
    <x v="10"/>
    <m/>
  </r>
  <r>
    <s v="OD9876"/>
    <x v="23"/>
    <x v="6"/>
    <x v="11"/>
    <x v="13"/>
    <d v="2018-03-11T00:00:00"/>
    <x v="4"/>
    <n v="1793"/>
    <n v="0.13"/>
    <n v="251.02"/>
    <s v="Tamil Nadu"/>
    <x v="3"/>
    <x v="10"/>
    <m/>
  </r>
  <r>
    <s v="OD9877"/>
    <x v="47"/>
    <x v="4"/>
    <x v="7"/>
    <x v="13"/>
    <d v="2018-10-06T00:00:00"/>
    <x v="4"/>
    <n v="1047"/>
    <n v="0.31"/>
    <n v="272.22000000000003"/>
    <s v="Tamil Nadu"/>
    <x v="3"/>
    <x v="2"/>
    <m/>
  </r>
  <r>
    <s v="OD9878"/>
    <x v="36"/>
    <x v="4"/>
    <x v="22"/>
    <x v="0"/>
    <d v="2015-12-31T00:00:00"/>
    <x v="4"/>
    <n v="1954"/>
    <n v="0.3"/>
    <n v="273.56"/>
    <s v="Tamil Nadu"/>
    <x v="2"/>
    <x v="4"/>
    <m/>
  </r>
  <r>
    <s v="OD9879"/>
    <x v="37"/>
    <x v="4"/>
    <x v="22"/>
    <x v="10"/>
    <d v="2018-11-16T00:00:00"/>
    <x v="4"/>
    <n v="1192"/>
    <n v="0.25"/>
    <n v="512.55999999999995"/>
    <s v="Tamil Nadu"/>
    <x v="3"/>
    <x v="0"/>
    <m/>
  </r>
  <r>
    <s v="OD9880"/>
    <x v="15"/>
    <x v="1"/>
    <x v="14"/>
    <x v="2"/>
    <d v="2017-11-13T00:00:00"/>
    <x v="4"/>
    <n v="1591"/>
    <n v="0.13"/>
    <n v="604.58000000000004"/>
    <s v="Tamil Nadu"/>
    <x v="0"/>
    <x v="0"/>
    <m/>
  </r>
  <r>
    <s v="OD9881"/>
    <x v="25"/>
    <x v="1"/>
    <x v="14"/>
    <x v="7"/>
    <d v="2017-08-29T00:00:00"/>
    <x v="4"/>
    <n v="1989"/>
    <n v="0.32"/>
    <n v="576.80999999999995"/>
    <s v="Tamil Nadu"/>
    <x v="0"/>
    <x v="6"/>
    <m/>
  </r>
  <r>
    <s v="OD9882"/>
    <x v="29"/>
    <x v="0"/>
    <x v="12"/>
    <x v="8"/>
    <d v="2017-03-09T00:00:00"/>
    <x v="4"/>
    <n v="2213"/>
    <n v="0.34"/>
    <n v="531.12"/>
    <s v="Tamil Nadu"/>
    <x v="0"/>
    <x v="10"/>
    <m/>
  </r>
  <r>
    <s v="OD9883"/>
    <x v="24"/>
    <x v="6"/>
    <x v="9"/>
    <x v="14"/>
    <d v="2018-06-17T00:00:00"/>
    <x v="4"/>
    <n v="2475"/>
    <n v="0.31"/>
    <n v="346.5"/>
    <s v="Tamil Nadu"/>
    <x v="3"/>
    <x v="1"/>
    <m/>
  </r>
  <r>
    <s v="OD9884"/>
    <x v="1"/>
    <x v="2"/>
    <x v="15"/>
    <x v="2"/>
    <d v="2018-08-06T00:00:00"/>
    <x v="4"/>
    <n v="667"/>
    <n v="0.19"/>
    <n v="286.81"/>
    <s v="Tamil Nadu"/>
    <x v="3"/>
    <x v="6"/>
    <m/>
  </r>
  <r>
    <s v="OD9885"/>
    <x v="34"/>
    <x v="6"/>
    <x v="9"/>
    <x v="23"/>
    <d v="2017-12-02T00:00:00"/>
    <x v="4"/>
    <n v="1105"/>
    <n v="0.18"/>
    <n v="475.15"/>
    <s v="Tamil Nadu"/>
    <x v="0"/>
    <x v="4"/>
    <m/>
  </r>
  <r>
    <s v="OD9886"/>
    <x v="4"/>
    <x v="2"/>
    <x v="4"/>
    <x v="9"/>
    <d v="2017-04-06T00:00:00"/>
    <x v="4"/>
    <n v="1042"/>
    <n v="0.28999999999999998"/>
    <n v="52.1"/>
    <s v="Tamil Nadu"/>
    <x v="0"/>
    <x v="3"/>
    <m/>
  </r>
  <r>
    <s v="OD9887"/>
    <x v="2"/>
    <x v="6"/>
    <x v="19"/>
    <x v="20"/>
    <d v="2016-09-07T00:00:00"/>
    <x v="4"/>
    <n v="1559"/>
    <n v="0.24"/>
    <n v="265.02999999999997"/>
    <s v="Tamil Nadu"/>
    <x v="1"/>
    <x v="8"/>
    <m/>
  </r>
  <r>
    <s v="OD9888"/>
    <x v="35"/>
    <x v="5"/>
    <x v="8"/>
    <x v="11"/>
    <d v="2018-01-28T00:00:00"/>
    <x v="4"/>
    <n v="1962"/>
    <n v="0.21"/>
    <n v="804.42"/>
    <s v="Tamil Nadu"/>
    <x v="3"/>
    <x v="9"/>
    <m/>
  </r>
  <r>
    <s v="OD9889"/>
    <x v="2"/>
    <x v="5"/>
    <x v="10"/>
    <x v="10"/>
    <d v="2017-10-04T00:00:00"/>
    <x v="4"/>
    <n v="1444"/>
    <n v="0.26"/>
    <n v="303.24"/>
    <s v="Tamil Nadu"/>
    <x v="0"/>
    <x v="2"/>
    <m/>
  </r>
  <r>
    <s v="OD9890"/>
    <x v="5"/>
    <x v="2"/>
    <x v="2"/>
    <x v="23"/>
    <d v="2018-07-03T00:00:00"/>
    <x v="4"/>
    <n v="646"/>
    <n v="0.11"/>
    <n v="64.599999999999994"/>
    <s v="Tamil Nadu"/>
    <x v="3"/>
    <x v="7"/>
    <m/>
  </r>
  <r>
    <s v="OD9891"/>
    <x v="20"/>
    <x v="2"/>
    <x v="4"/>
    <x v="10"/>
    <d v="2017-11-03T00:00:00"/>
    <x v="4"/>
    <n v="1406"/>
    <n v="0.14000000000000001"/>
    <n v="140.6"/>
    <s v="Tamil Nadu"/>
    <x v="0"/>
    <x v="0"/>
    <m/>
  </r>
  <r>
    <s v="OD9892"/>
    <x v="35"/>
    <x v="2"/>
    <x v="2"/>
    <x v="9"/>
    <d v="2015-09-26T00:00:00"/>
    <x v="4"/>
    <n v="1986"/>
    <n v="0.13"/>
    <n v="198.6"/>
    <s v="Tamil Nadu"/>
    <x v="2"/>
    <x v="8"/>
    <m/>
  </r>
  <r>
    <s v="OD9893"/>
    <x v="45"/>
    <x v="5"/>
    <x v="10"/>
    <x v="20"/>
    <d v="2016-12-03T00:00:00"/>
    <x v="4"/>
    <n v="772"/>
    <n v="0.17"/>
    <n v="162.12"/>
    <s v="Tamil Nadu"/>
    <x v="1"/>
    <x v="4"/>
    <m/>
  </r>
  <r>
    <s v="OD9894"/>
    <x v="5"/>
    <x v="6"/>
    <x v="19"/>
    <x v="8"/>
    <d v="2016-11-14T00:00:00"/>
    <x v="4"/>
    <n v="943"/>
    <n v="0.13"/>
    <n v="169.74"/>
    <s v="Tamil Nadu"/>
    <x v="1"/>
    <x v="0"/>
    <m/>
  </r>
  <r>
    <s v="OD9895"/>
    <x v="38"/>
    <x v="0"/>
    <x v="12"/>
    <x v="10"/>
    <d v="2017-01-22T00:00:00"/>
    <x v="4"/>
    <n v="1602"/>
    <n v="0.31"/>
    <n v="224.28"/>
    <s v="Tamil Nadu"/>
    <x v="0"/>
    <x v="9"/>
    <m/>
  </r>
  <r>
    <s v="OD9896"/>
    <x v="7"/>
    <x v="4"/>
    <x v="7"/>
    <x v="6"/>
    <d v="2017-03-15T00:00:00"/>
    <x v="4"/>
    <n v="1965"/>
    <n v="0.16"/>
    <n v="687.75"/>
    <s v="Tamil Nadu"/>
    <x v="0"/>
    <x v="10"/>
    <m/>
  </r>
  <r>
    <s v="OD9897"/>
    <x v="6"/>
    <x v="2"/>
    <x v="21"/>
    <x v="21"/>
    <d v="2016-08-21T00:00:00"/>
    <x v="4"/>
    <n v="746"/>
    <n v="0.1"/>
    <n v="82.06"/>
    <s v="Tamil Nadu"/>
    <x v="1"/>
    <x v="6"/>
    <m/>
  </r>
  <r>
    <s v="OD9898"/>
    <x v="32"/>
    <x v="5"/>
    <x v="8"/>
    <x v="20"/>
    <d v="2017-11-10T00:00:00"/>
    <x v="4"/>
    <n v="818"/>
    <n v="0.16"/>
    <n v="261.76"/>
    <s v="Tamil Nadu"/>
    <x v="0"/>
    <x v="0"/>
    <m/>
  </r>
  <r>
    <s v="OD9899"/>
    <x v="3"/>
    <x v="3"/>
    <x v="18"/>
    <x v="23"/>
    <d v="2018-06-02T00:00:00"/>
    <x v="4"/>
    <n v="2491"/>
    <n v="0.33"/>
    <n v="722.39"/>
    <s v="Tamil Nadu"/>
    <x v="3"/>
    <x v="1"/>
    <m/>
  </r>
  <r>
    <s v="OD9900"/>
    <x v="35"/>
    <x v="0"/>
    <x v="0"/>
    <x v="4"/>
    <d v="2017-07-07T00:00:00"/>
    <x v="4"/>
    <n v="1233"/>
    <n v="0.33"/>
    <n v="320.58"/>
    <s v="Tamil Nadu"/>
    <x v="0"/>
    <x v="7"/>
    <m/>
  </r>
  <r>
    <s v="OD9901"/>
    <x v="16"/>
    <x v="3"/>
    <x v="16"/>
    <x v="19"/>
    <d v="2017-03-06T00:00:00"/>
    <x v="4"/>
    <n v="1879"/>
    <n v="0.18"/>
    <n v="394.59"/>
    <s v="Tamil Nadu"/>
    <x v="0"/>
    <x v="10"/>
    <m/>
  </r>
  <r>
    <s v="OD9902"/>
    <x v="37"/>
    <x v="4"/>
    <x v="6"/>
    <x v="18"/>
    <d v="2016-04-05T00:00:00"/>
    <x v="4"/>
    <n v="1993"/>
    <n v="0.3"/>
    <n v="279.02"/>
    <s v="Tamil Nadu"/>
    <x v="1"/>
    <x v="3"/>
    <m/>
  </r>
  <r>
    <s v="OD9903"/>
    <x v="16"/>
    <x v="2"/>
    <x v="15"/>
    <x v="22"/>
    <d v="2018-09-24T00:00:00"/>
    <x v="4"/>
    <n v="1515"/>
    <n v="0.32"/>
    <n v="651.45000000000005"/>
    <s v="Tamil Nadu"/>
    <x v="3"/>
    <x v="8"/>
    <m/>
  </r>
  <r>
    <s v="OD9904"/>
    <x v="2"/>
    <x v="2"/>
    <x v="4"/>
    <x v="11"/>
    <d v="2018-03-10T00:00:00"/>
    <x v="4"/>
    <n v="942"/>
    <n v="0.15"/>
    <n v="329.7"/>
    <s v="Tamil Nadu"/>
    <x v="3"/>
    <x v="10"/>
    <m/>
  </r>
  <r>
    <s v="OD9905"/>
    <x v="17"/>
    <x v="3"/>
    <x v="3"/>
    <x v="13"/>
    <d v="2017-03-06T00:00:00"/>
    <x v="4"/>
    <n v="2014"/>
    <n v="0.24"/>
    <n v="181.26"/>
    <s v="Tamil Nadu"/>
    <x v="0"/>
    <x v="10"/>
    <m/>
  </r>
  <r>
    <s v="OD9906"/>
    <x v="22"/>
    <x v="6"/>
    <x v="9"/>
    <x v="16"/>
    <d v="2017-01-22T00:00:00"/>
    <x v="4"/>
    <n v="2290"/>
    <n v="0.35"/>
    <n v="229"/>
    <s v="Tamil Nadu"/>
    <x v="0"/>
    <x v="9"/>
    <m/>
  </r>
  <r>
    <s v="OD9907"/>
    <x v="5"/>
    <x v="5"/>
    <x v="17"/>
    <x v="17"/>
    <d v="2018-03-11T00:00:00"/>
    <x v="4"/>
    <n v="2087"/>
    <n v="0.13"/>
    <n v="313.05"/>
    <s v="Tamil Nadu"/>
    <x v="3"/>
    <x v="10"/>
    <m/>
  </r>
  <r>
    <s v="OD9908"/>
    <x v="9"/>
    <x v="3"/>
    <x v="16"/>
    <x v="22"/>
    <d v="2017-12-23T00:00:00"/>
    <x v="4"/>
    <n v="872"/>
    <n v="0.18"/>
    <n v="148.24"/>
    <s v="Tamil Nadu"/>
    <x v="0"/>
    <x v="4"/>
    <m/>
  </r>
  <r>
    <s v="OD9909"/>
    <x v="2"/>
    <x v="0"/>
    <x v="0"/>
    <x v="17"/>
    <d v="2016-04-05T00:00:00"/>
    <x v="4"/>
    <n v="1652"/>
    <n v="0.31"/>
    <n v="479.08"/>
    <s v="Tamil Nadu"/>
    <x v="1"/>
    <x v="3"/>
    <m/>
  </r>
  <r>
    <s v="OD9910"/>
    <x v="29"/>
    <x v="4"/>
    <x v="22"/>
    <x v="15"/>
    <d v="2018-07-21T00:00:00"/>
    <x v="4"/>
    <n v="920"/>
    <n v="0.14000000000000001"/>
    <n v="220.8"/>
    <s v="Tamil Nadu"/>
    <x v="3"/>
    <x v="7"/>
    <m/>
  </r>
  <r>
    <s v="OD9911"/>
    <x v="23"/>
    <x v="6"/>
    <x v="13"/>
    <x v="18"/>
    <d v="2017-11-10T00:00:00"/>
    <x v="4"/>
    <n v="1847"/>
    <n v="0.26"/>
    <n v="591.04"/>
    <s v="Tamil Nadu"/>
    <x v="0"/>
    <x v="0"/>
    <m/>
  </r>
  <r>
    <s v="OD9912"/>
    <x v="33"/>
    <x v="0"/>
    <x v="20"/>
    <x v="23"/>
    <d v="2018-12-01T00:00:00"/>
    <x v="4"/>
    <n v="2447"/>
    <n v="0.14000000000000001"/>
    <n v="1052.21"/>
    <s v="Tamil Nadu"/>
    <x v="3"/>
    <x v="4"/>
    <m/>
  </r>
  <r>
    <s v="OD9913"/>
    <x v="37"/>
    <x v="1"/>
    <x v="14"/>
    <x v="3"/>
    <d v="2016-11-27T00:00:00"/>
    <x v="4"/>
    <n v="1504"/>
    <n v="0.17"/>
    <n v="300.8"/>
    <s v="Tamil Nadu"/>
    <x v="1"/>
    <x v="0"/>
    <m/>
  </r>
  <r>
    <s v="OD9914"/>
    <x v="27"/>
    <x v="0"/>
    <x v="20"/>
    <x v="10"/>
    <d v="2018-08-26T00:00:00"/>
    <x v="1"/>
    <n v="940"/>
    <n v="0.24"/>
    <n v="423"/>
    <s v="Tamil Nadu"/>
    <x v="3"/>
    <x v="6"/>
    <m/>
  </r>
  <r>
    <s v="OD9915"/>
    <x v="28"/>
    <x v="6"/>
    <x v="19"/>
    <x v="18"/>
    <d v="2018-09-24T00:00:00"/>
    <x v="1"/>
    <n v="2002"/>
    <n v="0.27"/>
    <n v="600.6"/>
    <s v="Tamil Nadu"/>
    <x v="3"/>
    <x v="8"/>
    <m/>
  </r>
  <r>
    <s v="OD9916"/>
    <x v="19"/>
    <x v="0"/>
    <x v="12"/>
    <x v="11"/>
    <d v="2015-01-06T00:00:00"/>
    <x v="1"/>
    <n v="796"/>
    <n v="0.33"/>
    <n v="143.28"/>
    <s v="Tamil Nadu"/>
    <x v="2"/>
    <x v="9"/>
    <m/>
  </r>
  <r>
    <s v="OD9917"/>
    <x v="49"/>
    <x v="0"/>
    <x v="0"/>
    <x v="1"/>
    <d v="2015-01-26T00:00:00"/>
    <x v="1"/>
    <n v="1350"/>
    <n v="0.34"/>
    <n v="499.5"/>
    <s v="Tamil Nadu"/>
    <x v="2"/>
    <x v="9"/>
    <m/>
  </r>
  <r>
    <s v="OD9918"/>
    <x v="6"/>
    <x v="2"/>
    <x v="4"/>
    <x v="18"/>
    <d v="2017-11-01T00:00:00"/>
    <x v="1"/>
    <n v="741"/>
    <n v="0.25"/>
    <n v="303.81"/>
    <s v="Tamil Nadu"/>
    <x v="0"/>
    <x v="0"/>
    <m/>
  </r>
  <r>
    <s v="OD9919"/>
    <x v="33"/>
    <x v="4"/>
    <x v="6"/>
    <x v="6"/>
    <d v="2015-11-05T00:00:00"/>
    <x v="1"/>
    <n v="1369"/>
    <n v="0.35"/>
    <n v="506.53"/>
    <s v="Tamil Nadu"/>
    <x v="2"/>
    <x v="0"/>
    <m/>
  </r>
  <r>
    <s v="OD9920"/>
    <x v="22"/>
    <x v="4"/>
    <x v="22"/>
    <x v="21"/>
    <d v="2018-03-26T00:00:00"/>
    <x v="1"/>
    <n v="1790"/>
    <n v="0.32"/>
    <n v="608.6"/>
    <s v="Tamil Nadu"/>
    <x v="3"/>
    <x v="10"/>
    <m/>
  </r>
  <r>
    <s v="OD9921"/>
    <x v="28"/>
    <x v="4"/>
    <x v="7"/>
    <x v="17"/>
    <d v="2018-05-27T00:00:00"/>
    <x v="1"/>
    <n v="2084"/>
    <n v="0.19"/>
    <n v="395.96"/>
    <s v="Tamil Nadu"/>
    <x v="3"/>
    <x v="5"/>
    <m/>
  </r>
  <r>
    <s v="OD9922"/>
    <x v="6"/>
    <x v="2"/>
    <x v="15"/>
    <x v="17"/>
    <d v="2016-05-30T00:00:00"/>
    <x v="1"/>
    <n v="1560"/>
    <n v="0.32"/>
    <n v="218.4"/>
    <s v="Tamil Nadu"/>
    <x v="1"/>
    <x v="5"/>
    <m/>
  </r>
  <r>
    <s v="OD9923"/>
    <x v="32"/>
    <x v="6"/>
    <x v="19"/>
    <x v="18"/>
    <d v="2015-01-06T00:00:00"/>
    <x v="1"/>
    <n v="1258"/>
    <n v="0.14000000000000001"/>
    <n v="364.82"/>
    <s v="Tamil Nadu"/>
    <x v="2"/>
    <x v="9"/>
    <m/>
  </r>
  <r>
    <s v="OD9924"/>
    <x v="14"/>
    <x v="0"/>
    <x v="12"/>
    <x v="13"/>
    <d v="2018-05-01T00:00:00"/>
    <x v="1"/>
    <n v="1328"/>
    <n v="0.32"/>
    <n v="305.44"/>
    <s v="Tamil Nadu"/>
    <x v="3"/>
    <x v="5"/>
    <m/>
  </r>
  <r>
    <s v="OD9925"/>
    <x v="8"/>
    <x v="4"/>
    <x v="7"/>
    <x v="20"/>
    <d v="2018-08-17T00:00:00"/>
    <x v="1"/>
    <n v="2499"/>
    <n v="0.22"/>
    <n v="924.63"/>
    <s v="Tamil Nadu"/>
    <x v="3"/>
    <x v="6"/>
    <m/>
  </r>
  <r>
    <s v="OD9926"/>
    <x v="13"/>
    <x v="0"/>
    <x v="20"/>
    <x v="3"/>
    <d v="2015-01-26T00:00:00"/>
    <x v="1"/>
    <n v="1916"/>
    <n v="0.21"/>
    <n v="383.2"/>
    <s v="Tamil Nadu"/>
    <x v="2"/>
    <x v="9"/>
    <m/>
  </r>
  <r>
    <s v="OD9927"/>
    <x v="42"/>
    <x v="6"/>
    <x v="13"/>
    <x v="21"/>
    <d v="2016-07-24T00:00:00"/>
    <x v="1"/>
    <n v="2401"/>
    <n v="0.13"/>
    <n v="408.17"/>
    <s v="Tamil Nadu"/>
    <x v="1"/>
    <x v="7"/>
    <m/>
  </r>
  <r>
    <s v="OD9928"/>
    <x v="21"/>
    <x v="4"/>
    <x v="6"/>
    <x v="22"/>
    <d v="2018-08-20T00:00:00"/>
    <x v="1"/>
    <n v="2371"/>
    <n v="0.15"/>
    <n v="592.75"/>
    <s v="Tamil Nadu"/>
    <x v="3"/>
    <x v="6"/>
    <m/>
  </r>
  <r>
    <s v="OD9929"/>
    <x v="48"/>
    <x v="1"/>
    <x v="14"/>
    <x v="9"/>
    <d v="2018-07-31T00:00:00"/>
    <x v="1"/>
    <n v="1688"/>
    <n v="0.18"/>
    <n v="185.68"/>
    <s v="Tamil Nadu"/>
    <x v="3"/>
    <x v="7"/>
    <m/>
  </r>
  <r>
    <s v="OD9930"/>
    <x v="25"/>
    <x v="4"/>
    <x v="22"/>
    <x v="5"/>
    <d v="2018-04-23T00:00:00"/>
    <x v="1"/>
    <n v="2034"/>
    <n v="0.3"/>
    <n v="549.17999999999995"/>
    <s v="Tamil Nadu"/>
    <x v="3"/>
    <x v="3"/>
    <m/>
  </r>
  <r>
    <s v="OD9931"/>
    <x v="5"/>
    <x v="4"/>
    <x v="6"/>
    <x v="21"/>
    <d v="2018-04-07T00:00:00"/>
    <x v="1"/>
    <n v="1363"/>
    <n v="0.25"/>
    <n v="340.75"/>
    <s v="Tamil Nadu"/>
    <x v="3"/>
    <x v="3"/>
    <m/>
  </r>
  <r>
    <s v="OD9932"/>
    <x v="43"/>
    <x v="4"/>
    <x v="22"/>
    <x v="1"/>
    <d v="2018-10-07T00:00:00"/>
    <x v="1"/>
    <n v="854"/>
    <n v="0.12"/>
    <n v="196.42"/>
    <s v="Tamil Nadu"/>
    <x v="3"/>
    <x v="2"/>
    <m/>
  </r>
  <r>
    <s v="OD9933"/>
    <x v="44"/>
    <x v="6"/>
    <x v="19"/>
    <x v="8"/>
    <d v="2018-11-09T00:00:00"/>
    <x v="1"/>
    <n v="1712"/>
    <n v="0.26"/>
    <n v="188.32"/>
    <s v="Tamil Nadu"/>
    <x v="3"/>
    <x v="0"/>
    <m/>
  </r>
  <r>
    <s v="OD9934"/>
    <x v="38"/>
    <x v="1"/>
    <x v="14"/>
    <x v="11"/>
    <d v="2017-09-26T00:00:00"/>
    <x v="1"/>
    <n v="1316"/>
    <n v="0.18"/>
    <n v="78.959999999999994"/>
    <s v="Tamil Nadu"/>
    <x v="0"/>
    <x v="8"/>
    <m/>
  </r>
  <r>
    <s v="OD9935"/>
    <x v="6"/>
    <x v="1"/>
    <x v="1"/>
    <x v="15"/>
    <d v="2017-05-05T00:00:00"/>
    <x v="1"/>
    <n v="1141"/>
    <n v="0.12"/>
    <n v="68.459999999999994"/>
    <s v="Tamil Nadu"/>
    <x v="0"/>
    <x v="5"/>
    <m/>
  </r>
  <r>
    <s v="OD9936"/>
    <x v="24"/>
    <x v="5"/>
    <x v="17"/>
    <x v="10"/>
    <d v="2017-10-24T00:00:00"/>
    <x v="1"/>
    <n v="1411"/>
    <n v="0.16"/>
    <n v="395.08"/>
    <s v="Tamil Nadu"/>
    <x v="0"/>
    <x v="2"/>
    <m/>
  </r>
  <r>
    <s v="OD9937"/>
    <x v="6"/>
    <x v="4"/>
    <x v="6"/>
    <x v="23"/>
    <d v="2018-11-09T00:00:00"/>
    <x v="1"/>
    <n v="664"/>
    <n v="0.27"/>
    <n v="205.84"/>
    <s v="Tamil Nadu"/>
    <x v="3"/>
    <x v="0"/>
    <m/>
  </r>
  <r>
    <s v="OD9938"/>
    <x v="33"/>
    <x v="3"/>
    <x v="3"/>
    <x v="16"/>
    <d v="2018-09-24T00:00:00"/>
    <x v="1"/>
    <n v="1610"/>
    <n v="0.24"/>
    <n v="370.3"/>
    <s v="Tamil Nadu"/>
    <x v="3"/>
    <x v="8"/>
    <m/>
  </r>
  <r>
    <s v="OD9939"/>
    <x v="30"/>
    <x v="5"/>
    <x v="10"/>
    <x v="23"/>
    <d v="2015-08-12T00:00:00"/>
    <x v="1"/>
    <n v="1480"/>
    <n v="0.27"/>
    <n v="148"/>
    <s v="Tamil Nadu"/>
    <x v="2"/>
    <x v="6"/>
    <m/>
  </r>
  <r>
    <s v="OD9940"/>
    <x v="5"/>
    <x v="5"/>
    <x v="8"/>
    <x v="13"/>
    <d v="2015-11-02T00:00:00"/>
    <x v="1"/>
    <n v="1560"/>
    <n v="0.15"/>
    <n v="624"/>
    <s v="Tamil Nadu"/>
    <x v="2"/>
    <x v="0"/>
    <m/>
  </r>
  <r>
    <s v="OD9941"/>
    <x v="24"/>
    <x v="1"/>
    <x v="14"/>
    <x v="12"/>
    <d v="2015-03-18T00:00:00"/>
    <x v="1"/>
    <n v="2379"/>
    <n v="0.23"/>
    <n v="428.22"/>
    <s v="Tamil Nadu"/>
    <x v="2"/>
    <x v="10"/>
    <m/>
  </r>
  <r>
    <s v="OD9942"/>
    <x v="29"/>
    <x v="5"/>
    <x v="10"/>
    <x v="20"/>
    <d v="2015-03-18T00:00:00"/>
    <x v="1"/>
    <n v="1843"/>
    <n v="0.21"/>
    <n v="829.35"/>
    <s v="Tamil Nadu"/>
    <x v="2"/>
    <x v="10"/>
    <m/>
  </r>
  <r>
    <s v="OD9943"/>
    <x v="37"/>
    <x v="1"/>
    <x v="14"/>
    <x v="12"/>
    <d v="2018-05-07T00:00:00"/>
    <x v="2"/>
    <n v="2088"/>
    <n v="0.32"/>
    <n v="668.16"/>
    <s v="Tamil Nadu"/>
    <x v="3"/>
    <x v="5"/>
    <m/>
  </r>
  <r>
    <s v="OD9944"/>
    <x v="28"/>
    <x v="5"/>
    <x v="10"/>
    <x v="7"/>
    <d v="2015-11-21T00:00:00"/>
    <x v="2"/>
    <n v="765"/>
    <n v="0.3"/>
    <n v="252.45"/>
    <s v="Tamil Nadu"/>
    <x v="2"/>
    <x v="0"/>
    <m/>
  </r>
  <r>
    <s v="OD9945"/>
    <x v="40"/>
    <x v="5"/>
    <x v="10"/>
    <x v="13"/>
    <d v="2017-06-06T00:00:00"/>
    <x v="2"/>
    <n v="2038"/>
    <n v="0.13"/>
    <n v="855.96"/>
    <s v="Tamil Nadu"/>
    <x v="0"/>
    <x v="1"/>
    <m/>
  </r>
  <r>
    <s v="OD9946"/>
    <x v="12"/>
    <x v="1"/>
    <x v="14"/>
    <x v="7"/>
    <d v="2016-11-20T00:00:00"/>
    <x v="2"/>
    <n v="2400"/>
    <n v="0.15"/>
    <n v="336"/>
    <s v="Tamil Nadu"/>
    <x v="1"/>
    <x v="0"/>
    <m/>
  </r>
  <r>
    <s v="OD9947"/>
    <x v="7"/>
    <x v="3"/>
    <x v="18"/>
    <x v="11"/>
    <d v="2018-09-03T00:00:00"/>
    <x v="2"/>
    <n v="974"/>
    <n v="0.15"/>
    <n v="321.42"/>
    <s v="Tamil Nadu"/>
    <x v="3"/>
    <x v="8"/>
    <m/>
  </r>
  <r>
    <s v="OD9948"/>
    <x v="7"/>
    <x v="5"/>
    <x v="17"/>
    <x v="2"/>
    <d v="2016-11-03T00:00:00"/>
    <x v="2"/>
    <n v="2053"/>
    <n v="0.13"/>
    <n v="882.79"/>
    <s v="Tamil Nadu"/>
    <x v="1"/>
    <x v="0"/>
    <m/>
  </r>
  <r>
    <s v="OD9949"/>
    <x v="32"/>
    <x v="2"/>
    <x v="2"/>
    <x v="18"/>
    <d v="2016-10-19T00:00:00"/>
    <x v="2"/>
    <n v="2289"/>
    <n v="0.35"/>
    <n v="1007.16"/>
    <s v="Tamil Nadu"/>
    <x v="1"/>
    <x v="2"/>
    <m/>
  </r>
  <r>
    <s v="OD9950"/>
    <x v="24"/>
    <x v="4"/>
    <x v="22"/>
    <x v="23"/>
    <d v="2015-12-24T00:00:00"/>
    <x v="2"/>
    <n v="1638"/>
    <n v="0.24"/>
    <n v="376.74"/>
    <s v="Tamil Nadu"/>
    <x v="2"/>
    <x v="4"/>
    <m/>
  </r>
  <r>
    <s v="OD9951"/>
    <x v="48"/>
    <x v="3"/>
    <x v="18"/>
    <x v="6"/>
    <d v="2016-11-27T00:00:00"/>
    <x v="2"/>
    <n v="814"/>
    <n v="0.35"/>
    <n v="252.34"/>
    <s v="Tamil Nadu"/>
    <x v="1"/>
    <x v="0"/>
    <m/>
  </r>
  <r>
    <s v="OD9952"/>
    <x v="40"/>
    <x v="3"/>
    <x v="16"/>
    <x v="18"/>
    <d v="2018-11-06T00:00:00"/>
    <x v="2"/>
    <n v="1379"/>
    <n v="0.21"/>
    <n v="262.01"/>
    <s v="Tamil Nadu"/>
    <x v="3"/>
    <x v="0"/>
    <m/>
  </r>
  <r>
    <s v="OD9953"/>
    <x v="43"/>
    <x v="0"/>
    <x v="20"/>
    <x v="23"/>
    <d v="2015-04-08T00:00:00"/>
    <x v="2"/>
    <n v="2330"/>
    <n v="0.14000000000000001"/>
    <n v="1025.2"/>
    <s v="Tamil Nadu"/>
    <x v="2"/>
    <x v="3"/>
    <m/>
  </r>
  <r>
    <s v="OD9954"/>
    <x v="35"/>
    <x v="1"/>
    <x v="1"/>
    <x v="18"/>
    <d v="2017-09-26T00:00:00"/>
    <x v="2"/>
    <n v="1693"/>
    <n v="0.34"/>
    <n v="304.74"/>
    <s v="Tamil Nadu"/>
    <x v="0"/>
    <x v="8"/>
    <m/>
  </r>
  <r>
    <s v="OD9955"/>
    <x v="3"/>
    <x v="0"/>
    <x v="0"/>
    <x v="0"/>
    <d v="2017-10-24T00:00:00"/>
    <x v="2"/>
    <n v="2386"/>
    <n v="0.18"/>
    <n v="190.88"/>
    <s v="Tamil Nadu"/>
    <x v="0"/>
    <x v="2"/>
    <m/>
  </r>
  <r>
    <s v="OD9956"/>
    <x v="3"/>
    <x v="6"/>
    <x v="11"/>
    <x v="3"/>
    <d v="2018-10-01T00:00:00"/>
    <x v="2"/>
    <n v="2325"/>
    <n v="0.27"/>
    <n v="558"/>
    <s v="Tamil Nadu"/>
    <x v="3"/>
    <x v="2"/>
    <m/>
  </r>
  <r>
    <s v="OD9957"/>
    <x v="48"/>
    <x v="2"/>
    <x v="21"/>
    <x v="14"/>
    <d v="2015-10-11T00:00:00"/>
    <x v="2"/>
    <n v="2098"/>
    <n v="0.33"/>
    <n v="734.3"/>
    <s v="Tamil Nadu"/>
    <x v="2"/>
    <x v="2"/>
    <m/>
  </r>
  <r>
    <s v="OD9958"/>
    <x v="18"/>
    <x v="5"/>
    <x v="8"/>
    <x v="12"/>
    <d v="2017-12-16T00:00:00"/>
    <x v="2"/>
    <n v="1574"/>
    <n v="0.1"/>
    <n v="456.46"/>
    <s v="Tamil Nadu"/>
    <x v="0"/>
    <x v="4"/>
    <m/>
  </r>
  <r>
    <s v="OD9959"/>
    <x v="22"/>
    <x v="0"/>
    <x v="20"/>
    <x v="13"/>
    <d v="2018-02-20T00:00:00"/>
    <x v="2"/>
    <n v="1296"/>
    <n v="0.17"/>
    <n v="466.56"/>
    <s v="Tamil Nadu"/>
    <x v="3"/>
    <x v="11"/>
    <m/>
  </r>
  <r>
    <s v="OD9960"/>
    <x v="0"/>
    <x v="0"/>
    <x v="12"/>
    <x v="6"/>
    <d v="2018-05-20T00:00:00"/>
    <x v="2"/>
    <n v="2122"/>
    <n v="0.11"/>
    <n v="169.76"/>
    <s v="Tamil Nadu"/>
    <x v="3"/>
    <x v="5"/>
    <m/>
  </r>
  <r>
    <s v="OD9961"/>
    <x v="29"/>
    <x v="6"/>
    <x v="13"/>
    <x v="0"/>
    <d v="2017-11-18T00:00:00"/>
    <x v="2"/>
    <n v="2471"/>
    <n v="0.33"/>
    <n v="296.52"/>
    <s v="Tamil Nadu"/>
    <x v="0"/>
    <x v="0"/>
    <m/>
  </r>
  <r>
    <s v="OD9962"/>
    <x v="34"/>
    <x v="3"/>
    <x v="18"/>
    <x v="23"/>
    <d v="2017-01-31T00:00:00"/>
    <x v="2"/>
    <n v="1157"/>
    <n v="0.16"/>
    <n v="185.12"/>
    <s v="Tamil Nadu"/>
    <x v="0"/>
    <x v="9"/>
    <m/>
  </r>
  <r>
    <s v="OD9963"/>
    <x v="8"/>
    <x v="4"/>
    <x v="7"/>
    <x v="19"/>
    <d v="2018-05-30T00:00:00"/>
    <x v="2"/>
    <n v="1005"/>
    <n v="0.28000000000000003"/>
    <n v="281.39999999999998"/>
    <s v="Tamil Nadu"/>
    <x v="3"/>
    <x v="5"/>
    <m/>
  </r>
  <r>
    <s v="OD9964"/>
    <x v="38"/>
    <x v="5"/>
    <x v="8"/>
    <x v="7"/>
    <d v="2018-01-23T00:00:00"/>
    <x v="2"/>
    <n v="1682"/>
    <n v="0.33"/>
    <n v="336.4"/>
    <s v="Tamil Nadu"/>
    <x v="3"/>
    <x v="9"/>
    <m/>
  </r>
  <r>
    <s v="OD9965"/>
    <x v="49"/>
    <x v="2"/>
    <x v="21"/>
    <x v="14"/>
    <d v="2018-05-30T00:00:00"/>
    <x v="2"/>
    <n v="2040"/>
    <n v="0.32"/>
    <n v="244.8"/>
    <s v="Tamil Nadu"/>
    <x v="3"/>
    <x v="5"/>
    <m/>
  </r>
  <r>
    <s v="OD9966"/>
    <x v="7"/>
    <x v="5"/>
    <x v="10"/>
    <x v="22"/>
    <d v="2018-07-17T00:00:00"/>
    <x v="2"/>
    <n v="2068"/>
    <n v="0.26"/>
    <n v="124.08"/>
    <s v="Tamil Nadu"/>
    <x v="3"/>
    <x v="7"/>
    <m/>
  </r>
  <r>
    <s v="OD9967"/>
    <x v="8"/>
    <x v="2"/>
    <x v="21"/>
    <x v="17"/>
    <d v="2017-12-06T00:00:00"/>
    <x v="2"/>
    <n v="922"/>
    <n v="0.12"/>
    <n v="396.46"/>
    <s v="Tamil Nadu"/>
    <x v="0"/>
    <x v="4"/>
    <m/>
  </r>
  <r>
    <s v="OD9968"/>
    <x v="23"/>
    <x v="6"/>
    <x v="11"/>
    <x v="13"/>
    <d v="2017-11-24T00:00:00"/>
    <x v="2"/>
    <n v="664"/>
    <n v="0.24"/>
    <n v="252.32"/>
    <s v="Tamil Nadu"/>
    <x v="0"/>
    <x v="0"/>
    <m/>
  </r>
  <r>
    <s v="OD9969"/>
    <x v="7"/>
    <x v="5"/>
    <x v="17"/>
    <x v="8"/>
    <d v="2018-03-06T00:00:00"/>
    <x v="2"/>
    <n v="1981"/>
    <n v="0.23"/>
    <n v="614.11"/>
    <s v="Tamil Nadu"/>
    <x v="3"/>
    <x v="10"/>
    <m/>
  </r>
  <r>
    <s v="OD9970"/>
    <x v="33"/>
    <x v="4"/>
    <x v="22"/>
    <x v="17"/>
    <d v="2015-08-09T00:00:00"/>
    <x v="2"/>
    <n v="784"/>
    <n v="0.2"/>
    <n v="164.64"/>
    <s v="Tamil Nadu"/>
    <x v="2"/>
    <x v="6"/>
    <m/>
  </r>
  <r>
    <s v="OD9971"/>
    <x v="40"/>
    <x v="0"/>
    <x v="0"/>
    <x v="7"/>
    <d v="2017-09-17T00:00:00"/>
    <x v="2"/>
    <n v="2132"/>
    <n v="0.31"/>
    <n v="383.76"/>
    <s v="Tamil Nadu"/>
    <x v="0"/>
    <x v="8"/>
    <m/>
  </r>
  <r>
    <s v="OD9972"/>
    <x v="4"/>
    <x v="5"/>
    <x v="17"/>
    <x v="2"/>
    <d v="2018-10-02T00:00:00"/>
    <x v="2"/>
    <n v="940"/>
    <n v="0.22"/>
    <n v="253.8"/>
    <s v="Tamil Nadu"/>
    <x v="3"/>
    <x v="2"/>
    <m/>
  </r>
  <r>
    <s v="OD9973"/>
    <x v="39"/>
    <x v="5"/>
    <x v="8"/>
    <x v="2"/>
    <d v="2018-02-20T00:00:00"/>
    <x v="2"/>
    <n v="2500"/>
    <n v="0.19"/>
    <n v="325"/>
    <s v="Tamil Nadu"/>
    <x v="3"/>
    <x v="11"/>
    <m/>
  </r>
  <r>
    <s v="OD9974"/>
    <x v="49"/>
    <x v="5"/>
    <x v="10"/>
    <x v="9"/>
    <d v="2017-05-05T00:00:00"/>
    <x v="2"/>
    <n v="2377"/>
    <n v="0.14000000000000001"/>
    <n v="237.7"/>
    <s v="Tamil Nadu"/>
    <x v="0"/>
    <x v="5"/>
    <m/>
  </r>
  <r>
    <s v="OD9975"/>
    <x v="41"/>
    <x v="2"/>
    <x v="21"/>
    <x v="12"/>
    <d v="2015-12-24T00:00:00"/>
    <x v="2"/>
    <n v="1733"/>
    <n v="0.13"/>
    <n v="658.54"/>
    <s v="Tamil Nadu"/>
    <x v="2"/>
    <x v="4"/>
    <m/>
  </r>
  <r>
    <s v="OD9976"/>
    <x v="22"/>
    <x v="1"/>
    <x v="1"/>
    <x v="20"/>
    <d v="2018-11-21T00:00:00"/>
    <x v="2"/>
    <n v="1885"/>
    <n v="0.13"/>
    <n v="414.7"/>
    <s v="Tamil Nadu"/>
    <x v="3"/>
    <x v="0"/>
    <m/>
  </r>
  <r>
    <s v="OD9977"/>
    <x v="21"/>
    <x v="0"/>
    <x v="0"/>
    <x v="17"/>
    <d v="2017-06-06T00:00:00"/>
    <x v="2"/>
    <n v="2126"/>
    <n v="0.13"/>
    <n v="382.68"/>
    <s v="Tamil Nadu"/>
    <x v="0"/>
    <x v="1"/>
    <m/>
  </r>
  <r>
    <s v="OD9978"/>
    <x v="24"/>
    <x v="1"/>
    <x v="1"/>
    <x v="8"/>
    <d v="2015-03-28T00:00:00"/>
    <x v="2"/>
    <n v="2028"/>
    <n v="0.11"/>
    <n v="628.67999999999995"/>
    <s v="Tamil Nadu"/>
    <x v="2"/>
    <x v="10"/>
    <m/>
  </r>
  <r>
    <s v="OD9979"/>
    <x v="37"/>
    <x v="5"/>
    <x v="10"/>
    <x v="18"/>
    <d v="2016-03-19T00:00:00"/>
    <x v="2"/>
    <n v="1195"/>
    <n v="0.16"/>
    <n v="250.95"/>
    <s v="Tamil Nadu"/>
    <x v="1"/>
    <x v="10"/>
    <m/>
  </r>
  <r>
    <s v="OD9980"/>
    <x v="18"/>
    <x v="4"/>
    <x v="7"/>
    <x v="16"/>
    <d v="2015-03-18T00:00:00"/>
    <x v="2"/>
    <n v="1418"/>
    <n v="0.31"/>
    <n v="567.20000000000005"/>
    <s v="Tamil Nadu"/>
    <x v="2"/>
    <x v="10"/>
    <m/>
  </r>
  <r>
    <s v="OD9981"/>
    <x v="27"/>
    <x v="2"/>
    <x v="15"/>
    <x v="0"/>
    <d v="2018-08-31T00:00:00"/>
    <x v="2"/>
    <n v="1251"/>
    <n v="0.28999999999999998"/>
    <n v="387.81"/>
    <s v="Tamil Nadu"/>
    <x v="3"/>
    <x v="6"/>
    <m/>
  </r>
  <r>
    <s v="OD9982"/>
    <x v="31"/>
    <x v="3"/>
    <x v="3"/>
    <x v="7"/>
    <d v="2015-08-09T00:00:00"/>
    <x v="2"/>
    <n v="1694"/>
    <n v="0.15"/>
    <n v="694.54"/>
    <s v="Tamil Nadu"/>
    <x v="2"/>
    <x v="6"/>
    <m/>
  </r>
  <r>
    <s v="OD9983"/>
    <x v="20"/>
    <x v="3"/>
    <x v="16"/>
    <x v="14"/>
    <d v="2018-08-28T00:00:00"/>
    <x v="2"/>
    <n v="1309"/>
    <n v="0.33"/>
    <n v="183.26"/>
    <s v="Tamil Nadu"/>
    <x v="3"/>
    <x v="6"/>
    <m/>
  </r>
  <r>
    <s v="OD9984"/>
    <x v="12"/>
    <x v="2"/>
    <x v="21"/>
    <x v="19"/>
    <d v="2017-12-06T00:00:00"/>
    <x v="2"/>
    <n v="2335"/>
    <n v="0.17"/>
    <n v="607.1"/>
    <s v="Tamil Nadu"/>
    <x v="0"/>
    <x v="4"/>
    <m/>
  </r>
  <r>
    <s v="OD9985"/>
    <x v="27"/>
    <x v="0"/>
    <x v="0"/>
    <x v="5"/>
    <d v="2016-08-31T00:00:00"/>
    <x v="2"/>
    <n v="727"/>
    <n v="0.17"/>
    <n v="109.05"/>
    <s v="Tamil Nadu"/>
    <x v="1"/>
    <x v="6"/>
    <m/>
  </r>
  <r>
    <s v="OD9986"/>
    <x v="36"/>
    <x v="6"/>
    <x v="13"/>
    <x v="12"/>
    <d v="2016-11-13T00:00:00"/>
    <x v="2"/>
    <n v="1286"/>
    <n v="0.3"/>
    <n v="475.82"/>
    <s v="Tamil Nadu"/>
    <x v="1"/>
    <x v="0"/>
    <m/>
  </r>
  <r>
    <s v="OD9987"/>
    <x v="12"/>
    <x v="4"/>
    <x v="6"/>
    <x v="0"/>
    <d v="2018-05-08T00:00:00"/>
    <x v="2"/>
    <n v="2199"/>
    <n v="0.34"/>
    <n v="153.93"/>
    <s v="Tamil Nadu"/>
    <x v="3"/>
    <x v="5"/>
    <m/>
  </r>
  <r>
    <s v="OD9988"/>
    <x v="9"/>
    <x v="3"/>
    <x v="3"/>
    <x v="21"/>
    <d v="2015-10-19T00:00:00"/>
    <x v="2"/>
    <n v="1350"/>
    <n v="0.15"/>
    <n v="67.5"/>
    <s v="Tamil Nadu"/>
    <x v="2"/>
    <x v="2"/>
    <m/>
  </r>
  <r>
    <s v="OD9989"/>
    <x v="3"/>
    <x v="5"/>
    <x v="10"/>
    <x v="0"/>
    <d v="2016-11-03T00:00:00"/>
    <x v="2"/>
    <n v="1460"/>
    <n v="0.15"/>
    <n v="452.6"/>
    <s v="Tamil Nadu"/>
    <x v="1"/>
    <x v="0"/>
    <m/>
  </r>
  <r>
    <s v="OD9990"/>
    <x v="38"/>
    <x v="6"/>
    <x v="9"/>
    <x v="16"/>
    <d v="2015-12-24T00:00:00"/>
    <x v="2"/>
    <n v="945"/>
    <n v="0.16"/>
    <n v="359.1"/>
    <s v="Tamil Nadu"/>
    <x v="2"/>
    <x v="4"/>
    <m/>
  </r>
  <r>
    <s v="OD9991"/>
    <x v="15"/>
    <x v="4"/>
    <x v="6"/>
    <x v="12"/>
    <d v="2015-07-12T00:00:00"/>
    <x v="2"/>
    <n v="1195"/>
    <n v="0.26"/>
    <n v="71.7"/>
    <s v="Tamil Nadu"/>
    <x v="2"/>
    <x v="7"/>
    <m/>
  </r>
  <r>
    <s v="OD9992"/>
    <x v="44"/>
    <x v="2"/>
    <x v="21"/>
    <x v="13"/>
    <d v="2017-06-06T00:00:00"/>
    <x v="2"/>
    <n v="1567"/>
    <n v="0.16"/>
    <n v="501.44"/>
    <s v="Tamil Nadu"/>
    <x v="0"/>
    <x v="1"/>
    <m/>
  </r>
  <r>
    <s v="OD9993"/>
    <x v="12"/>
    <x v="0"/>
    <x v="20"/>
    <x v="20"/>
    <d v="2018-10-16T00:00:00"/>
    <x v="2"/>
    <n v="1659"/>
    <n v="0.15"/>
    <n v="597.24"/>
    <s v="Tamil Nadu"/>
    <x v="3"/>
    <x v="2"/>
    <m/>
  </r>
  <r>
    <s v="OD9994"/>
    <x v="9"/>
    <x v="2"/>
    <x v="2"/>
    <x v="7"/>
    <d v="2018-04-17T00:00:00"/>
    <x v="2"/>
    <n v="1034"/>
    <n v="0.28000000000000003"/>
    <n v="165.44"/>
    <s v="Tamil Nadu"/>
    <x v="3"/>
    <x v="3"/>
    <m/>
  </r>
  <r>
    <m/>
    <x v="50"/>
    <x v="7"/>
    <x v="23"/>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0:L2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h="1" x="2"/>
        <item h="1" x="1"/>
        <item x="0"/>
        <item h="1" x="3"/>
        <item h="1"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28">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3" firstHeaderRow="1"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h="1" x="2"/>
        <item h="1" x="1"/>
        <item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0:F93"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h="1" x="2"/>
        <item h="1" x="1"/>
        <item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showAll="0"/>
    <pivotField showAll="0"/>
    <pivotField showAll="0">
      <items count="6">
        <item h="1" x="2"/>
        <item h="1" x="1"/>
        <item x="0"/>
        <item h="1" x="3"/>
        <item h="1" x="4"/>
        <item t="default"/>
      </items>
    </pivotField>
    <pivotField showAll="0">
      <items count="14">
        <item x="9"/>
        <item x="11"/>
        <item x="10"/>
        <item x="3"/>
        <item x="5"/>
        <item x="1"/>
        <item x="7"/>
        <item x="6"/>
        <item x="8"/>
        <item x="2"/>
        <item x="0"/>
        <item x="4"/>
        <item x="12"/>
        <item t="default"/>
      </items>
    </pivotField>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8"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h="1" x="2"/>
        <item h="1" x="1"/>
        <item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6">
    <i>
      <x/>
    </i>
    <i>
      <x v="1"/>
    </i>
    <i>
      <x v="2"/>
    </i>
    <i>
      <x v="3"/>
    </i>
    <i>
      <x v="4"/>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items count="52">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x="50"/>
        <item t="default"/>
      </items>
    </pivotField>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dataField="1" showAll="0"/>
    <pivotField showAll="0"/>
    <pivotField showAll="0"/>
    <pivotField showAll="0">
      <items count="6">
        <item h="1" x="2"/>
        <item h="1" x="1"/>
        <item x="0"/>
        <item h="1" x="3"/>
        <item h="1" x="4"/>
        <item t="default"/>
      </items>
    </pivotField>
    <pivotField showAll="0">
      <items count="14">
        <item x="9"/>
        <item x="11"/>
        <item x="10"/>
        <item x="3"/>
        <item x="5"/>
        <item x="1"/>
        <item x="7"/>
        <item x="6"/>
        <item x="8"/>
        <item x="2"/>
        <item x="0"/>
        <item x="4"/>
        <item x="12"/>
        <item t="default"/>
      </items>
    </pivotField>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6"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h="1" x="2"/>
        <item h="1" x="1"/>
        <item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8" firstHeaderRow="1" firstDataRow="1" firstDataCol="1"/>
  <pivotFields count="14">
    <pivotField showAll="0"/>
    <pivotField showAll="0"/>
    <pivotField axis="axisRow" showAll="0">
      <items count="9">
        <item x="4"/>
        <item x="1"/>
        <item x="6"/>
        <item x="2"/>
        <item x="3"/>
        <item x="0"/>
        <item x="5"/>
        <item x="7"/>
        <item t="default"/>
      </items>
    </pivotField>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h="1" x="2"/>
        <item h="1" x="1"/>
        <item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5"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h="1" x="2"/>
        <item h="1" x="1"/>
        <item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2">
    <i>
      <x v="2"/>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 tabId="6" name="PivotTable11"/>
    <pivotTable tabId="6" name="PivotTable13"/>
    <pivotTable tabId="6" name="PivotTable2"/>
    <pivotTable tabId="6" name="PivotTable3"/>
    <pivotTable tabId="6" name="PivotTable4"/>
    <pivotTable tabId="6" name="PivotTable5"/>
    <pivotTable tabId="6" name="PivotTable6"/>
    <pivotTable tabId="6" name="PivotTable9"/>
  </pivotTables>
  <data>
    <tabular pivotCacheId="703728372">
      <items count="25">
        <i x="13" s="1"/>
        <i x="8" s="1"/>
        <i x="22" s="1"/>
        <i x="18" s="1"/>
        <i x="3" s="1"/>
        <i x="11" s="1"/>
        <i x="12" s="1"/>
        <i x="9" s="1"/>
        <i x="1" s="1"/>
        <i x="16" s="1"/>
        <i x="19" s="1"/>
        <i x="10" s="1"/>
        <i x="4" s="1"/>
        <i x="2" s="1"/>
        <i x="20" s="1"/>
        <i x="6" s="1"/>
        <i x="17" s="1"/>
        <i x="14" s="1"/>
        <i x="21" s="1"/>
        <i x="7" s="1"/>
        <i x="5" s="1"/>
        <i x="0" s="1"/>
        <i x="15" s="1"/>
        <i x="23" s="1"/>
        <i x="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 tabId="6" name="PivotTable11"/>
    <pivotTable tabId="6" name="PivotTable13"/>
    <pivotTable tabId="6" name="PivotTable2"/>
    <pivotTable tabId="6" name="PivotTable9"/>
  </pivotTables>
  <data>
    <tabular pivotCacheId="703728372">
      <items count="5">
        <i x="2"/>
        <i x="1"/>
        <i x="0" s="1"/>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 tabId="6" name="PivotTable11"/>
    <pivotTable tabId="6" name="PivotTable13"/>
    <pivotTable tabId="6" name="PivotTable2"/>
    <pivotTable tabId="6" name="PivotTable9"/>
  </pivotTables>
  <data>
    <tabular pivotCacheId="703728372">
      <items count="13">
        <i x="9" s="1"/>
        <i x="11" s="1"/>
        <i x="10" s="1"/>
        <i x="3" s="1"/>
        <i x="5" s="1"/>
        <i x="1" s="1"/>
        <i x="7" s="1"/>
        <i x="6" s="1"/>
        <i x="8" s="1"/>
        <i x="2" s="1"/>
        <i x="0" s="1"/>
        <i x="4"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 tabId="6" name="PivotTable11"/>
    <pivotTable tabId="6" name="PivotTable13"/>
    <pivotTable tabId="6" name="PivotTable2"/>
    <pivotTable tabId="6" name="PivotTable9"/>
  </pivotTables>
  <data>
    <tabular pivotCacheId="703728372">
      <items count="6">
        <i x="3" s="1"/>
        <i x="4" s="1"/>
        <i x="0" s="1"/>
        <i x="1" s="1"/>
        <i x="2"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3" rowHeight="209550"/>
  <slicer name="Region 1" xr10:uid="{72C542B5-2EDF-E945-BE5F-01BFDC4B01B8}" cache="Slicer_Region" caption="Reg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Q228"/>
  <sheetViews>
    <sheetView topLeftCell="F94" workbookViewId="0">
      <selection activeCell="H149" sqref="H149"/>
    </sheetView>
  </sheetViews>
  <sheetFormatPr baseColWidth="10" defaultRowHeight="13" x14ac:dyDescent="0.15"/>
  <cols>
    <col min="1" max="1" width="13.1640625" bestFit="1" customWidth="1"/>
    <col min="2" max="2" width="11.6640625" bestFit="1" customWidth="1"/>
    <col min="3" max="3" width="12" bestFit="1" customWidth="1"/>
    <col min="4" max="4" width="20.83203125" bestFit="1" customWidth="1"/>
    <col min="5" max="5" width="12" bestFit="1" customWidth="1"/>
    <col min="6" max="6" width="11.6640625" bestFit="1" customWidth="1"/>
    <col min="7" max="7" width="14.5" bestFit="1" customWidth="1"/>
    <col min="8" max="8" width="22.5" bestFit="1" customWidth="1"/>
    <col min="9" max="9" width="12" bestFit="1" customWidth="1"/>
    <col min="10" max="10" width="11.6640625" bestFit="1" customWidth="1"/>
    <col min="11" max="11" width="13" bestFit="1" customWidth="1"/>
    <col min="12" max="12" width="12.6640625" bestFit="1" customWidth="1"/>
    <col min="13" max="13" width="16.83203125" customWidth="1"/>
    <col min="14" max="14" width="12.6640625" bestFit="1" customWidth="1"/>
    <col min="16" max="16" width="12.33203125" bestFit="1" customWidth="1"/>
  </cols>
  <sheetData>
    <row r="3" spans="1:5" x14ac:dyDescent="0.15">
      <c r="A3" s="6" t="s">
        <v>10121</v>
      </c>
      <c r="B3" t="s">
        <v>10122</v>
      </c>
      <c r="C3" t="s">
        <v>10124</v>
      </c>
      <c r="D3" s="5" t="s">
        <v>10122</v>
      </c>
      <c r="E3" s="5" t="s">
        <v>10124</v>
      </c>
    </row>
    <row r="4" spans="1:5" x14ac:dyDescent="0.15">
      <c r="A4" s="7">
        <v>1</v>
      </c>
      <c r="B4" s="15">
        <v>325.94157303370793</v>
      </c>
      <c r="C4" s="15">
        <v>1480.0786516853932</v>
      </c>
      <c r="D4">
        <f>GETPIVOTDATA("Average of Profit",$A$3,"Month",1)</f>
        <v>325.94157303370793</v>
      </c>
      <c r="E4">
        <f>GETPIVOTDATA("Average of Sales",$A$3,"Month",1)</f>
        <v>1480.0786516853932</v>
      </c>
    </row>
    <row r="5" spans="1:5" x14ac:dyDescent="0.15">
      <c r="A5" s="7">
        <v>2</v>
      </c>
      <c r="B5" s="15">
        <v>393.7749397590361</v>
      </c>
      <c r="C5" s="15">
        <v>1602.1927710843374</v>
      </c>
      <c r="D5">
        <f>GETPIVOTDATA("Average of Profit",$A$3,"Month",2)</f>
        <v>393.7749397590361</v>
      </c>
      <c r="E5">
        <f>GETPIVOTDATA("Average of Sales",$A$3,"Month",2)</f>
        <v>1602.1927710843374</v>
      </c>
    </row>
    <row r="6" spans="1:5" x14ac:dyDescent="0.15">
      <c r="A6" s="7">
        <v>3</v>
      </c>
      <c r="B6" s="15">
        <v>367.60742331288355</v>
      </c>
      <c r="C6" s="15">
        <v>1465.9877300613498</v>
      </c>
      <c r="D6">
        <f>GETPIVOTDATA("Average of Profit",$A$3,"Month",3)</f>
        <v>367.60742331288355</v>
      </c>
      <c r="E6">
        <f>GETPIVOTDATA("Average of Sales",$A$3,"Month",3)</f>
        <v>1465.9877300613498</v>
      </c>
    </row>
    <row r="7" spans="1:5" x14ac:dyDescent="0.15">
      <c r="A7" s="7">
        <v>4</v>
      </c>
      <c r="B7" s="15">
        <v>351.86488235294115</v>
      </c>
      <c r="C7" s="15">
        <v>1457.4882352941177</v>
      </c>
      <c r="D7">
        <f>GETPIVOTDATA("Average of Profit",$A$3,"Month",4)</f>
        <v>351.86488235294115</v>
      </c>
      <c r="E7">
        <f>GETPIVOTDATA("Average of Sales",$A$3,"Month",4)</f>
        <v>1457.4882352941177</v>
      </c>
    </row>
    <row r="8" spans="1:5" x14ac:dyDescent="0.15">
      <c r="A8" s="7">
        <v>5</v>
      </c>
      <c r="B8" s="15">
        <v>359.96088888888886</v>
      </c>
      <c r="C8" s="15">
        <v>1477.8844444444444</v>
      </c>
      <c r="D8">
        <f>GETPIVOTDATA("Average of Profit",$A$3,"Month",5)</f>
        <v>359.96088888888886</v>
      </c>
      <c r="E8">
        <f>GETPIVOTDATA("Average of Sales",$A$3,"Month",5)</f>
        <v>1477.8844444444444</v>
      </c>
    </row>
    <row r="9" spans="1:5" x14ac:dyDescent="0.15">
      <c r="A9" s="7">
        <v>6</v>
      </c>
      <c r="B9" s="15">
        <v>350.30020100502509</v>
      </c>
      <c r="C9" s="15">
        <v>1464.5929648241206</v>
      </c>
      <c r="D9">
        <f>GETPIVOTDATA("Average of Profit",$A$3,"Month",6)</f>
        <v>350.30020100502509</v>
      </c>
      <c r="E9">
        <f>GETPIVOTDATA("Average of Sales",$A$3,"Month",6)</f>
        <v>1464.5929648241206</v>
      </c>
    </row>
    <row r="10" spans="1:5" x14ac:dyDescent="0.15">
      <c r="A10" s="7">
        <v>7</v>
      </c>
      <c r="B10" s="15">
        <v>384.99184079601974</v>
      </c>
      <c r="C10" s="15">
        <v>1569.8059701492537</v>
      </c>
      <c r="D10">
        <f>GETPIVOTDATA("Average of Profit",$A$3,"Month",7)</f>
        <v>384.99184079601974</v>
      </c>
      <c r="E10">
        <f>GETPIVOTDATA("Average of Sales",$A$3,"Month",7)</f>
        <v>1569.8059701492537</v>
      </c>
    </row>
    <row r="11" spans="1:5" x14ac:dyDescent="0.15">
      <c r="A11" s="7">
        <v>8</v>
      </c>
      <c r="B11" s="15">
        <v>378.6216477272726</v>
      </c>
      <c r="C11" s="15">
        <v>1455.0511363636363</v>
      </c>
      <c r="D11">
        <f>GETPIVOTDATA("Average of Profit",$A$3,"Month",8)</f>
        <v>378.6216477272726</v>
      </c>
      <c r="E11">
        <f>GETPIVOTDATA("Average of Sales",$A$3,"Month",8)</f>
        <v>1455.0511363636363</v>
      </c>
    </row>
    <row r="12" spans="1:5" x14ac:dyDescent="0.15">
      <c r="A12" s="7">
        <v>9</v>
      </c>
      <c r="B12" s="15">
        <v>377.53250688705225</v>
      </c>
      <c r="C12" s="15">
        <v>1506.1377410468319</v>
      </c>
      <c r="D12">
        <f>GETPIVOTDATA("Average of Profit",$A$3,"Month",9)</f>
        <v>377.53250688705225</v>
      </c>
      <c r="E12">
        <f>GETPIVOTDATA("Average of Sales",$A$3,"Month",9)</f>
        <v>1506.1377410468319</v>
      </c>
    </row>
    <row r="13" spans="1:5" x14ac:dyDescent="0.15">
      <c r="A13" s="7">
        <v>10</v>
      </c>
      <c r="B13" s="15">
        <v>353.9559693877552</v>
      </c>
      <c r="C13" s="15">
        <v>1571.5612244897959</v>
      </c>
      <c r="D13">
        <f>GETPIVOTDATA("Average of Profit",$A$3,"Month",10)</f>
        <v>353.9559693877552</v>
      </c>
      <c r="E13">
        <f>GETPIVOTDATA("Average of Sales",$A$3,"Month",10)</f>
        <v>1571.5612244897959</v>
      </c>
    </row>
    <row r="14" spans="1:5" x14ac:dyDescent="0.15">
      <c r="A14" s="7">
        <v>11</v>
      </c>
      <c r="B14" s="15">
        <v>364.38840540540525</v>
      </c>
      <c r="C14" s="15">
        <v>1491.3918918918919</v>
      </c>
      <c r="D14">
        <f>GETPIVOTDATA("Average of Profit",$A$3,"Month",11)</f>
        <v>364.38840540540525</v>
      </c>
      <c r="E14">
        <f>GETPIVOTDATA("Average of Sales",$A$3,"Month",11)</f>
        <v>1491.3918918918919</v>
      </c>
    </row>
    <row r="15" spans="1:5" x14ac:dyDescent="0.15">
      <c r="A15" s="7">
        <v>12</v>
      </c>
      <c r="B15" s="15">
        <v>385.85786931818149</v>
      </c>
      <c r="C15" s="15">
        <v>1472.4630681818182</v>
      </c>
      <c r="D15">
        <f>GETPIVOTDATA("Average of Profit",$A$3,"Month",12)</f>
        <v>385.85786931818149</v>
      </c>
      <c r="E15">
        <f>GETPIVOTDATA("Average of Sales",$A$3,"Month",12)</f>
        <v>1472.4630681818182</v>
      </c>
    </row>
    <row r="16" spans="1:5" x14ac:dyDescent="0.15">
      <c r="A16" s="7" t="s">
        <v>10118</v>
      </c>
      <c r="B16" s="15">
        <v>368.46394279087752</v>
      </c>
      <c r="C16" s="15">
        <v>1496.6803247004252</v>
      </c>
    </row>
    <row r="20" spans="3:6" x14ac:dyDescent="0.15">
      <c r="C20" s="6" t="s">
        <v>10121</v>
      </c>
      <c r="D20" t="s">
        <v>10120</v>
      </c>
      <c r="E20" s="5" t="s">
        <v>10125</v>
      </c>
      <c r="F20" s="5" t="s">
        <v>10120</v>
      </c>
    </row>
    <row r="21" spans="3:6" x14ac:dyDescent="0.15">
      <c r="C21" s="7">
        <v>1</v>
      </c>
      <c r="D21" s="15">
        <v>29008.800000000003</v>
      </c>
      <c r="E21">
        <f t="shared" ref="E21:E32" si="0">C21</f>
        <v>1</v>
      </c>
      <c r="F21">
        <f>GETPIVOTDATA("Profit",$C$20,"Month",1)</f>
        <v>29008.800000000003</v>
      </c>
    </row>
    <row r="22" spans="3:6" x14ac:dyDescent="0.15">
      <c r="C22" s="7">
        <v>2</v>
      </c>
      <c r="D22" s="15">
        <v>32683.319999999996</v>
      </c>
      <c r="E22">
        <f t="shared" si="0"/>
        <v>2</v>
      </c>
      <c r="F22">
        <f>GETPIVOTDATA("Profit",$C$20,"Month",2)</f>
        <v>32683.319999999996</v>
      </c>
    </row>
    <row r="23" spans="3:6" x14ac:dyDescent="0.15">
      <c r="C23" s="7">
        <v>3</v>
      </c>
      <c r="D23" s="15">
        <v>59920.010000000017</v>
      </c>
      <c r="E23">
        <f t="shared" si="0"/>
        <v>3</v>
      </c>
      <c r="F23">
        <f>GETPIVOTDATA("Profit",$C$20,"Month",3)</f>
        <v>59920.010000000017</v>
      </c>
    </row>
    <row r="24" spans="3:6" x14ac:dyDescent="0.15">
      <c r="C24" s="7">
        <v>4</v>
      </c>
      <c r="D24" s="15">
        <v>59817.03</v>
      </c>
      <c r="E24">
        <f t="shared" si="0"/>
        <v>4</v>
      </c>
      <c r="F24">
        <f>GETPIVOTDATA("Profit",$C$20,"Month",4)</f>
        <v>59817.03</v>
      </c>
    </row>
    <row r="25" spans="3:6" x14ac:dyDescent="0.15">
      <c r="C25" s="7">
        <v>5</v>
      </c>
      <c r="D25" s="15">
        <v>80991.199999999997</v>
      </c>
      <c r="E25">
        <f t="shared" si="0"/>
        <v>5</v>
      </c>
      <c r="F25">
        <f>GETPIVOTDATA("Profit",$C$20,"Month",5)</f>
        <v>80991.199999999997</v>
      </c>
    </row>
    <row r="26" spans="3:6" x14ac:dyDescent="0.15">
      <c r="C26" s="7">
        <v>6</v>
      </c>
      <c r="D26" s="15">
        <v>69709.739999999991</v>
      </c>
      <c r="E26">
        <f t="shared" si="0"/>
        <v>6</v>
      </c>
      <c r="F26">
        <f>GETPIVOTDATA("Profit",$C$20,"Month",6)</f>
        <v>69709.739999999991</v>
      </c>
    </row>
    <row r="27" spans="3:6" x14ac:dyDescent="0.15">
      <c r="C27" s="7">
        <v>7</v>
      </c>
      <c r="D27" s="15">
        <v>77383.359999999971</v>
      </c>
      <c r="E27">
        <f t="shared" si="0"/>
        <v>7</v>
      </c>
      <c r="F27">
        <f>GETPIVOTDATA("Profit",$C$20,"Month",7)</f>
        <v>77383.359999999971</v>
      </c>
    </row>
    <row r="28" spans="3:6" x14ac:dyDescent="0.15">
      <c r="C28" s="7">
        <v>8</v>
      </c>
      <c r="D28" s="15">
        <v>66637.409999999974</v>
      </c>
      <c r="E28">
        <f t="shared" si="0"/>
        <v>8</v>
      </c>
      <c r="F28">
        <f>GETPIVOTDATA("Profit",$C$20,"Month",8)</f>
        <v>66637.409999999974</v>
      </c>
    </row>
    <row r="29" spans="3:6" x14ac:dyDescent="0.15">
      <c r="C29" s="7">
        <v>9</v>
      </c>
      <c r="D29" s="15">
        <v>137044.29999999996</v>
      </c>
      <c r="E29">
        <f t="shared" si="0"/>
        <v>9</v>
      </c>
      <c r="F29">
        <f>GETPIVOTDATA("Profit",$C$20,"Month",9)</f>
        <v>137044.29999999996</v>
      </c>
    </row>
    <row r="30" spans="3:6" x14ac:dyDescent="0.15">
      <c r="C30" s="7">
        <v>10</v>
      </c>
      <c r="D30" s="15">
        <v>69375.370000000024</v>
      </c>
      <c r="E30">
        <f t="shared" si="0"/>
        <v>10</v>
      </c>
      <c r="F30">
        <f>GETPIVOTDATA("Profit",$C$20,"Month",10)</f>
        <v>69375.370000000024</v>
      </c>
    </row>
    <row r="31" spans="3:6" x14ac:dyDescent="0.15">
      <c r="C31" s="7">
        <v>11</v>
      </c>
      <c r="D31" s="15">
        <v>134823.70999999993</v>
      </c>
      <c r="E31">
        <f t="shared" si="0"/>
        <v>11</v>
      </c>
      <c r="F31">
        <f>GETPIVOTDATA("Profit",$C$20,"Month",11)</f>
        <v>134823.70999999993</v>
      </c>
    </row>
    <row r="32" spans="3:6" x14ac:dyDescent="0.15">
      <c r="C32" s="7">
        <v>12</v>
      </c>
      <c r="D32" s="15">
        <v>135821.96999999988</v>
      </c>
      <c r="E32">
        <f t="shared" si="0"/>
        <v>12</v>
      </c>
      <c r="F32">
        <f>GETPIVOTDATA("Profit",$C$20,"Month",12)</f>
        <v>135821.96999999988</v>
      </c>
    </row>
    <row r="33" spans="1:4" x14ac:dyDescent="0.15">
      <c r="C33" s="7" t="s">
        <v>10118</v>
      </c>
      <c r="D33" s="15">
        <v>953216.21999999974</v>
      </c>
    </row>
    <row r="40" spans="1:4" x14ac:dyDescent="0.15">
      <c r="A40" s="6" t="s">
        <v>10121</v>
      </c>
      <c r="B40" t="s">
        <v>10122</v>
      </c>
      <c r="C40" t="s">
        <v>10126</v>
      </c>
      <c r="D40" s="5" t="s">
        <v>10122</v>
      </c>
    </row>
    <row r="41" spans="1:4" x14ac:dyDescent="0.15">
      <c r="A41" s="7" t="s">
        <v>52</v>
      </c>
      <c r="B41" s="15">
        <v>358.0022580645159</v>
      </c>
      <c r="C41" t="str">
        <f t="shared" ref="C41:C47" si="1">A41</f>
        <v>Bakery</v>
      </c>
      <c r="D41">
        <f>GETPIVOTDATA("Profit",$A$40,"Category","Bakery")</f>
        <v>358.0022580645159</v>
      </c>
    </row>
    <row r="42" spans="1:4" x14ac:dyDescent="0.15">
      <c r="A42" s="7" t="s">
        <v>23</v>
      </c>
      <c r="B42" s="15">
        <v>366.34116531165284</v>
      </c>
      <c r="C42" t="str">
        <f t="shared" si="1"/>
        <v>Beverages</v>
      </c>
      <c r="D42">
        <f>GETPIVOTDATA("Profit",$A$40,"Category","Beverages")</f>
        <v>366.34116531165284</v>
      </c>
    </row>
    <row r="43" spans="1:4" x14ac:dyDescent="0.15">
      <c r="A43" s="7" t="s">
        <v>66</v>
      </c>
      <c r="B43" s="15">
        <v>365.31241935483871</v>
      </c>
      <c r="C43" t="str">
        <f t="shared" si="1"/>
        <v>Eggs, Meat &amp; Fish</v>
      </c>
      <c r="D43">
        <f>GETPIVOTDATA("Profit",$A$40,"Category","Eggs, Meat &amp; Fish")</f>
        <v>365.31241935483871</v>
      </c>
    </row>
    <row r="44" spans="1:4" x14ac:dyDescent="0.15">
      <c r="A44" s="7" t="s">
        <v>29</v>
      </c>
      <c r="B44" s="15">
        <v>379.17868354430345</v>
      </c>
      <c r="C44" t="str">
        <f t="shared" si="1"/>
        <v>Food Grains</v>
      </c>
      <c r="D44">
        <f>GETPIVOTDATA("Profit",$A$40,"Category","Food Grains")</f>
        <v>379.17868354430345</v>
      </c>
    </row>
    <row r="45" spans="1:4" x14ac:dyDescent="0.15">
      <c r="A45" s="7" t="s">
        <v>35</v>
      </c>
      <c r="B45" s="15">
        <v>367.97399999999953</v>
      </c>
      <c r="C45" t="str">
        <f t="shared" si="1"/>
        <v>Fruits &amp; Veggies</v>
      </c>
      <c r="D45">
        <f>GETPIVOTDATA("Profit",$A$40,"Category","Fruits &amp; Veggies")</f>
        <v>367.97399999999953</v>
      </c>
    </row>
    <row r="46" spans="1:4" x14ac:dyDescent="0.15">
      <c r="A46" s="7" t="s">
        <v>16</v>
      </c>
      <c r="B46" s="15">
        <v>379.99477900552483</v>
      </c>
      <c r="C46" t="str">
        <f t="shared" si="1"/>
        <v>Oil &amp; Masala</v>
      </c>
      <c r="D46">
        <f>GETPIVOTDATA("Profit",$A$40,"Category","Oil &amp; Masala")</f>
        <v>379.99477900552483</v>
      </c>
    </row>
    <row r="47" spans="1:4" x14ac:dyDescent="0.15">
      <c r="A47" s="7" t="s">
        <v>61</v>
      </c>
      <c r="B47" s="15">
        <v>361.5696692111963</v>
      </c>
      <c r="C47" t="str">
        <f t="shared" si="1"/>
        <v>Snacks</v>
      </c>
      <c r="D47">
        <f>GETPIVOTDATA("Profit",$A$40,"Category","Snacks")</f>
        <v>361.5696692111963</v>
      </c>
    </row>
    <row r="48" spans="1:4" x14ac:dyDescent="0.15">
      <c r="A48" s="7" t="s">
        <v>10118</v>
      </c>
      <c r="B48" s="15">
        <v>368.46394279087684</v>
      </c>
    </row>
    <row r="52" spans="1:7" x14ac:dyDescent="0.15">
      <c r="A52" s="6" t="s">
        <v>10121</v>
      </c>
      <c r="B52" t="s">
        <v>10120</v>
      </c>
      <c r="C52" t="s">
        <v>10123</v>
      </c>
      <c r="D52" s="5" t="s">
        <v>6</v>
      </c>
      <c r="E52" s="5" t="s">
        <v>10120</v>
      </c>
      <c r="F52" s="5" t="s">
        <v>10123</v>
      </c>
    </row>
    <row r="53" spans="1:7" x14ac:dyDescent="0.15">
      <c r="A53" s="7" t="s">
        <v>79</v>
      </c>
      <c r="B53" s="15">
        <v>223122.05999999997</v>
      </c>
      <c r="C53" s="15">
        <v>904462</v>
      </c>
      <c r="D53" t="str">
        <f>A53</f>
        <v>Central</v>
      </c>
      <c r="E53">
        <f>GETPIVOTDATA("Sum of Profit",$A$52,"Region","Central")</f>
        <v>223122.05999999997</v>
      </c>
      <c r="F53">
        <f>GETPIVOTDATA("Sum of Sales",$A$52,"Region","Central")</f>
        <v>904462</v>
      </c>
    </row>
    <row r="54" spans="1:7" x14ac:dyDescent="0.15">
      <c r="A54" s="7" t="s">
        <v>101</v>
      </c>
      <c r="B54" s="15">
        <v>282176.78999999986</v>
      </c>
      <c r="C54" s="15">
        <v>1132477</v>
      </c>
      <c r="D54" t="str">
        <f>A54</f>
        <v>East</v>
      </c>
      <c r="E54">
        <f>GETPIVOTDATA("Sum of Profit",$A$52,"Region","East")</f>
        <v>282176.78999999986</v>
      </c>
      <c r="F54">
        <f>GETPIVOTDATA("Sum of Sales",$A$52,"Region","East")</f>
        <v>1132477</v>
      </c>
    </row>
    <row r="55" spans="1:7" x14ac:dyDescent="0.15">
      <c r="A55" s="7" t="s">
        <v>19</v>
      </c>
      <c r="B55" s="15">
        <v>401.28</v>
      </c>
      <c r="C55" s="15">
        <v>1254</v>
      </c>
      <c r="D55" t="str">
        <f>A55</f>
        <v>North</v>
      </c>
      <c r="E55" t="str">
        <f>A56</f>
        <v>South</v>
      </c>
      <c r="F55">
        <f>GETPIVOTDATA("Sum of Sales",$A$52,"Region","North")</f>
        <v>1254</v>
      </c>
    </row>
    <row r="56" spans="1:7" x14ac:dyDescent="0.15">
      <c r="A56" s="7" t="s">
        <v>26</v>
      </c>
      <c r="B56" s="15">
        <v>153365.74999999988</v>
      </c>
      <c r="C56" s="15">
        <v>626838</v>
      </c>
      <c r="E56">
        <f>GETPIVOTDATA("Sum of Profit",$A$52,"Region","South")</f>
        <v>153365.74999999988</v>
      </c>
      <c r="F56">
        <f>GETPIVOTDATA("Sum of Sales",$A$52,"Region","South")</f>
        <v>626838</v>
      </c>
    </row>
    <row r="57" spans="1:7" x14ac:dyDescent="0.15">
      <c r="A57" s="7" t="s">
        <v>32</v>
      </c>
      <c r="B57" s="15">
        <v>294150.34000000008</v>
      </c>
      <c r="C57" s="15">
        <v>1206881</v>
      </c>
      <c r="D57" t="str">
        <f>A57</f>
        <v>West</v>
      </c>
      <c r="E57">
        <f>GETPIVOTDATA("Sum of Profit",$A$52,"Region","West")</f>
        <v>294150.34000000008</v>
      </c>
      <c r="F57">
        <f>GETPIVOTDATA("Sum of Sales",$A$52,"Region","West")</f>
        <v>1206881</v>
      </c>
    </row>
    <row r="58" spans="1:7" x14ac:dyDescent="0.15">
      <c r="A58" s="7" t="s">
        <v>10118</v>
      </c>
      <c r="B58" s="15">
        <v>953216.21999999986</v>
      </c>
      <c r="C58" s="15">
        <v>3871912</v>
      </c>
    </row>
    <row r="60" spans="1:7" x14ac:dyDescent="0.15">
      <c r="C60">
        <f>GETPIVOTDATA("Sales",$A$52)</f>
        <v>3871912</v>
      </c>
    </row>
    <row r="63" spans="1:7" x14ac:dyDescent="0.15">
      <c r="A63" s="5" t="s">
        <v>10121</v>
      </c>
      <c r="B63" s="5" t="s">
        <v>10120</v>
      </c>
      <c r="D63" s="6" t="s">
        <v>10121</v>
      </c>
      <c r="E63" t="s">
        <v>10123</v>
      </c>
      <c r="F63" t="s">
        <v>10120</v>
      </c>
      <c r="G63" s="5" t="s">
        <v>11</v>
      </c>
    </row>
    <row r="64" spans="1:7" x14ac:dyDescent="0.15">
      <c r="A64" s="7" t="s">
        <v>79</v>
      </c>
      <c r="B64">
        <v>856806.8400000016</v>
      </c>
      <c r="D64" s="7">
        <v>2017</v>
      </c>
      <c r="E64" s="15">
        <v>3871912</v>
      </c>
      <c r="F64" s="15">
        <v>953216.22000000032</v>
      </c>
      <c r="G64">
        <f>D64</f>
        <v>2017</v>
      </c>
    </row>
    <row r="65" spans="1:7" x14ac:dyDescent="0.15">
      <c r="A65" s="7" t="s">
        <v>101</v>
      </c>
      <c r="B65">
        <v>1074345.5799999982</v>
      </c>
      <c r="D65" s="7" t="s">
        <v>10118</v>
      </c>
      <c r="E65" s="15">
        <v>3871912</v>
      </c>
      <c r="F65" s="15">
        <v>953216.22000000032</v>
      </c>
      <c r="G65" t="str">
        <f>D65</f>
        <v>Grand Total</v>
      </c>
    </row>
    <row r="66" spans="1:7" x14ac:dyDescent="0.15">
      <c r="A66" s="7" t="s">
        <v>19</v>
      </c>
      <c r="B66">
        <v>401.28</v>
      </c>
      <c r="G66">
        <f>D66</f>
        <v>0</v>
      </c>
    </row>
    <row r="67" spans="1:7" x14ac:dyDescent="0.15">
      <c r="A67" s="7" t="s">
        <v>26</v>
      </c>
      <c r="B67">
        <v>623562.88999999862</v>
      </c>
      <c r="G67">
        <f>D67</f>
        <v>0</v>
      </c>
    </row>
    <row r="68" spans="1:7" x14ac:dyDescent="0.15">
      <c r="A68" s="7" t="s">
        <v>32</v>
      </c>
      <c r="B68">
        <v>1192004.6099999982</v>
      </c>
    </row>
    <row r="69" spans="1:7" x14ac:dyDescent="0.15">
      <c r="A69" s="7" t="s">
        <v>10119</v>
      </c>
    </row>
    <row r="70" spans="1:7" x14ac:dyDescent="0.15">
      <c r="A70" s="8" t="s">
        <v>10118</v>
      </c>
      <c r="B70" s="9">
        <v>3747121.1999999965</v>
      </c>
    </row>
    <row r="72" spans="1:7" x14ac:dyDescent="0.15">
      <c r="G72" t="s">
        <v>10128</v>
      </c>
    </row>
    <row r="73" spans="1:7" x14ac:dyDescent="0.15">
      <c r="A73" s="5" t="s">
        <v>10121</v>
      </c>
      <c r="B73" s="5" t="s">
        <v>10120</v>
      </c>
      <c r="G73" s="15">
        <v>588.19000000000085</v>
      </c>
    </row>
    <row r="74" spans="1:7" x14ac:dyDescent="0.15">
      <c r="A74" s="7" t="s">
        <v>79</v>
      </c>
      <c r="B74">
        <v>856806.8400000016</v>
      </c>
      <c r="D74" t="s">
        <v>10127</v>
      </c>
      <c r="G74">
        <f>GETPIVOTDATA("Discount",$G$72)</f>
        <v>588.19000000000085</v>
      </c>
    </row>
    <row r="75" spans="1:7" x14ac:dyDescent="0.15">
      <c r="A75" s="7" t="s">
        <v>101</v>
      </c>
      <c r="B75">
        <v>1074345.5799999982</v>
      </c>
      <c r="D75" s="15">
        <v>15</v>
      </c>
    </row>
    <row r="76" spans="1:7" x14ac:dyDescent="0.15">
      <c r="A76" s="7" t="s">
        <v>19</v>
      </c>
      <c r="B76">
        <v>401.28</v>
      </c>
      <c r="D76">
        <f>GETPIVOTDATA("Unique Column",$D$74)</f>
        <v>15</v>
      </c>
    </row>
    <row r="77" spans="1:7" x14ac:dyDescent="0.15">
      <c r="A77" s="7" t="s">
        <v>26</v>
      </c>
      <c r="B77">
        <v>623562.88999999862</v>
      </c>
    </row>
    <row r="78" spans="1:7" x14ac:dyDescent="0.15">
      <c r="A78" s="7" t="s">
        <v>32</v>
      </c>
      <c r="B78">
        <v>1192004.6099999982</v>
      </c>
    </row>
    <row r="79" spans="1:7" x14ac:dyDescent="0.15">
      <c r="A79" s="7" t="s">
        <v>10119</v>
      </c>
    </row>
    <row r="80" spans="1:7" x14ac:dyDescent="0.15">
      <c r="A80" s="8" t="s">
        <v>10118</v>
      </c>
      <c r="B80" s="9">
        <v>3747121.1999999965</v>
      </c>
      <c r="D80" s="6" t="s">
        <v>10121</v>
      </c>
      <c r="E80" t="s">
        <v>10123</v>
      </c>
      <c r="F80" t="s">
        <v>10120</v>
      </c>
    </row>
    <row r="81" spans="4:6" x14ac:dyDescent="0.15">
      <c r="D81" s="7">
        <v>1</v>
      </c>
      <c r="E81" s="15">
        <v>131727</v>
      </c>
      <c r="F81" s="15">
        <v>29008.800000000003</v>
      </c>
    </row>
    <row r="82" spans="4:6" x14ac:dyDescent="0.15">
      <c r="D82" s="7">
        <v>2</v>
      </c>
      <c r="E82" s="15">
        <v>132982</v>
      </c>
      <c r="F82" s="15">
        <v>32683.319999999996</v>
      </c>
    </row>
    <row r="83" spans="4:6" x14ac:dyDescent="0.15">
      <c r="D83" s="7">
        <v>3</v>
      </c>
      <c r="E83" s="15">
        <v>238956</v>
      </c>
      <c r="F83" s="15">
        <v>59920.010000000017</v>
      </c>
    </row>
    <row r="84" spans="4:6" x14ac:dyDescent="0.15">
      <c r="D84" s="7">
        <v>4</v>
      </c>
      <c r="E84" s="15">
        <v>247773</v>
      </c>
      <c r="F84" s="15">
        <v>59817.03</v>
      </c>
    </row>
    <row r="85" spans="4:6" x14ac:dyDescent="0.15">
      <c r="D85" s="7">
        <v>5</v>
      </c>
      <c r="E85" s="15">
        <v>332524</v>
      </c>
      <c r="F85" s="15">
        <v>80991.199999999997</v>
      </c>
    </row>
    <row r="86" spans="4:6" x14ac:dyDescent="0.15">
      <c r="D86" s="7">
        <v>6</v>
      </c>
      <c r="E86" s="15">
        <v>291454</v>
      </c>
      <c r="F86" s="15">
        <v>69709.739999999991</v>
      </c>
    </row>
    <row r="87" spans="4:6" x14ac:dyDescent="0.15">
      <c r="D87" s="7">
        <v>7</v>
      </c>
      <c r="E87" s="15">
        <v>315531</v>
      </c>
      <c r="F87" s="15">
        <v>77383.359999999971</v>
      </c>
    </row>
    <row r="88" spans="4:6" x14ac:dyDescent="0.15">
      <c r="D88" s="7">
        <v>8</v>
      </c>
      <c r="E88" s="15">
        <v>256089</v>
      </c>
      <c r="F88" s="15">
        <v>66637.409999999974</v>
      </c>
    </row>
    <row r="89" spans="4:6" x14ac:dyDescent="0.15">
      <c r="D89" s="7">
        <v>9</v>
      </c>
      <c r="E89" s="15">
        <v>546728</v>
      </c>
      <c r="F89" s="15">
        <v>137044.29999999996</v>
      </c>
    </row>
    <row r="90" spans="4:6" x14ac:dyDescent="0.15">
      <c r="D90" s="7">
        <v>10</v>
      </c>
      <c r="E90" s="15">
        <v>308026</v>
      </c>
      <c r="F90" s="15">
        <v>69375.370000000024</v>
      </c>
    </row>
    <row r="91" spans="4:6" x14ac:dyDescent="0.15">
      <c r="D91" s="7">
        <v>11</v>
      </c>
      <c r="E91" s="15">
        <v>551815</v>
      </c>
      <c r="F91" s="15">
        <v>134823.70999999993</v>
      </c>
    </row>
    <row r="92" spans="4:6" x14ac:dyDescent="0.15">
      <c r="D92" s="7">
        <v>12</v>
      </c>
      <c r="E92" s="15">
        <v>518307</v>
      </c>
      <c r="F92" s="15">
        <v>135821.96999999988</v>
      </c>
    </row>
    <row r="93" spans="4:6" x14ac:dyDescent="0.15">
      <c r="D93" s="7" t="s">
        <v>10118</v>
      </c>
      <c r="E93" s="15">
        <v>3871912</v>
      </c>
      <c r="F93" s="15">
        <v>953216.21999999974</v>
      </c>
    </row>
    <row r="100" spans="1:17" x14ac:dyDescent="0.15">
      <c r="H100" s="6" t="s">
        <v>10121</v>
      </c>
      <c r="I100" t="s">
        <v>10123</v>
      </c>
      <c r="J100" t="s">
        <v>10120</v>
      </c>
      <c r="K100" t="s">
        <v>10129</v>
      </c>
      <c r="L100" t="s">
        <v>10130</v>
      </c>
      <c r="M100" s="5" t="s">
        <v>10121</v>
      </c>
      <c r="N100" s="5" t="s">
        <v>10123</v>
      </c>
      <c r="O100" s="5" t="s">
        <v>10120</v>
      </c>
      <c r="P100" s="5" t="s">
        <v>10129</v>
      </c>
      <c r="Q100" s="5" t="s">
        <v>10130</v>
      </c>
    </row>
    <row r="101" spans="1:17" x14ac:dyDescent="0.15">
      <c r="A101" s="5" t="s">
        <v>10121</v>
      </c>
      <c r="B101" s="5" t="s">
        <v>10120</v>
      </c>
      <c r="H101" s="7" t="s">
        <v>79</v>
      </c>
      <c r="I101" s="15">
        <v>904462</v>
      </c>
      <c r="J101" s="15">
        <v>223122.06</v>
      </c>
      <c r="K101" s="13">
        <v>0.23359570155520062</v>
      </c>
      <c r="L101" s="13">
        <v>0.23407287383338907</v>
      </c>
      <c r="M101" t="str">
        <f t="shared" ref="M101:M132" si="2">H101</f>
        <v>Central</v>
      </c>
      <c r="N101">
        <f>GETPIVOTDATA("Sum of Sales",$H$100,"Region","Central")</f>
        <v>904462</v>
      </c>
      <c r="O101">
        <f>GETPIVOTDATA("Sum of Profit",$H$100,"Region","Central")</f>
        <v>223122.06</v>
      </c>
      <c r="P101" s="14">
        <f>GETPIVOTDATA("Sum of Sales2",$H$100,"Region","Central")</f>
        <v>0.23359570155520062</v>
      </c>
      <c r="Q101" s="14">
        <f>GETPIVOTDATA("Sum of Profit2",$H$100,"Region","Central")</f>
        <v>0.23407287383338907</v>
      </c>
    </row>
    <row r="102" spans="1:17" x14ac:dyDescent="0.15">
      <c r="A102" s="7" t="s">
        <v>79</v>
      </c>
      <c r="B102">
        <v>72869.830000000016</v>
      </c>
      <c r="H102" s="11" t="s">
        <v>52</v>
      </c>
      <c r="I102" s="15">
        <v>119788</v>
      </c>
      <c r="J102" s="15">
        <v>30481.220000000005</v>
      </c>
      <c r="K102" s="13">
        <v>3.0937686600315296E-2</v>
      </c>
      <c r="L102" s="13">
        <v>3.1977235972757589E-2</v>
      </c>
      <c r="M102" t="str">
        <f t="shared" si="2"/>
        <v>Bakery</v>
      </c>
      <c r="N102">
        <f>GETPIVOTDATA("Sum of Sales",$H$100,"Category","Bakery","Region","Central")</f>
        <v>119788</v>
      </c>
      <c r="O102">
        <f>GETPIVOTDATA("Sum of Profit",$H$100,"Category","Bakery","Region","Central")</f>
        <v>30481.220000000005</v>
      </c>
      <c r="P102" s="14">
        <f>GETPIVOTDATA("Sum of Sales2",$H$100,"Category","Bakery","Region","Central")</f>
        <v>3.0937686600315296E-2</v>
      </c>
      <c r="Q102" s="14">
        <f>GETPIVOTDATA("Sum of Profit2",$H$100,"Category","Bakery","Region","Central")</f>
        <v>3.1977235972757589E-2</v>
      </c>
    </row>
    <row r="103" spans="1:17" x14ac:dyDescent="0.15">
      <c r="A103" s="7" t="s">
        <v>101</v>
      </c>
      <c r="B103">
        <v>67184.310000000012</v>
      </c>
      <c r="H103" s="12" t="s">
        <v>53</v>
      </c>
      <c r="I103" s="15">
        <v>30448</v>
      </c>
      <c r="J103" s="15">
        <v>8602.6600000000017</v>
      </c>
      <c r="K103" s="13">
        <v>7.8638150867065167E-3</v>
      </c>
      <c r="L103" s="13">
        <v>9.0248779023084629E-3</v>
      </c>
      <c r="M103" t="str">
        <f t="shared" si="2"/>
        <v>Biscuits</v>
      </c>
      <c r="N103">
        <f>GETPIVOTDATA("Sum of Sales",$H$100,"Category","Bakery","Sub Category","Biscuits","Region","Central")</f>
        <v>30448</v>
      </c>
      <c r="O103">
        <f>GETPIVOTDATA("Sum of Profit",$H$100,"Category","Bakery","Sub Category","Biscuits","Region","Central")</f>
        <v>8602.6600000000017</v>
      </c>
      <c r="P103" s="14">
        <f>GETPIVOTDATA("Sum of Sales2",$H$100,"Category","Bakery","Sub Category","Biscuits","Region","Central")</f>
        <v>7.8638150867065167E-3</v>
      </c>
      <c r="Q103" s="14">
        <f>GETPIVOTDATA("Sum of Profit2",$H$100,"Category","Bakery","Sub Category","Biscuits","Region","Central")</f>
        <v>9.0248779023084629E-3</v>
      </c>
    </row>
    <row r="104" spans="1:17" x14ac:dyDescent="0.15">
      <c r="A104" s="7" t="s">
        <v>26</v>
      </c>
      <c r="B104">
        <v>52508.090000000011</v>
      </c>
      <c r="H104" s="12" t="s">
        <v>208</v>
      </c>
      <c r="I104" s="15">
        <v>42201</v>
      </c>
      <c r="J104" s="15">
        <v>9934.0200000000023</v>
      </c>
      <c r="K104" s="13">
        <v>1.0899266305639178E-2</v>
      </c>
      <c r="L104" s="13">
        <v>1.0421580950437461E-2</v>
      </c>
      <c r="M104" t="str">
        <f t="shared" si="2"/>
        <v>Breads &amp; Buns</v>
      </c>
      <c r="N104">
        <f>GETPIVOTDATA("Sum of Sales",$H$100,"Category","Bakery","Sub Category","Breads &amp; Buns","Region","Central")</f>
        <v>42201</v>
      </c>
      <c r="O104">
        <f>GETPIVOTDATA("Sum of Profit",$H$100,"Category","Bakery","Sub Category","Breads &amp; Buns","Region","Central")</f>
        <v>9934.0200000000023</v>
      </c>
      <c r="P104" s="14">
        <f>GETPIVOTDATA("Sum of Sales2",$H$100,"Category","Bakery","Sub Category","Breads &amp; Buns","Region","Central")</f>
        <v>1.0899266305639178E-2</v>
      </c>
      <c r="Q104" s="14">
        <f>GETPIVOTDATA("Sum of Profit2",$H$100,"Category","Bakery","Sub Category","Breads &amp; Buns","Region","Central")</f>
        <v>1.0421580950437461E-2</v>
      </c>
    </row>
    <row r="105" spans="1:17" x14ac:dyDescent="0.15">
      <c r="A105" s="7" t="s">
        <v>32</v>
      </c>
      <c r="B105">
        <v>74785.10000000002</v>
      </c>
      <c r="H105" s="12" t="s">
        <v>57</v>
      </c>
      <c r="I105" s="15">
        <v>47139</v>
      </c>
      <c r="J105" s="15">
        <v>11944.54</v>
      </c>
      <c r="K105" s="13">
        <v>1.2174605207969603E-2</v>
      </c>
      <c r="L105" s="13">
        <v>1.2530777120011662E-2</v>
      </c>
      <c r="M105" t="str">
        <f t="shared" si="2"/>
        <v>Cakes</v>
      </c>
      <c r="N105">
        <f>GETPIVOTDATA("Sum of Sales",$H$100,"Category","Bakery","Sub Category","Cakes","Region","Central")</f>
        <v>47139</v>
      </c>
      <c r="O105">
        <f>GETPIVOTDATA("Sum of Profit",$H$100,"Category","Bakery","Sub Category","Cakes","Region","Central")</f>
        <v>11944.54</v>
      </c>
      <c r="P105" s="14">
        <f>GETPIVOTDATA("Sum of Sales2",$H$100,"Category","Bakery","Sub Category","Cakes","Region","Central")</f>
        <v>1.2174605207969603E-2</v>
      </c>
      <c r="Q105" s="14">
        <f>GETPIVOTDATA("Sum of Profit2",$H$100,"Category","Bakery","Sub Category","Cakes","Region","Central")</f>
        <v>1.2530777120011662E-2</v>
      </c>
    </row>
    <row r="106" spans="1:17" x14ac:dyDescent="0.15">
      <c r="A106" s="8" t="s">
        <v>10118</v>
      </c>
      <c r="B106" s="9">
        <v>267347.33000000007</v>
      </c>
      <c r="H106" s="11" t="s">
        <v>23</v>
      </c>
      <c r="I106" s="15">
        <v>122280</v>
      </c>
      <c r="J106" s="15">
        <v>30127.77</v>
      </c>
      <c r="K106" s="13">
        <v>3.1581296269130081E-2</v>
      </c>
      <c r="L106" s="13">
        <v>3.1606438673483762E-2</v>
      </c>
      <c r="M106" t="str">
        <f t="shared" si="2"/>
        <v>Beverages</v>
      </c>
      <c r="N106">
        <f>GETPIVOTDATA("Sum of Sales",$H$100,"Category","Beverages","Region","Central")</f>
        <v>122280</v>
      </c>
      <c r="O106">
        <f>GETPIVOTDATA("Sum of Profit",$H$100,"Category","Beverages","Region","Central")</f>
        <v>30127.77</v>
      </c>
      <c r="P106" s="14">
        <f>GETPIVOTDATA("Sum of Sales2",$H$100,"Category","Beverages","Region","Central")</f>
        <v>3.1581296269130081E-2</v>
      </c>
      <c r="Q106" s="14">
        <f>GETPIVOTDATA("Sum of Profit2",$H$100,"Category","Beverages","Region","Central")</f>
        <v>3.1606438673483762E-2</v>
      </c>
    </row>
    <row r="107" spans="1:17" x14ac:dyDescent="0.15">
      <c r="H107" s="12" t="s">
        <v>24</v>
      </c>
      <c r="I107" s="15">
        <v>59685</v>
      </c>
      <c r="J107" s="15">
        <v>13039.169999999998</v>
      </c>
      <c r="K107" s="13">
        <v>1.5414864800646296E-2</v>
      </c>
      <c r="L107" s="13">
        <v>1.3679131477641033E-2</v>
      </c>
      <c r="M107" t="str">
        <f t="shared" si="2"/>
        <v>Health Drinks</v>
      </c>
      <c r="N107">
        <f>GETPIVOTDATA("Sum of Sales",$H$100,"Category","Beverages","Sub Category","Health Drinks","Region","Central")</f>
        <v>59685</v>
      </c>
      <c r="O107">
        <f>GETPIVOTDATA("Sum of Profit",$H$100,"Category","Beverages","Sub Category","Health Drinks","Region","Central")</f>
        <v>13039.169999999998</v>
      </c>
      <c r="P107" s="14">
        <f>GETPIVOTDATA("Sum of Sales2",$H$100,"Category","Beverages","Sub Category","Health Drinks","Region","Central")</f>
        <v>1.5414864800646296E-2</v>
      </c>
      <c r="Q107" s="14">
        <f>GETPIVOTDATA("Sum of Profit2",$H$100,"Category","Beverages","Sub Category","Health Drinks","Region","Central")</f>
        <v>1.3679131477641033E-2</v>
      </c>
    </row>
    <row r="108" spans="1:17" x14ac:dyDescent="0.15">
      <c r="H108" s="12" t="s">
        <v>94</v>
      </c>
      <c r="I108" s="15">
        <v>62595</v>
      </c>
      <c r="J108" s="15">
        <v>17088.600000000002</v>
      </c>
      <c r="K108" s="13">
        <v>1.6166431468483788E-2</v>
      </c>
      <c r="L108" s="13">
        <v>1.7927307195842727E-2</v>
      </c>
      <c r="M108" t="str">
        <f t="shared" si="2"/>
        <v>Soft Drinks</v>
      </c>
      <c r="N108">
        <f>GETPIVOTDATA("Sum of Sales",$H$100,"Category","Beverages","Sub Category","Soft Drinks","Region","Central")</f>
        <v>62595</v>
      </c>
      <c r="O108">
        <f>GETPIVOTDATA("Sum of Profit",$H$100,"Category","Beverages","Sub Category","Soft Drinks","Region","Central")</f>
        <v>17088.600000000002</v>
      </c>
      <c r="P108" s="14">
        <f>GETPIVOTDATA("Sum of Sales2",$H$100,"Category","Beverages","Sub Category","Soft Drinks","Region","Central")</f>
        <v>1.6166431468483788E-2</v>
      </c>
      <c r="Q108" s="14">
        <f>GETPIVOTDATA("Sum of Profit2",$H$100,"Category","Beverages","Sub Category","Soft Drinks","Region","Central")</f>
        <v>1.7927307195842727E-2</v>
      </c>
    </row>
    <row r="109" spans="1:17" x14ac:dyDescent="0.15">
      <c r="H109" s="11" t="s">
        <v>66</v>
      </c>
      <c r="I109" s="15">
        <v>128591</v>
      </c>
      <c r="J109" s="15">
        <v>31343.16</v>
      </c>
      <c r="K109" s="13">
        <v>3.3211240338106858E-2</v>
      </c>
      <c r="L109" s="13">
        <v>3.2881479922781849E-2</v>
      </c>
      <c r="M109" t="str">
        <f t="shared" si="2"/>
        <v>Eggs, Meat &amp; Fish</v>
      </c>
      <c r="N109">
        <f>GETPIVOTDATA("Sum of Sales",$H$100,"Category","Eggs, Meat &amp; Fish","Region","Central")</f>
        <v>128591</v>
      </c>
      <c r="O109">
        <f>GETPIVOTDATA("Sum of Profit",$H$100,"Category","Eggs, Meat &amp; Fish","Region","Central")</f>
        <v>31343.16</v>
      </c>
      <c r="P109" s="14">
        <f>GETPIVOTDATA("Sum of Sales2",$H$100,"Category","Eggs, Meat &amp; Fish","Region","Central")</f>
        <v>3.3211240338106858E-2</v>
      </c>
      <c r="Q109" s="14">
        <f>GETPIVOTDATA("Sum of Profit2",$H$100,"Category","Eggs, Meat &amp; Fish","Region","Central")</f>
        <v>3.2881479922781849E-2</v>
      </c>
    </row>
    <row r="110" spans="1:17" x14ac:dyDescent="0.15">
      <c r="H110" s="12" t="s">
        <v>78</v>
      </c>
      <c r="I110" s="15">
        <v>30273</v>
      </c>
      <c r="J110" s="15">
        <v>8222.4600000000009</v>
      </c>
      <c r="K110" s="13">
        <v>7.8186177785032306E-3</v>
      </c>
      <c r="L110" s="13">
        <v>8.6260177150573481E-3</v>
      </c>
      <c r="M110" t="str">
        <f t="shared" si="2"/>
        <v>Chicken</v>
      </c>
      <c r="N110">
        <f>GETPIVOTDATA("Sum of Sales",$H$100,"Category","Eggs, Meat &amp; Fish","Sub Category","Chicken","Region","Central")</f>
        <v>30273</v>
      </c>
      <c r="O110">
        <f>GETPIVOTDATA("Sum of Profit",$H$100,"Category","Eggs, Meat &amp; Fish","Sub Category","Chicken","Region","Central")</f>
        <v>8222.4600000000009</v>
      </c>
      <c r="P110" s="14">
        <f>GETPIVOTDATA("Sum of Sales2",$H$100,"Category","Eggs, Meat &amp; Fish","Sub Category","Chicken","Region","Central")</f>
        <v>7.8186177785032306E-3</v>
      </c>
      <c r="Q110" s="14">
        <f>GETPIVOTDATA("Sum of Profit2",$H$100,"Category","Eggs, Meat &amp; Fish","Sub Category","Chicken","Region","Central")</f>
        <v>8.6260177150573481E-3</v>
      </c>
    </row>
    <row r="111" spans="1:17" x14ac:dyDescent="0.15">
      <c r="H111" s="12" t="s">
        <v>67</v>
      </c>
      <c r="I111" s="15">
        <v>36370</v>
      </c>
      <c r="J111" s="15">
        <v>9364.7999999999993</v>
      </c>
      <c r="K111" s="13">
        <v>9.3932919963057009E-3</v>
      </c>
      <c r="L111" s="13">
        <v>9.8244236758791206E-3</v>
      </c>
      <c r="M111" t="str">
        <f t="shared" si="2"/>
        <v>Eggs</v>
      </c>
      <c r="N111">
        <f>GETPIVOTDATA("Sum of Sales",$H$100,"Category","Eggs, Meat &amp; Fish","Sub Category","Eggs","Region","Central")</f>
        <v>36370</v>
      </c>
      <c r="O111">
        <f>GETPIVOTDATA("Sum of Profit",$H$100,"Category","Eggs, Meat &amp; Fish","Sub Category","Eggs","Region","Central")</f>
        <v>9364.7999999999993</v>
      </c>
      <c r="P111" s="14">
        <f>GETPIVOTDATA("Sum of Sales2",$H$100,"Category","Eggs, Meat &amp; Fish","Sub Category","Eggs","Region","Central")</f>
        <v>9.3932919963057009E-3</v>
      </c>
      <c r="Q111" s="14">
        <f>GETPIVOTDATA("Sum of Profit2",$H$100,"Category","Eggs, Meat &amp; Fish","Sub Category","Eggs","Region","Central")</f>
        <v>9.8244236758791206E-3</v>
      </c>
    </row>
    <row r="112" spans="1:17" x14ac:dyDescent="0.15">
      <c r="H112" s="12" t="s">
        <v>160</v>
      </c>
      <c r="I112" s="15">
        <v>28434</v>
      </c>
      <c r="J112" s="15">
        <v>6251.3799999999992</v>
      </c>
      <c r="K112" s="13">
        <v>7.3436586368698462E-3</v>
      </c>
      <c r="L112" s="13">
        <v>6.5581972577008815E-3</v>
      </c>
      <c r="M112" t="str">
        <f t="shared" si="2"/>
        <v>Fish</v>
      </c>
      <c r="N112">
        <f>GETPIVOTDATA("Sum of Sales",$H$100,"Category","Eggs, Meat &amp; Fish","Sub Category","Fish","Region","Central")</f>
        <v>28434</v>
      </c>
      <c r="O112">
        <f>GETPIVOTDATA("Sum of Profit",$H$100,"Category","Eggs, Meat &amp; Fish","Sub Category","Fish","Region","Central")</f>
        <v>6251.3799999999992</v>
      </c>
      <c r="P112" s="14">
        <f>GETPIVOTDATA("Sum of Sales2",$H$100,"Category","Eggs, Meat &amp; Fish","Sub Category","Fish","Region","Central")</f>
        <v>7.3436586368698462E-3</v>
      </c>
      <c r="Q112" s="14">
        <f>GETPIVOTDATA("Sum of Profit2",$H$100,"Category","Eggs, Meat &amp; Fish","Sub Category","Fish","Region","Central")</f>
        <v>6.5581972577008815E-3</v>
      </c>
    </row>
    <row r="113" spans="8:17" x14ac:dyDescent="0.15">
      <c r="H113" s="12" t="s">
        <v>90</v>
      </c>
      <c r="I113" s="15">
        <v>33514</v>
      </c>
      <c r="J113" s="15">
        <v>7504.5199999999995</v>
      </c>
      <c r="K113" s="13">
        <v>8.6556719264280803E-3</v>
      </c>
      <c r="L113" s="13">
        <v>7.8728412741444972E-3</v>
      </c>
      <c r="M113" t="str">
        <f t="shared" si="2"/>
        <v>Mutton</v>
      </c>
      <c r="N113">
        <f>GETPIVOTDATA("Sum of Sales",$H$100,"Category","Eggs, Meat &amp; Fish","Sub Category","Mutton","Region","Central")</f>
        <v>33514</v>
      </c>
      <c r="O113">
        <f>GETPIVOTDATA("Sum of Profit",$H$100,"Category","Eggs, Meat &amp; Fish","Sub Category","Mutton","Region","Central")</f>
        <v>7504.5199999999995</v>
      </c>
      <c r="P113" s="14">
        <f>GETPIVOTDATA("Sum of Sales2",$H$100,"Category","Eggs, Meat &amp; Fish","Sub Category","Mutton","Region","Central")</f>
        <v>8.6556719264280803E-3</v>
      </c>
      <c r="Q113" s="14">
        <f>GETPIVOTDATA("Sum of Profit2",$H$100,"Category","Eggs, Meat &amp; Fish","Sub Category","Mutton","Region","Central")</f>
        <v>7.8728412741444972E-3</v>
      </c>
    </row>
    <row r="114" spans="8:17" x14ac:dyDescent="0.15">
      <c r="H114" s="11" t="s">
        <v>29</v>
      </c>
      <c r="I114" s="15">
        <v>116880</v>
      </c>
      <c r="J114" s="15">
        <v>28762.949999999997</v>
      </c>
      <c r="K114" s="13">
        <v>3.0186636473142986E-2</v>
      </c>
      <c r="L114" s="13">
        <v>3.0174633411084846E-2</v>
      </c>
      <c r="M114" t="str">
        <f t="shared" si="2"/>
        <v>Food Grains</v>
      </c>
      <c r="N114">
        <f>GETPIVOTDATA("Sum of Sales",$H$100,"Category","Food Grains","Region","Central")</f>
        <v>116880</v>
      </c>
      <c r="O114">
        <f>GETPIVOTDATA("Sum of Profit",$H$100,"Category","Food Grains","Region","Central")</f>
        <v>28762.949999999997</v>
      </c>
      <c r="P114" s="14">
        <f>GETPIVOTDATA("Sum of Sales2",$H$100,"Category","Food Grains","Region","Central")</f>
        <v>3.0186636473142986E-2</v>
      </c>
      <c r="Q114" s="14">
        <f>GETPIVOTDATA("Sum of Profit2",$H$100,"Category","Food Grains","Region","Central")</f>
        <v>3.0174633411084846E-2</v>
      </c>
    </row>
    <row r="115" spans="8:17" x14ac:dyDescent="0.15">
      <c r="H115" s="12" t="s">
        <v>30</v>
      </c>
      <c r="I115" s="15">
        <v>29519</v>
      </c>
      <c r="J115" s="15">
        <v>8169.67</v>
      </c>
      <c r="K115" s="13">
        <v>7.6238819477302171E-3</v>
      </c>
      <c r="L115" s="13">
        <v>8.5706367858490711E-3</v>
      </c>
      <c r="M115" t="str">
        <f t="shared" si="2"/>
        <v>Atta &amp; Flour</v>
      </c>
      <c r="N115">
        <f>GETPIVOTDATA("Sum of Sales",$H$100,"Category","Food Grains","Sub Category","Atta &amp; Flour","Region","Central")</f>
        <v>29519</v>
      </c>
      <c r="O115">
        <f>GETPIVOTDATA("Sum of Profit",$H$100,"Category","Food Grains","Sub Category","Atta &amp; Flour","Region","Central")</f>
        <v>8169.67</v>
      </c>
      <c r="P115" s="14">
        <f>GETPIVOTDATA("Sum of Sales2",$H$100,"Category","Food Grains","Sub Category","Atta &amp; Flour","Region","Central")</f>
        <v>7.6238819477302171E-3</v>
      </c>
      <c r="Q115" s="14">
        <f>GETPIVOTDATA("Sum of Profit2",$H$100,"Category","Food Grains","Sub Category","Atta &amp; Flour","Region","Central")</f>
        <v>8.5706367858490711E-3</v>
      </c>
    </row>
    <row r="116" spans="8:17" x14ac:dyDescent="0.15">
      <c r="H116" s="12" t="s">
        <v>97</v>
      </c>
      <c r="I116" s="15">
        <v>32339</v>
      </c>
      <c r="J116" s="15">
        <v>7173.8099999999995</v>
      </c>
      <c r="K116" s="13">
        <v>8.3522042856345909E-3</v>
      </c>
      <c r="L116" s="13">
        <v>7.5259000523511871E-3</v>
      </c>
      <c r="M116" t="str">
        <f t="shared" si="2"/>
        <v>Dals &amp; Pulses</v>
      </c>
      <c r="N116">
        <f>GETPIVOTDATA("Sum of Sales",$H$100,"Category","Food Grains","Sub Category","Dals &amp; Pulses","Region","Central")</f>
        <v>32339</v>
      </c>
      <c r="O116">
        <f>GETPIVOTDATA("Sum of Profit",$H$100,"Category","Food Grains","Sub Category","Dals &amp; Pulses","Region","Central")</f>
        <v>7173.8099999999995</v>
      </c>
      <c r="P116" s="14">
        <f>GETPIVOTDATA("Sum of Sales2",$H$100,"Category","Food Grains","Sub Category","Dals &amp; Pulses","Region","Central")</f>
        <v>8.3522042856345909E-3</v>
      </c>
      <c r="Q116" s="14">
        <f>GETPIVOTDATA("Sum of Profit2",$H$100,"Category","Food Grains","Sub Category","Dals &amp; Pulses","Region","Central")</f>
        <v>7.5259000523511871E-3</v>
      </c>
    </row>
    <row r="117" spans="8:17" x14ac:dyDescent="0.15">
      <c r="H117" s="12" t="s">
        <v>40</v>
      </c>
      <c r="I117" s="15">
        <v>25150</v>
      </c>
      <c r="J117" s="15">
        <v>5500.9800000000005</v>
      </c>
      <c r="K117" s="13">
        <v>6.4954988646436177E-3</v>
      </c>
      <c r="L117" s="13">
        <v>5.7709676824425011E-3</v>
      </c>
      <c r="M117" t="str">
        <f t="shared" si="2"/>
        <v>Organic Staples</v>
      </c>
      <c r="N117">
        <f>GETPIVOTDATA("Sum of Sales",$H$100,"Category","Food Grains","Sub Category","Organic Staples","Region","Central")</f>
        <v>25150</v>
      </c>
      <c r="O117">
        <f>GETPIVOTDATA("Sum of Profit",$H$100,"Category","Food Grains","Sub Category","Organic Staples","Region","Central")</f>
        <v>5500.9800000000005</v>
      </c>
      <c r="P117" s="14">
        <f>GETPIVOTDATA("Sum of Sales2",$H$100,"Category","Food Grains","Sub Category","Organic Staples","Region","Central")</f>
        <v>6.4954988646436177E-3</v>
      </c>
      <c r="Q117" s="14">
        <f>GETPIVOTDATA("Sum of Profit2",$H$100,"Category","Food Grains","Sub Category","Organic Staples","Region","Central")</f>
        <v>5.7709676824425011E-3</v>
      </c>
    </row>
    <row r="118" spans="8:17" x14ac:dyDescent="0.15">
      <c r="H118" s="12" t="s">
        <v>204</v>
      </c>
      <c r="I118" s="15">
        <v>29872</v>
      </c>
      <c r="J118" s="15">
        <v>7918.4899999999989</v>
      </c>
      <c r="K118" s="13">
        <v>7.7150513751345585E-3</v>
      </c>
      <c r="L118" s="13">
        <v>8.3071288904420868E-3</v>
      </c>
      <c r="M118" t="str">
        <f t="shared" si="2"/>
        <v>Rice</v>
      </c>
      <c r="N118">
        <f>GETPIVOTDATA("Sum of Sales",$H$100,"Category","Food Grains","Sub Category","Rice","Region","Central")</f>
        <v>29872</v>
      </c>
      <c r="O118">
        <f>GETPIVOTDATA("Sum of Profit",$H$100,"Category","Food Grains","Sub Category","Rice","Region","Central")</f>
        <v>7918.4899999999989</v>
      </c>
      <c r="P118" s="14">
        <f>GETPIVOTDATA("Sum of Sales2",$H$100,"Category","Food Grains","Sub Category","Rice","Region","Central")</f>
        <v>7.7150513751345585E-3</v>
      </c>
      <c r="Q118" s="14">
        <f>GETPIVOTDATA("Sum of Profit2",$H$100,"Category","Food Grains","Sub Category","Rice","Region","Central")</f>
        <v>8.3071288904420868E-3</v>
      </c>
    </row>
    <row r="119" spans="8:17" x14ac:dyDescent="0.15">
      <c r="H119" s="11" t="s">
        <v>35</v>
      </c>
      <c r="I119" s="15">
        <v>121496</v>
      </c>
      <c r="J119" s="15">
        <v>28840.43</v>
      </c>
      <c r="K119" s="13">
        <v>3.1378812328379364E-2</v>
      </c>
      <c r="L119" s="13">
        <v>3.0255916123626186E-2</v>
      </c>
      <c r="M119" t="str">
        <f t="shared" si="2"/>
        <v>Fruits &amp; Veggies</v>
      </c>
      <c r="N119">
        <f>GETPIVOTDATA("Sum of Sales",$H$100,"Category","Fruits &amp; Veggies","Region","Central")</f>
        <v>121496</v>
      </c>
      <c r="O119">
        <f>GETPIVOTDATA("Sum of Profit",$H$100,"Category","Fruits &amp; Veggies","Region","Central")</f>
        <v>28840.43</v>
      </c>
      <c r="P119" s="14">
        <f>GETPIVOTDATA("Sum of Sales2",$H$100,"Category","Fruits &amp; Veggies","Region","Central")</f>
        <v>3.1378812328379364E-2</v>
      </c>
      <c r="Q119" s="14">
        <f>GETPIVOTDATA("Sum of Profit2",$H$100,"Category","Fruits &amp; Veggies","Region","Central")</f>
        <v>3.0255916123626186E-2</v>
      </c>
    </row>
    <row r="120" spans="8:17" x14ac:dyDescent="0.15">
      <c r="H120" s="12" t="s">
        <v>49</v>
      </c>
      <c r="I120" s="15">
        <v>30964</v>
      </c>
      <c r="J120" s="15">
        <v>6552.54</v>
      </c>
      <c r="K120" s="13">
        <v>7.9970825783230604E-3</v>
      </c>
      <c r="L120" s="13">
        <v>6.8741381677286202E-3</v>
      </c>
      <c r="M120" t="str">
        <f t="shared" si="2"/>
        <v>Fresh Fruits</v>
      </c>
      <c r="N120">
        <f>GETPIVOTDATA("Sum of Sales",$H$100,"Category","Fruits &amp; Veggies","Sub Category","Fresh Fruits","Region","Central")</f>
        <v>30964</v>
      </c>
      <c r="O120">
        <f>GETPIVOTDATA("Sum of Profit",$H$100,"Category","Fruits &amp; Veggies","Sub Category","Fresh Fruits","Region","Central")</f>
        <v>6552.54</v>
      </c>
      <c r="P120" s="14">
        <f>GETPIVOTDATA("Sum of Sales2",$H$100,"Category","Fruits &amp; Veggies","Sub Category","Fresh Fruits","Region","Central")</f>
        <v>7.9970825783230604E-3</v>
      </c>
      <c r="Q120" s="14">
        <f>GETPIVOTDATA("Sum of Profit2",$H$100,"Category","Fruits &amp; Veggies","Sub Category","Fresh Fruits","Region","Central")</f>
        <v>6.8741381677286202E-3</v>
      </c>
    </row>
    <row r="121" spans="8:17" x14ac:dyDescent="0.15">
      <c r="H121" s="12" t="s">
        <v>36</v>
      </c>
      <c r="I121" s="15">
        <v>33479</v>
      </c>
      <c r="J121" s="15">
        <v>7872.74</v>
      </c>
      <c r="K121" s="13">
        <v>8.6466324647874234E-3</v>
      </c>
      <c r="L121" s="13">
        <v>8.2591334839014815E-3</v>
      </c>
      <c r="M121" t="str">
        <f t="shared" si="2"/>
        <v>Fresh Vegetables</v>
      </c>
      <c r="N121">
        <f>GETPIVOTDATA("Sum of Sales",$H$100,"Category","Fruits &amp; Veggies","Sub Category","Fresh Vegetables","Region","Central")</f>
        <v>33479</v>
      </c>
      <c r="O121">
        <f>GETPIVOTDATA("Sum of Profit",$H$100,"Category","Fruits &amp; Veggies","Sub Category","Fresh Vegetables","Region","Central")</f>
        <v>7872.74</v>
      </c>
      <c r="P121" s="14">
        <f>GETPIVOTDATA("Sum of Sales2",$H$100,"Category","Fruits &amp; Veggies","Sub Category","Fresh Vegetables","Region","Central")</f>
        <v>8.6466324647874234E-3</v>
      </c>
      <c r="Q121" s="14">
        <f>GETPIVOTDATA("Sum of Profit2",$H$100,"Category","Fruits &amp; Veggies","Sub Category","Fresh Vegetables","Region","Central")</f>
        <v>8.2591334839014815E-3</v>
      </c>
    </row>
    <row r="122" spans="8:17" x14ac:dyDescent="0.15">
      <c r="H122" s="12" t="s">
        <v>156</v>
      </c>
      <c r="I122" s="15">
        <v>25081</v>
      </c>
      <c r="J122" s="15">
        <v>6134.4300000000012</v>
      </c>
      <c r="K122" s="13">
        <v>6.477678211694894E-3</v>
      </c>
      <c r="L122" s="13">
        <v>6.4355073605440773E-3</v>
      </c>
      <c r="M122" t="str">
        <f t="shared" si="2"/>
        <v>Organic Fruits</v>
      </c>
      <c r="N122">
        <f>GETPIVOTDATA("Sum of Profit",$H$100,"Category","Fruits &amp; Veggies","Sub Category","Organic Fruits","Region","Central")</f>
        <v>6134.4300000000012</v>
      </c>
      <c r="O122">
        <f>GETPIVOTDATA("Sum of Profit",$H$100,"Category","Fruits &amp; Veggies","Sub Category","Organic Fruits","Region","Central")</f>
        <v>6134.4300000000012</v>
      </c>
      <c r="P122" s="14">
        <f>GETPIVOTDATA("Sum of Sales2",$H$100,"Category","Fruits &amp; Veggies","Sub Category","Organic Fruits","Region","Central")</f>
        <v>6.477678211694894E-3</v>
      </c>
      <c r="Q122" s="14">
        <f>GETPIVOTDATA("Sum of Profit2",$H$100,"Category","Fruits &amp; Veggies","Sub Category","Organic Fruits","Region","Central")</f>
        <v>6.4355073605440773E-3</v>
      </c>
    </row>
    <row r="123" spans="8:17" x14ac:dyDescent="0.15">
      <c r="H123" s="12" t="s">
        <v>100</v>
      </c>
      <c r="I123" s="15">
        <v>31972</v>
      </c>
      <c r="J123" s="15">
        <v>8280.7200000000012</v>
      </c>
      <c r="K123" s="13">
        <v>8.2574190735739857E-3</v>
      </c>
      <c r="L123" s="13">
        <v>8.6871371114520084E-3</v>
      </c>
      <c r="M123" t="str">
        <f t="shared" si="2"/>
        <v>Organic Vegetables</v>
      </c>
      <c r="N123">
        <f>GETPIVOTDATA("Sum of Profit",$H$100,"Category","Fruits &amp; Veggies","Sub Category","Organic Vegetables","Region","Central")</f>
        <v>8280.7200000000012</v>
      </c>
      <c r="O123">
        <f>GETPIVOTDATA("Sum of Profit",$H$100,"Category","Fruits &amp; Veggies","Sub Category","Organic Vegetables","Region","Central")</f>
        <v>8280.7200000000012</v>
      </c>
      <c r="P123" s="14">
        <f>GETPIVOTDATA("Sum of Sales2",$H$100,"Category","Fruits &amp; Veggies","Sub Category","Organic Vegetables","Region","Central")</f>
        <v>8.2574190735739857E-3</v>
      </c>
      <c r="Q123" s="14">
        <f>GETPIVOTDATA("Sum of Profit2",$H$100,"Category","Fruits &amp; Veggies","Sub Category","Organic Vegetables","Region","Central")</f>
        <v>8.6871371114520084E-3</v>
      </c>
    </row>
    <row r="124" spans="8:17" x14ac:dyDescent="0.15">
      <c r="H124" s="11" t="s">
        <v>16</v>
      </c>
      <c r="I124" s="15">
        <v>148405</v>
      </c>
      <c r="J124" s="15">
        <v>37268.449999999997</v>
      </c>
      <c r="K124" s="13">
        <v>3.8328608708049147E-2</v>
      </c>
      <c r="L124" s="13">
        <v>3.9097582707940073E-2</v>
      </c>
      <c r="M124" t="str">
        <f t="shared" si="2"/>
        <v>Oil &amp; Masala</v>
      </c>
      <c r="N124">
        <f>GETPIVOTDATA("Sum of Sales",$H$100,"Category","Oil &amp; Masala","Region","Central")</f>
        <v>148405</v>
      </c>
      <c r="O124">
        <f>GETPIVOTDATA("Sum of Profit",$H$100,"Category","Oil &amp; Masala","Region","Central")</f>
        <v>37268.449999999997</v>
      </c>
      <c r="P124" s="14">
        <f>GETPIVOTDATA("Sum of Sales2",$H$100,"Category","Oil &amp; Masala","Region","Central")</f>
        <v>3.8328608708049147E-2</v>
      </c>
      <c r="Q124" s="14">
        <f>GETPIVOTDATA("Sum of Profit2",$H$100,"Category","Oil &amp; Masala","Region","Central")</f>
        <v>3.9097582707940073E-2</v>
      </c>
    </row>
    <row r="125" spans="8:17" x14ac:dyDescent="0.15">
      <c r="H125" s="12" t="s">
        <v>82</v>
      </c>
      <c r="I125" s="15">
        <v>76967</v>
      </c>
      <c r="J125" s="15">
        <v>18700.599999999999</v>
      </c>
      <c r="K125" s="13">
        <v>1.9878292688470193E-2</v>
      </c>
      <c r="L125" s="13">
        <v>1.961842403395108E-2</v>
      </c>
      <c r="M125" t="str">
        <f t="shared" si="2"/>
        <v>Edible Oil &amp; Ghee</v>
      </c>
      <c r="N125">
        <f>GETPIVOTDATA("Sum of Sales",$H$100,"Category","Oil &amp; Masala","Sub Category","Edible Oil &amp; Ghee","Region","Central")</f>
        <v>76967</v>
      </c>
      <c r="O125">
        <f>GETPIVOTDATA("Sum of Profit",$H$100,"Category","Oil &amp; Masala","Sub Category","Edible Oil &amp; Ghee","Region","Central")</f>
        <v>18700.599999999999</v>
      </c>
      <c r="P125" s="14">
        <f>GETPIVOTDATA("Sum of Sales2",$H$100,"Category","Oil &amp; Masala","Sub Category","Edible Oil &amp; Ghee","Region","Central")</f>
        <v>1.9878292688470193E-2</v>
      </c>
      <c r="Q125" s="14">
        <f>GETPIVOTDATA("Sum of Profit2",$H$100,"Category","Oil &amp; Masala","Sub Category","Edible Oil &amp; Ghee","Region","Central")</f>
        <v>1.961842403395108E-2</v>
      </c>
    </row>
    <row r="126" spans="8:17" x14ac:dyDescent="0.15">
      <c r="H126" s="12" t="s">
        <v>17</v>
      </c>
      <c r="I126" s="15">
        <v>33221</v>
      </c>
      <c r="J126" s="15">
        <v>8949.3900000000012</v>
      </c>
      <c r="K126" s="13">
        <v>8.5799987189791507E-3</v>
      </c>
      <c r="L126" s="13">
        <v>9.3886253844904181E-3</v>
      </c>
      <c r="M126" t="str">
        <f t="shared" si="2"/>
        <v>Masalas</v>
      </c>
      <c r="N126">
        <f>GETPIVOTDATA("Sum of Sales",$H$100,"Category","Oil &amp; Masala","Sub Category","Masalas","Region","Central")</f>
        <v>33221</v>
      </c>
      <c r="O126">
        <f>GETPIVOTDATA("Sum of Profit",$H$100,"Category","Oil &amp; Masala","Sub Category","Masalas","Region","Central")</f>
        <v>8949.3900000000012</v>
      </c>
      <c r="P126" s="14">
        <f>GETPIVOTDATA("Sum of Sales2",$H$100,"Category","Oil &amp; Masala","Sub Category","Masalas","Region","Central")</f>
        <v>8.5799987189791507E-3</v>
      </c>
      <c r="Q126" s="14">
        <f>GETPIVOTDATA("Sum of Profit2",$H$100,"Category","Oil &amp; Masala","Sub Category","Masalas","Region","Central")</f>
        <v>9.3886253844904181E-3</v>
      </c>
    </row>
    <row r="127" spans="8:17" x14ac:dyDescent="0.15">
      <c r="H127" s="12" t="s">
        <v>198</v>
      </c>
      <c r="I127" s="15">
        <v>38217</v>
      </c>
      <c r="J127" s="15">
        <v>9618.4600000000009</v>
      </c>
      <c r="K127" s="13">
        <v>9.8703173005998072E-3</v>
      </c>
      <c r="L127" s="13">
        <v>1.009053328949858E-2</v>
      </c>
      <c r="M127" t="str">
        <f t="shared" si="2"/>
        <v>Spices</v>
      </c>
      <c r="N127">
        <f>GETPIVOTDATA("Sum of Sales",$H$100,"Category","Oil &amp; Masala","Sub Category","Spices","Region","Central")</f>
        <v>38217</v>
      </c>
      <c r="O127">
        <f>GETPIVOTDATA("Sum of Profit",$H$100,"Category","Oil &amp; Masala","Sub Category","Spices","Region","Central")</f>
        <v>9618.4600000000009</v>
      </c>
      <c r="P127" s="14">
        <f>GETPIVOTDATA("Sum of Sales2",$H$100,"Category","Oil &amp; Masala","Sub Category","Spices","Region","Central")</f>
        <v>9.8703173005998072E-3</v>
      </c>
      <c r="Q127" s="14">
        <f>GETPIVOTDATA("Sum of Profit2",$H$100,"Category","Oil &amp; Masala","Sub Category","Spices","Region","Central")</f>
        <v>1.009053328949858E-2</v>
      </c>
    </row>
    <row r="128" spans="8:17" x14ac:dyDescent="0.15">
      <c r="H128" s="11" t="s">
        <v>61</v>
      </c>
      <c r="I128" s="15">
        <v>147022</v>
      </c>
      <c r="J128" s="15">
        <v>36298.080000000002</v>
      </c>
      <c r="K128" s="13">
        <v>3.7971420838076898E-2</v>
      </c>
      <c r="L128" s="13">
        <v>3.8079587021714767E-2</v>
      </c>
      <c r="M128" t="str">
        <f t="shared" si="2"/>
        <v>Snacks</v>
      </c>
      <c r="N128">
        <f>GETPIVOTDATA("Sum of Sales",$H$100,"Category","Snacks","Region","Central")</f>
        <v>147022</v>
      </c>
      <c r="O128">
        <f>GETPIVOTDATA("Sum of Profit",$H$100,"Category","Snacks","Region","Central")</f>
        <v>36298.080000000002</v>
      </c>
      <c r="P128" s="14">
        <f>GETPIVOTDATA("Sum of Sales2",$H$100,"Category","Snacks","Region","Central")</f>
        <v>3.7971420838076898E-2</v>
      </c>
      <c r="Q128" s="14">
        <f>GETPIVOTDATA("Sum of Profit2",$H$100,"Category","Snacks","Region","Central")</f>
        <v>3.8079587021714767E-2</v>
      </c>
    </row>
    <row r="129" spans="8:17" x14ac:dyDescent="0.15">
      <c r="H129" s="12" t="s">
        <v>62</v>
      </c>
      <c r="I129" s="15">
        <v>51373</v>
      </c>
      <c r="J129" s="15">
        <v>12975.750000000002</v>
      </c>
      <c r="K129" s="13">
        <v>1.3268121796156523E-2</v>
      </c>
      <c r="L129" s="13">
        <v>1.361259882883655E-2</v>
      </c>
      <c r="M129" t="str">
        <f t="shared" si="2"/>
        <v>Chocolates</v>
      </c>
      <c r="N129">
        <f>GETPIVOTDATA("Sum of Sales",$H$100,"Category","Snacks","Sub Category","Chocolates","Region","Central")</f>
        <v>51373</v>
      </c>
      <c r="O129">
        <f>GETPIVOTDATA("Sum of Profit",$H$100,"Category","Snacks","Sub Category","Chocolates","Region","Central")</f>
        <v>12975.750000000002</v>
      </c>
      <c r="P129" s="14">
        <f>GETPIVOTDATA("Sum of Sales2",$H$100,"Category","Snacks","Sub Category","Chocolates","Region","Central")</f>
        <v>1.3268121796156523E-2</v>
      </c>
      <c r="Q129" s="14">
        <f>GETPIVOTDATA("Sum of Profit2",$H$100,"Category","Snacks","Sub Category","Chocolates","Region","Central")</f>
        <v>1.361259882883655E-2</v>
      </c>
    </row>
    <row r="130" spans="8:17" x14ac:dyDescent="0.15">
      <c r="H130" s="12" t="s">
        <v>71</v>
      </c>
      <c r="I130" s="15">
        <v>41661</v>
      </c>
      <c r="J130" s="15">
        <v>10983.370000000003</v>
      </c>
      <c r="K130" s="13">
        <v>1.0759800326040467E-2</v>
      </c>
      <c r="L130" s="13">
        <v>1.152243296909069E-2</v>
      </c>
      <c r="M130" t="str">
        <f t="shared" si="2"/>
        <v>Cookies</v>
      </c>
      <c r="N130">
        <f>GETPIVOTDATA("Sum of Sales",$H$100,"Category","Snacks","Sub Category","Cookies","Region","Central")</f>
        <v>41661</v>
      </c>
      <c r="O130">
        <f>GETPIVOTDATA("Sum of Profit",$H$100,"Category","Snacks","Sub Category","Cookies","Region","Central")</f>
        <v>10983.370000000003</v>
      </c>
      <c r="P130" s="14">
        <f>GETPIVOTDATA("Sum of Sales2",$H$100,"Category","Snacks","Sub Category","Cookies","Region","Central")</f>
        <v>1.0759800326040467E-2</v>
      </c>
      <c r="Q130" s="14">
        <f>GETPIVOTDATA("Sum of Profit2",$H$100,"Category","Snacks","Sub Category","Cookies","Region","Central")</f>
        <v>1.152243296909069E-2</v>
      </c>
    </row>
    <row r="131" spans="8:17" x14ac:dyDescent="0.15">
      <c r="H131" s="12" t="s">
        <v>115</v>
      </c>
      <c r="I131" s="15">
        <v>53988</v>
      </c>
      <c r="J131" s="15">
        <v>12338.96</v>
      </c>
      <c r="K131" s="13">
        <v>1.3943498715879906E-2</v>
      </c>
      <c r="L131" s="13">
        <v>1.2944555223787527E-2</v>
      </c>
      <c r="M131" t="str">
        <f t="shared" si="2"/>
        <v>Noodles</v>
      </c>
      <c r="N131">
        <f>GETPIVOTDATA("Sum of Sales",$H$100,"Category","Snacks","Sub Category","Noodles","Region","Central")</f>
        <v>53988</v>
      </c>
      <c r="O131">
        <f>GETPIVOTDATA("Sum of Profit",$H$100,"Category","Snacks","Sub Category","Noodles","Region","Central")</f>
        <v>12338.96</v>
      </c>
      <c r="P131" s="14">
        <f>GETPIVOTDATA("Sum of Sales2",$H$100,"Category","Snacks","Sub Category","Noodles","Region","Central")</f>
        <v>1.3943498715879906E-2</v>
      </c>
      <c r="Q131" s="14">
        <f>GETPIVOTDATA("Sum of Profit2",$H$100,"Category","Snacks","Sub Category","Noodles","Region","Central")</f>
        <v>1.2944555223787527E-2</v>
      </c>
    </row>
    <row r="132" spans="8:17" x14ac:dyDescent="0.15">
      <c r="H132" s="7" t="s">
        <v>101</v>
      </c>
      <c r="I132" s="15">
        <v>1132477</v>
      </c>
      <c r="J132" s="15">
        <v>282176.79000000004</v>
      </c>
      <c r="K132" s="13">
        <v>0.2924852114407559</v>
      </c>
      <c r="L132" s="13">
        <v>0.29602600551635605</v>
      </c>
      <c r="M132" t="str">
        <f t="shared" si="2"/>
        <v>East</v>
      </c>
      <c r="N132">
        <f>GETPIVOTDATA("Sum of Sales",$H$100,"Region","East")</f>
        <v>1132477</v>
      </c>
      <c r="O132">
        <f>GETPIVOTDATA("Sum of Profit",$H$100,"Region","East")</f>
        <v>282176.79000000004</v>
      </c>
      <c r="P132" s="14">
        <f>GETPIVOTDATA("Sum of Sales2",$H$100,"Region","East")</f>
        <v>0.2924852114407559</v>
      </c>
      <c r="Q132" s="14">
        <f>GETPIVOTDATA("Sum of Profit2",$H$100,"Region","East")</f>
        <v>0.29602600551635605</v>
      </c>
    </row>
    <row r="133" spans="8:17" x14ac:dyDescent="0.15">
      <c r="H133" s="11" t="s">
        <v>52</v>
      </c>
      <c r="I133" s="15">
        <v>153634</v>
      </c>
      <c r="J133" s="15">
        <v>39378.699999999997</v>
      </c>
      <c r="K133" s="13">
        <v>3.9679104277163327E-2</v>
      </c>
      <c r="L133" s="13">
        <v>4.1311403618373176E-2</v>
      </c>
      <c r="M133" t="str">
        <f t="shared" ref="M133:M164" si="3">H133</f>
        <v>Bakery</v>
      </c>
      <c r="N133">
        <f>GETPIVOTDATA("Sum of Sales",$H$100,"Category","Bakery","Region","East")</f>
        <v>153634</v>
      </c>
      <c r="O133">
        <f>GETPIVOTDATA("Sum of Profit",$H$100,"Category","Bakery","Region","East")</f>
        <v>39378.699999999997</v>
      </c>
      <c r="P133" s="14">
        <f>GETPIVOTDATA("Sum of Sales2",$H$100,"Category","Bakery","Region","East")</f>
        <v>3.9679104277163327E-2</v>
      </c>
      <c r="Q133" s="14">
        <f>GETPIVOTDATA("Sum of Profit2",$H$100,"Category","Bakery","Region","East")</f>
        <v>4.1311403618373176E-2</v>
      </c>
    </row>
    <row r="134" spans="8:17" x14ac:dyDescent="0.15">
      <c r="H134" s="12" t="s">
        <v>53</v>
      </c>
      <c r="I134" s="15">
        <v>54853</v>
      </c>
      <c r="J134" s="15">
        <v>13778.620000000003</v>
      </c>
      <c r="K134" s="13">
        <v>1.4166902553570433E-2</v>
      </c>
      <c r="L134" s="13">
        <v>1.4454873627727405E-2</v>
      </c>
      <c r="M134" t="str">
        <f t="shared" si="3"/>
        <v>Biscuits</v>
      </c>
      <c r="N134">
        <f>GETPIVOTDATA("Sum of Sales",$H$100,"Category","Bakery","Sub Category","Biscuits","Region","East")</f>
        <v>54853</v>
      </c>
      <c r="O134">
        <f>GETPIVOTDATA("Sum of Profit",$H$100,"Category","Bakery","Sub Category","Biscuits","Region","East")</f>
        <v>13778.620000000003</v>
      </c>
      <c r="P134" s="14">
        <f>GETPIVOTDATA("Sum of Sales2",$H$100,"Category","Bakery","Sub Category","Biscuits","Region","East")</f>
        <v>1.4166902553570433E-2</v>
      </c>
      <c r="Q134" s="14">
        <f>GETPIVOTDATA("Sum of Profit2",$H$100,"Category","Bakery","Sub Category","Biscuits","Region","East")</f>
        <v>1.4454873627727405E-2</v>
      </c>
    </row>
    <row r="135" spans="8:17" x14ac:dyDescent="0.15">
      <c r="H135" s="12" t="s">
        <v>208</v>
      </c>
      <c r="I135" s="15">
        <v>49871</v>
      </c>
      <c r="J135" s="15">
        <v>12923.070000000002</v>
      </c>
      <c r="K135" s="13">
        <v>1.2880199756606038E-2</v>
      </c>
      <c r="L135" s="13">
        <v>1.3557333298419957E-2</v>
      </c>
      <c r="M135" t="str">
        <f t="shared" si="3"/>
        <v>Breads &amp; Buns</v>
      </c>
      <c r="N135">
        <f>GETPIVOTDATA("Sum of Sales",$H$100,"Category","Bakery","Sub Category","Breads &amp; Buns","Region","East")</f>
        <v>49871</v>
      </c>
      <c r="O135">
        <f>GETPIVOTDATA("Sum of Profit",$H$100,"Category","Bakery","Sub Category","Breads &amp; Buns","Region","East")</f>
        <v>12923.070000000002</v>
      </c>
      <c r="P135" s="14">
        <f>GETPIVOTDATA("Sum of Sales2",$H$100,"Category","Bakery","Sub Category","Breads &amp; Buns","Region","East")</f>
        <v>1.2880199756606038E-2</v>
      </c>
      <c r="Q135" s="14">
        <f>GETPIVOTDATA("Sum of Profit2",$H$100,"Category","Bakery","Sub Category","Breads &amp; Buns","Region","East")</f>
        <v>1.3557333298419957E-2</v>
      </c>
    </row>
    <row r="136" spans="8:17" x14ac:dyDescent="0.15">
      <c r="H136" s="12" t="s">
        <v>57</v>
      </c>
      <c r="I136" s="15">
        <v>48910</v>
      </c>
      <c r="J136" s="15">
        <v>12677.009999999998</v>
      </c>
      <c r="K136" s="13">
        <v>1.2632001966986854E-2</v>
      </c>
      <c r="L136" s="13">
        <v>1.3299196692225821E-2</v>
      </c>
      <c r="M136" t="str">
        <f t="shared" si="3"/>
        <v>Cakes</v>
      </c>
      <c r="N136">
        <f>GETPIVOTDATA("Sum of Sales",$H$100,"Category","Bakery","Sub Category","Cakes","Region","East")</f>
        <v>48910</v>
      </c>
      <c r="O136">
        <f>GETPIVOTDATA("Sum of Profit",$H$100,"Category","Bakery","Sub Category","Cakes","Region","East")</f>
        <v>12677.009999999998</v>
      </c>
      <c r="P136" s="14">
        <f>GETPIVOTDATA("Sum of Sales2",$H$100,"Category","Bakery","Sub Category","Cakes","Region","East")</f>
        <v>1.2632001966986854E-2</v>
      </c>
      <c r="Q136" s="14">
        <f>GETPIVOTDATA("Sum of Profit2",$H$100,"Category","Bakery","Sub Category","Cakes","Region","East")</f>
        <v>1.3299196692225821E-2</v>
      </c>
    </row>
    <row r="137" spans="8:17" x14ac:dyDescent="0.15">
      <c r="H137" s="11" t="s">
        <v>23</v>
      </c>
      <c r="I137" s="15">
        <v>161983</v>
      </c>
      <c r="J137" s="15">
        <v>40707.62000000001</v>
      </c>
      <c r="K137" s="13">
        <v>4.1835403283958933E-2</v>
      </c>
      <c r="L137" s="13">
        <v>4.2705546911486689E-2</v>
      </c>
      <c r="M137" t="str">
        <f t="shared" si="3"/>
        <v>Beverages</v>
      </c>
      <c r="N137">
        <f>GETPIVOTDATA("Sum of Sales",$H$100,"Category","Beverages","Region","East")</f>
        <v>161983</v>
      </c>
      <c r="O137">
        <f>GETPIVOTDATA("Sum of Profit",$H$100,"Category","Beverages","Region","East")</f>
        <v>40707.62000000001</v>
      </c>
      <c r="P137" s="14">
        <f>GETPIVOTDATA("Sum of Sales2",$H$100,"Category","Beverages","Region","East")</f>
        <v>4.1835403283958933E-2</v>
      </c>
      <c r="Q137" s="14">
        <f>GETPIVOTDATA("Sum of Profit2",$H$100,"Category","Beverages","Region","East")</f>
        <v>4.2705546911486689E-2</v>
      </c>
    </row>
    <row r="138" spans="8:17" x14ac:dyDescent="0.15">
      <c r="H138" s="12" t="s">
        <v>24</v>
      </c>
      <c r="I138" s="15">
        <v>81733</v>
      </c>
      <c r="J138" s="15">
        <v>20870.989999999998</v>
      </c>
      <c r="K138" s="13">
        <v>2.1109209093595101E-2</v>
      </c>
      <c r="L138" s="13">
        <v>2.1895336611036688E-2</v>
      </c>
      <c r="M138" t="str">
        <f t="shared" si="3"/>
        <v>Health Drinks</v>
      </c>
      <c r="N138">
        <f>GETPIVOTDATA("Sum of Sales",$H$100,"Category","Beverages","Sub Category","Health Drinks","Region","East")</f>
        <v>81733</v>
      </c>
      <c r="O138">
        <f>GETPIVOTDATA("Sum of Profit",$H$100,"Category","Beverages","Sub Category","Health Drinks","Region","East")</f>
        <v>20870.989999999998</v>
      </c>
      <c r="P138" s="14">
        <f>GETPIVOTDATA("Sum of Sales2",$H$100,"Category","Beverages","Sub Category","Health Drinks","Region","East")</f>
        <v>2.1109209093595101E-2</v>
      </c>
      <c r="Q138" s="14">
        <f>GETPIVOTDATA("Sum of Profit2",$H$100,"Category","Beverages","Sub Category","Health Drinks","Region","East")</f>
        <v>2.1895336611036688E-2</v>
      </c>
    </row>
    <row r="139" spans="8:17" x14ac:dyDescent="0.15">
      <c r="H139" s="12" t="s">
        <v>94</v>
      </c>
      <c r="I139" s="15">
        <v>80250</v>
      </c>
      <c r="J139" s="15">
        <v>19836.630000000008</v>
      </c>
      <c r="K139" s="13">
        <v>2.0726194190363832E-2</v>
      </c>
      <c r="L139" s="13">
        <v>2.0810210300449997E-2</v>
      </c>
      <c r="M139" t="str">
        <f t="shared" si="3"/>
        <v>Soft Drinks</v>
      </c>
      <c r="N139">
        <f>GETPIVOTDATA("Sum of Sales",$H$100,"Category","Beverages","Sub Category","Soft Drinks","Region","East")</f>
        <v>80250</v>
      </c>
      <c r="O139">
        <f>GETPIVOTDATA("Sum of Profit",$H$100,"Category","Beverages","Sub Category","Soft Drinks","Region","East")</f>
        <v>19836.630000000008</v>
      </c>
      <c r="P139" s="14">
        <f>GETPIVOTDATA("Sum of Sales2",$H$100,"Category","Beverages","Sub Category","Soft Drinks","Region","East")</f>
        <v>2.0726194190363832E-2</v>
      </c>
      <c r="Q139" s="14">
        <f>GETPIVOTDATA("Sum of Profit2",$H$100,"Category","Beverages","Sub Category","Soft Drinks","Region","East")</f>
        <v>2.0810210300449997E-2</v>
      </c>
    </row>
    <row r="140" spans="8:17" x14ac:dyDescent="0.15">
      <c r="H140" s="11" t="s">
        <v>66</v>
      </c>
      <c r="I140" s="15">
        <v>165622</v>
      </c>
      <c r="J140" s="15">
        <v>38961.410000000003</v>
      </c>
      <c r="K140" s="13">
        <v>4.2775249024254683E-2</v>
      </c>
      <c r="L140" s="13">
        <v>4.0873633056726637E-2</v>
      </c>
      <c r="M140" t="str">
        <f t="shared" si="3"/>
        <v>Eggs, Meat &amp; Fish</v>
      </c>
      <c r="N140">
        <f>GETPIVOTDATA("Sum of Sales",$H$100,"Category","Eggs, Meat &amp; Fish","Region","East")</f>
        <v>165622</v>
      </c>
      <c r="O140">
        <f>GETPIVOTDATA("Sum of Profit",$H$100,"Category","Eggs, Meat &amp; Fish","Region","East")</f>
        <v>38961.410000000003</v>
      </c>
      <c r="P140" s="14">
        <f>GETPIVOTDATA("Sum of Sales2",$H$100,"Category","Eggs, Meat &amp; Fish","Region","East")</f>
        <v>4.2775249024254683E-2</v>
      </c>
      <c r="Q140" s="14">
        <f>GETPIVOTDATA("Sum of Profit2",$H$100,"Category","Eggs, Meat &amp; Fish","Region","East")</f>
        <v>4.0873633056726637E-2</v>
      </c>
    </row>
    <row r="141" spans="8:17" x14ac:dyDescent="0.15">
      <c r="H141" s="12" t="s">
        <v>78</v>
      </c>
      <c r="I141" s="15">
        <v>38533</v>
      </c>
      <c r="J141" s="15">
        <v>7250.15</v>
      </c>
      <c r="K141" s="13">
        <v>9.9519307256983117E-3</v>
      </c>
      <c r="L141" s="13">
        <v>7.6059868137787253E-3</v>
      </c>
      <c r="M141" t="str">
        <f t="shared" si="3"/>
        <v>Chicken</v>
      </c>
      <c r="N141">
        <f>GETPIVOTDATA("Sum of Sales",$H$100,"Category","Eggs, Meat &amp; Fish","Sub Category","Chicken","Region","East")</f>
        <v>38533</v>
      </c>
      <c r="O141">
        <f>GETPIVOTDATA("Sum of Profit",$H$100,"Category","Eggs, Meat &amp; Fish","Sub Category","Chicken","Region","East")</f>
        <v>7250.15</v>
      </c>
      <c r="P141" s="14">
        <f>GETPIVOTDATA("Sum of Sales2",$H$100,"Category","Eggs, Meat &amp; Fish","Sub Category","Chicken","Region","East")</f>
        <v>9.9519307256983117E-3</v>
      </c>
      <c r="Q141" s="14">
        <f>GETPIVOTDATA("Sum of Profit2",$H$100,"Category","Eggs, Meat &amp; Fish","Sub Category","Chicken","Region","East")</f>
        <v>7.6059868137787253E-3</v>
      </c>
    </row>
    <row r="142" spans="8:17" x14ac:dyDescent="0.15">
      <c r="H142" s="12" t="s">
        <v>67</v>
      </c>
      <c r="I142" s="15">
        <v>50636</v>
      </c>
      <c r="J142" s="15">
        <v>13899.96</v>
      </c>
      <c r="K142" s="13">
        <v>1.3077776561037544E-2</v>
      </c>
      <c r="L142" s="13">
        <v>1.4582168985752259E-2</v>
      </c>
      <c r="M142" t="str">
        <f t="shared" si="3"/>
        <v>Eggs</v>
      </c>
      <c r="N142">
        <f>GETPIVOTDATA("Sum of Sales",$H$100,"Category","Eggs, Meat &amp; Fish","Sub Category","Eggs","Region","East")</f>
        <v>50636</v>
      </c>
      <c r="O142">
        <f>GETPIVOTDATA("Sum of Profit",$H$100,"Category","Eggs, Meat &amp; Fish","Sub Category","Eggs","Region","East")</f>
        <v>13899.96</v>
      </c>
      <c r="P142" s="14">
        <f>GETPIVOTDATA("Sum of Sales2",$H$100,"Category","Eggs, Meat &amp; Fish","Sub Category","Eggs","Region","East")</f>
        <v>1.3077776561037544E-2</v>
      </c>
      <c r="Q142" s="14">
        <f>GETPIVOTDATA("Sum of Profit2",$H$100,"Category","Eggs, Meat &amp; Fish","Sub Category","Eggs","Region","East")</f>
        <v>1.4582168985752259E-2</v>
      </c>
    </row>
    <row r="143" spans="8:17" x14ac:dyDescent="0.15">
      <c r="H143" s="12" t="s">
        <v>160</v>
      </c>
      <c r="I143" s="15">
        <v>34014</v>
      </c>
      <c r="J143" s="15">
        <v>7526.3599999999988</v>
      </c>
      <c r="K143" s="13">
        <v>8.7848070927231819E-3</v>
      </c>
      <c r="L143" s="13">
        <v>7.8957531796930609E-3</v>
      </c>
      <c r="M143" t="str">
        <f t="shared" si="3"/>
        <v>Fish</v>
      </c>
      <c r="N143">
        <f>GETPIVOTDATA("Sum of Sales",$H$100,"Category","Eggs, Meat &amp; Fish","Sub Category","Fish","Region","East")</f>
        <v>34014</v>
      </c>
      <c r="O143">
        <f>GETPIVOTDATA("Sum of Profit",$H$100,"Category","Eggs, Meat &amp; Fish","Sub Category","Fish","Region","East")</f>
        <v>7526.3599999999988</v>
      </c>
      <c r="P143" s="14">
        <f>GETPIVOTDATA("Sum of Sales2",$H$100,"Category","Eggs, Meat &amp; Fish","Sub Category","Fish","Region","East")</f>
        <v>8.7848070927231819E-3</v>
      </c>
      <c r="Q143" s="14">
        <f>GETPIVOTDATA("Sum of Profit2",$H$100,"Category","Eggs, Meat &amp; Fish","Sub Category","Fish","Region","East")</f>
        <v>7.8957531796930609E-3</v>
      </c>
    </row>
    <row r="144" spans="8:17" x14ac:dyDescent="0.15">
      <c r="H144" s="12" t="s">
        <v>90</v>
      </c>
      <c r="I144" s="15">
        <v>42439</v>
      </c>
      <c r="J144" s="15">
        <v>10284.939999999999</v>
      </c>
      <c r="K144" s="13">
        <v>1.0960734644795645E-2</v>
      </c>
      <c r="L144" s="13">
        <v>1.0789724077502585E-2</v>
      </c>
      <c r="M144" t="str">
        <f t="shared" si="3"/>
        <v>Mutton</v>
      </c>
      <c r="N144">
        <f>GETPIVOTDATA("Sum of Sales",$H$100,"Category","Eggs, Meat &amp; Fish","Sub Category","Mutton","Region","East")</f>
        <v>42439</v>
      </c>
      <c r="O144">
        <f>GETPIVOTDATA("Sum of Profit",$H$100,"Category","Eggs, Meat &amp; Fish","Sub Category","Mutton","Region","East")</f>
        <v>10284.939999999999</v>
      </c>
      <c r="P144" s="14">
        <f>GETPIVOTDATA("Sum of Sales2",$H$100,"Category","Eggs, Meat &amp; Fish","Sub Category","Mutton","Region","East")</f>
        <v>1.0960734644795645E-2</v>
      </c>
      <c r="Q144" s="14">
        <f>GETPIVOTDATA("Sum of Profit2",$H$100,"Category","Eggs, Meat &amp; Fish","Sub Category","Mutton","Region","East")</f>
        <v>1.0789724077502585E-2</v>
      </c>
    </row>
    <row r="145" spans="8:17" x14ac:dyDescent="0.15">
      <c r="H145" s="11" t="s">
        <v>29</v>
      </c>
      <c r="I145" s="15">
        <v>178327</v>
      </c>
      <c r="J145" s="15">
        <v>45861.11</v>
      </c>
      <c r="K145" s="13">
        <v>4.6056573599813216E-2</v>
      </c>
      <c r="L145" s="13">
        <v>4.8111969811004691E-2</v>
      </c>
      <c r="M145" t="str">
        <f t="shared" si="3"/>
        <v>Food Grains</v>
      </c>
      <c r="N145">
        <f>GETPIVOTDATA("Sum of Sales",$H$100,"Category","Food Grains","Region","East")</f>
        <v>178327</v>
      </c>
      <c r="O145">
        <f>GETPIVOTDATA("Sum of Profit",$H$100,"Category","Food Grains","Region","East")</f>
        <v>45861.11</v>
      </c>
      <c r="P145" s="14">
        <f>GETPIVOTDATA("Sum of Sales2",$H$100,"Category","Food Grains","Region","East")</f>
        <v>4.6056573599813216E-2</v>
      </c>
      <c r="Q145" s="14">
        <f>GETPIVOTDATA("Sum of Profit2",$H$100,"Category","Food Grains","Region","East")</f>
        <v>4.8111969811004691E-2</v>
      </c>
    </row>
    <row r="146" spans="8:17" x14ac:dyDescent="0.15">
      <c r="H146" s="12" t="s">
        <v>30</v>
      </c>
      <c r="I146" s="15">
        <v>42222</v>
      </c>
      <c r="J146" s="15">
        <v>10109.489999999998</v>
      </c>
      <c r="K146" s="13">
        <v>1.0904689982623571E-2</v>
      </c>
      <c r="L146" s="13">
        <v>1.0605663004769264E-2</v>
      </c>
      <c r="M146" t="str">
        <f t="shared" si="3"/>
        <v>Atta &amp; Flour</v>
      </c>
      <c r="N146">
        <f>GETPIVOTDATA("Sum of Sales",$H$100,"Category","Food Grains","Sub Category","Atta &amp; Flour","Region","East")</f>
        <v>42222</v>
      </c>
      <c r="O146">
        <f>GETPIVOTDATA("Sum of Profit",$H$100,"Category","Food Grains","Sub Category","Atta &amp; Flour","Region","East")</f>
        <v>10109.489999999998</v>
      </c>
      <c r="P146" s="14">
        <f>GETPIVOTDATA("Sum of Sales2",$H$100,"Category","Food Grains","Sub Category","Atta &amp; Flour","Region","East")</f>
        <v>1.0904689982623571E-2</v>
      </c>
      <c r="Q146" s="14">
        <f>GETPIVOTDATA("Sum of Profit2",$H$100,"Category","Food Grains","Sub Category","Atta &amp; Flour","Region","East")</f>
        <v>1.0605663004769264E-2</v>
      </c>
    </row>
    <row r="147" spans="8:17" x14ac:dyDescent="0.15">
      <c r="H147" s="12" t="s">
        <v>97</v>
      </c>
      <c r="I147" s="15">
        <v>38019</v>
      </c>
      <c r="J147" s="15">
        <v>10505.199999999999</v>
      </c>
      <c r="K147" s="13">
        <v>9.8191797747469462E-3</v>
      </c>
      <c r="L147" s="13">
        <v>1.1020794421647589E-2</v>
      </c>
      <c r="M147" t="str">
        <f t="shared" si="3"/>
        <v>Dals &amp; Pulses</v>
      </c>
      <c r="N147">
        <f>GETPIVOTDATA("Sum of Sales",$H$100,"Category","Food Grains","Sub Category","Dals &amp; Pulses","Region","East")</f>
        <v>38019</v>
      </c>
      <c r="O147">
        <f>GETPIVOTDATA("Sum of Profit",$H$100,"Category","Food Grains","Sub Category","Dals &amp; Pulses","Region","East")</f>
        <v>10505.199999999999</v>
      </c>
      <c r="P147" s="14">
        <f>GETPIVOTDATA("Sum of Sales2",$H$100,"Category","Food Grains","Sub Category","Dals &amp; Pulses","Region","East")</f>
        <v>9.8191797747469462E-3</v>
      </c>
      <c r="Q147" s="14">
        <f>GETPIVOTDATA("Sum of Profit2",$H$100,"Category","Food Grains","Sub Category","Dals &amp; Pulses","Region","East")</f>
        <v>1.1020794421647589E-2</v>
      </c>
    </row>
    <row r="148" spans="8:17" x14ac:dyDescent="0.15">
      <c r="H148" s="12" t="s">
        <v>40</v>
      </c>
      <c r="I148" s="15">
        <v>57863</v>
      </c>
      <c r="J148" s="15">
        <v>13387.75</v>
      </c>
      <c r="K148" s="13">
        <v>1.4944296254666945E-2</v>
      </c>
      <c r="L148" s="13">
        <v>1.4044819757683102E-2</v>
      </c>
      <c r="M148" t="str">
        <f t="shared" si="3"/>
        <v>Organic Staples</v>
      </c>
      <c r="N148">
        <f>GETPIVOTDATA("Sum of Sales",$H$100,"Category","Food Grains","Sub Category","Organic Staples","Region","East")</f>
        <v>57863</v>
      </c>
      <c r="O148">
        <f>GETPIVOTDATA("Sum of Profit",$H$100,"Category","Food Grains","Sub Category","Organic Staples","Region","East")</f>
        <v>13387.75</v>
      </c>
      <c r="P148" s="14">
        <f>GETPIVOTDATA("Sum of Sales2",$H$100,"Category","Food Grains","Sub Category","Organic Staples","Region","East")</f>
        <v>1.4944296254666945E-2</v>
      </c>
      <c r="Q148" s="14">
        <f>GETPIVOTDATA("Sum of Profit2",$H$100,"Category","Food Grains","Sub Category","Organic Staples","Region","East")</f>
        <v>1.4044819757683102E-2</v>
      </c>
    </row>
    <row r="149" spans="8:17" x14ac:dyDescent="0.15">
      <c r="H149" s="12" t="s">
        <v>204</v>
      </c>
      <c r="I149" s="15">
        <v>40223</v>
      </c>
      <c r="J149" s="15">
        <v>11858.670000000002</v>
      </c>
      <c r="K149" s="13">
        <v>1.0388407587775756E-2</v>
      </c>
      <c r="L149" s="13">
        <v>1.2440692626904736E-2</v>
      </c>
      <c r="M149" t="str">
        <f t="shared" si="3"/>
        <v>Rice</v>
      </c>
      <c r="N149">
        <f>GETPIVOTDATA("Sum of Sales",$H$100,"Category","Food Grains","Sub Category","Rice","Region","East")</f>
        <v>40223</v>
      </c>
      <c r="O149">
        <f>GETPIVOTDATA("Sum of Profit",$H$100,"Category","Food Grains","Sub Category","Rice","Region","East")</f>
        <v>11858.670000000002</v>
      </c>
      <c r="P149" s="14">
        <f>GETPIVOTDATA("Sum of Sales2",$H$100,"Category","Food Grains","Sub Category","Rice","Region","East")</f>
        <v>1.0388407587775756E-2</v>
      </c>
      <c r="Q149" s="14">
        <f>GETPIVOTDATA("Sum of Profit2",$H$100,"Category","Food Grains","Sub Category","Rice","Region","East")</f>
        <v>1.2440692626904736E-2</v>
      </c>
    </row>
    <row r="150" spans="8:17" x14ac:dyDescent="0.15">
      <c r="H150" s="11" t="s">
        <v>35</v>
      </c>
      <c r="I150" s="15">
        <v>154041</v>
      </c>
      <c r="J150" s="15">
        <v>37584.049999999996</v>
      </c>
      <c r="K150" s="13">
        <v>3.978422030252754E-2</v>
      </c>
      <c r="L150" s="13">
        <v>3.9428672332075927E-2</v>
      </c>
      <c r="M150" t="str">
        <f t="shared" si="3"/>
        <v>Fruits &amp; Veggies</v>
      </c>
      <c r="N150">
        <f>GETPIVOTDATA("Sum of Sales",$H$100,"Category","Fruits &amp; Veggies","Region","East")</f>
        <v>154041</v>
      </c>
      <c r="O150">
        <f>GETPIVOTDATA("Sum of Profit",$H$100,"Category","Fruits &amp; Veggies","Region","East")</f>
        <v>37584.049999999996</v>
      </c>
      <c r="P150" s="14">
        <f>GETPIVOTDATA("Sum of Sales2",$H$100,"Category","Fruits &amp; Veggies","Region","East")</f>
        <v>3.978422030252754E-2</v>
      </c>
      <c r="Q150" s="14">
        <f>GETPIVOTDATA("Sum of Profit2",$H$100,"Category","Fruits &amp; Veggies","Region","East")</f>
        <v>3.9428672332075927E-2</v>
      </c>
    </row>
    <row r="151" spans="8:17" x14ac:dyDescent="0.15">
      <c r="H151" s="12" t="s">
        <v>49</v>
      </c>
      <c r="I151" s="15">
        <v>35444</v>
      </c>
      <c r="J151" s="15">
        <v>8801.34</v>
      </c>
      <c r="K151" s="13">
        <v>9.1541336683271732E-3</v>
      </c>
      <c r="L151" s="13">
        <v>9.2333091016852421E-3</v>
      </c>
      <c r="M151" t="str">
        <f t="shared" si="3"/>
        <v>Fresh Fruits</v>
      </c>
      <c r="N151">
        <f>GETPIVOTDATA("Sum of Sales",$H$100,"Category","Fruits &amp; Veggies","Sub Category","Fresh Fruits","Region","East")</f>
        <v>35444</v>
      </c>
      <c r="O151">
        <f>GETPIVOTDATA("Sum of Profit",$H$100,"Category","Fruits &amp; Veggies","Sub Category","Fresh Fruits","Region","East")</f>
        <v>8801.34</v>
      </c>
      <c r="P151" s="14">
        <f>GETPIVOTDATA("Sum of Sales2",$H$100,"Category","Fruits &amp; Veggies","Sub Category","Fresh Fruits","Region","East")</f>
        <v>9.1541336683271732E-3</v>
      </c>
      <c r="Q151" s="14">
        <f>GETPIVOTDATA("Sum of Profit2",$H$100,"Category","Fruits &amp; Veggies","Sub Category","Fresh Fruits","Region","East")</f>
        <v>9.2333091016852421E-3</v>
      </c>
    </row>
    <row r="152" spans="8:17" x14ac:dyDescent="0.15">
      <c r="H152" s="12" t="s">
        <v>36</v>
      </c>
      <c r="I152" s="15">
        <v>39956</v>
      </c>
      <c r="J152" s="15">
        <v>9715.489999999998</v>
      </c>
      <c r="K152" s="13">
        <v>1.031944940897417E-2</v>
      </c>
      <c r="L152" s="13">
        <v>1.0192325514561638E-2</v>
      </c>
      <c r="M152" t="str">
        <f t="shared" si="3"/>
        <v>Fresh Vegetables</v>
      </c>
      <c r="N152">
        <f>GETPIVOTDATA("Sum of Sales",$H$100,"Category","Fruits &amp; Veggies","Sub Category","Fresh Vegetables","Region","East")</f>
        <v>39956</v>
      </c>
      <c r="O152">
        <f>GETPIVOTDATA("Sum of Profit",$H$100,"Category","Fruits &amp; Veggies","Sub Category","Fresh Vegetables","Region","East")</f>
        <v>9715.489999999998</v>
      </c>
      <c r="P152" s="14">
        <f>GETPIVOTDATA("Sum of Sales2",$H$100,"Category","Fruits &amp; Veggies","Sub Category","Fresh Vegetables","Region","East")</f>
        <v>1.031944940897417E-2</v>
      </c>
      <c r="Q152" s="14">
        <f>GETPIVOTDATA("Sum of Profit2",$H$100,"Category","Fruits &amp; Veggies","Sub Category","Fresh Vegetables","Region","East")</f>
        <v>1.0192325514561638E-2</v>
      </c>
    </row>
    <row r="153" spans="8:17" x14ac:dyDescent="0.15">
      <c r="H153" s="12" t="s">
        <v>156</v>
      </c>
      <c r="I153" s="15">
        <v>38488</v>
      </c>
      <c r="J153" s="15">
        <v>8869.82</v>
      </c>
      <c r="K153" s="13">
        <v>9.9403085607317528E-3</v>
      </c>
      <c r="L153" s="13">
        <v>9.305150094907115E-3</v>
      </c>
      <c r="M153" t="str">
        <f t="shared" si="3"/>
        <v>Organic Fruits</v>
      </c>
      <c r="N153">
        <f>GETPIVOTDATA("Sum of Sales",$H$100,"Category","Fruits &amp; Veggies","Sub Category","Organic Fruits","Region","East")</f>
        <v>38488</v>
      </c>
      <c r="O153">
        <f>GETPIVOTDATA("Sum of Profit",$H$100,"Category","Fruits &amp; Veggies","Sub Category","Organic Fruits","Region","East")</f>
        <v>8869.82</v>
      </c>
      <c r="P153" s="14">
        <f>GETPIVOTDATA("Sum of Sales2",$H$100,"Category","Fruits &amp; Veggies","Sub Category","Organic Fruits","Region","East")</f>
        <v>9.9403085607317528E-3</v>
      </c>
      <c r="Q153" s="14">
        <f>GETPIVOTDATA("Sum of Profit2",$H$100,"Category","Fruits &amp; Veggies","Sub Category","Organic Fruits","Region","East")</f>
        <v>9.305150094907115E-3</v>
      </c>
    </row>
    <row r="154" spans="8:17" x14ac:dyDescent="0.15">
      <c r="H154" s="12" t="s">
        <v>100</v>
      </c>
      <c r="I154" s="15">
        <v>40153</v>
      </c>
      <c r="J154" s="15">
        <v>10197.399999999998</v>
      </c>
      <c r="K154" s="13">
        <v>1.037032866449444E-2</v>
      </c>
      <c r="L154" s="13">
        <v>1.0697887620921935E-2</v>
      </c>
      <c r="M154" t="str">
        <f t="shared" si="3"/>
        <v>Organic Vegetables</v>
      </c>
      <c r="N154">
        <f>GETPIVOTDATA("Sum of Sales",$H$100,"Category","Fruits &amp; Veggies","Sub Category","Organic Vegetables","Region","East")</f>
        <v>40153</v>
      </c>
      <c r="O154">
        <f>GETPIVOTDATA("Sum of Profit",$H$100,"Category","Fruits &amp; Veggies","Sub Category","Organic Vegetables","Region","East")</f>
        <v>10197.399999999998</v>
      </c>
      <c r="P154" s="14">
        <f>GETPIVOTDATA("Sum of Sales2",$H$100,"Category","Fruits &amp; Veggies","Sub Category","Organic Vegetables","Region","East")</f>
        <v>1.037032866449444E-2</v>
      </c>
      <c r="Q154" s="14">
        <f>GETPIVOTDATA("Sum of Profit2",$H$100,"Category","Fruits &amp; Veggies","Sub Category","Organic Vegetables","Region","East")</f>
        <v>1.0697887620921935E-2</v>
      </c>
    </row>
    <row r="155" spans="8:17" x14ac:dyDescent="0.15">
      <c r="H155" s="11" t="s">
        <v>16</v>
      </c>
      <c r="I155" s="15">
        <v>158086</v>
      </c>
      <c r="J155" s="15">
        <v>38487.700000000004</v>
      </c>
      <c r="K155" s="13">
        <v>4.082892379785491E-2</v>
      </c>
      <c r="L155" s="13">
        <v>4.0376673405746293E-2</v>
      </c>
      <c r="M155" t="str">
        <f t="shared" si="3"/>
        <v>Oil &amp; Masala</v>
      </c>
      <c r="N155">
        <f>GETPIVOTDATA("Sum of Sales",$H$100,"Category","Oil &amp; Masala","Region","East")</f>
        <v>158086</v>
      </c>
      <c r="O155">
        <f>GETPIVOTDATA("Sum of Profit",$H$100,"Category","Oil &amp; Masala","Region","East")</f>
        <v>38487.700000000004</v>
      </c>
      <c r="P155" s="14">
        <f>GETPIVOTDATA("Sum of Sales2",$H$100,"Category","Oil &amp; Masala","Region","East")</f>
        <v>4.082892379785491E-2</v>
      </c>
      <c r="Q155" s="14">
        <f>GETPIVOTDATA("Sum of Profit2",$H$100,"Category","Oil &amp; Masala","Region","East")</f>
        <v>4.0376673405746293E-2</v>
      </c>
    </row>
    <row r="156" spans="8:17" x14ac:dyDescent="0.15">
      <c r="H156" s="12" t="s">
        <v>82</v>
      </c>
      <c r="I156" s="15">
        <v>48425</v>
      </c>
      <c r="J156" s="15">
        <v>12260.03</v>
      </c>
      <c r="K156" s="13">
        <v>1.2506740855680605E-2</v>
      </c>
      <c r="L156" s="13">
        <v>1.2861751345355834E-2</v>
      </c>
      <c r="M156" t="str">
        <f t="shared" si="3"/>
        <v>Edible Oil &amp; Ghee</v>
      </c>
      <c r="N156">
        <f>GETPIVOTDATA("Sum of Sales",$H$100,"Category","Oil &amp; Masala","Sub Category","Edible Oil &amp; Ghee","Region","East")</f>
        <v>48425</v>
      </c>
      <c r="O156">
        <f>GETPIVOTDATA("Sum of Profit",$H$100,"Category","Oil &amp; Masala","Sub Category","Edible Oil &amp; Ghee","Region","East")</f>
        <v>12260.03</v>
      </c>
      <c r="P156" s="14">
        <f>GETPIVOTDATA("Sum of Sales2",$H$100,"Category","Oil &amp; Masala","Sub Category","Edible Oil &amp; Ghee","Region","East")</f>
        <v>1.2506740855680605E-2</v>
      </c>
      <c r="Q156" s="14">
        <f>GETPIVOTDATA("Sum of Profit2",$H$100,"Category","Oil &amp; Masala","Sub Category","Edible Oil &amp; Ghee","Region","East")</f>
        <v>1.2861751345355834E-2</v>
      </c>
    </row>
    <row r="157" spans="8:17" x14ac:dyDescent="0.15">
      <c r="H157" s="12" t="s">
        <v>17</v>
      </c>
      <c r="I157" s="15">
        <v>52334</v>
      </c>
      <c r="J157" s="15">
        <v>11927.310000000001</v>
      </c>
      <c r="K157" s="13">
        <v>1.351631958577571E-2</v>
      </c>
      <c r="L157" s="13">
        <v>1.2512701472914512E-2</v>
      </c>
      <c r="M157" t="str">
        <f t="shared" si="3"/>
        <v>Masalas</v>
      </c>
      <c r="N157">
        <f>GETPIVOTDATA("Sum of Sales",$H$100,"Category","Oil &amp; Masala","Sub Category","Masalas","Region","East")</f>
        <v>52334</v>
      </c>
      <c r="O157">
        <f>GETPIVOTDATA("Sum of Profit",$H$100,"Category","Oil &amp; Masala","Sub Category","Masalas","Region","East")</f>
        <v>11927.310000000001</v>
      </c>
      <c r="P157" s="14">
        <f>GETPIVOTDATA("Sum of Sales2",$H$100,"Category","Oil &amp; Masala","Sub Category","Masalas","Region","East")</f>
        <v>1.351631958577571E-2</v>
      </c>
      <c r="Q157" s="14">
        <f>GETPIVOTDATA("Sum of Profit2",$H$100,"Category","Oil &amp; Masala","Sub Category","Masalas","Region","East")</f>
        <v>1.2512701472914512E-2</v>
      </c>
    </row>
    <row r="158" spans="8:17" x14ac:dyDescent="0.15">
      <c r="H158" s="12" t="s">
        <v>198</v>
      </c>
      <c r="I158" s="15">
        <v>57327</v>
      </c>
      <c r="J158" s="15">
        <v>14300.359999999999</v>
      </c>
      <c r="K158" s="13">
        <v>1.4805863356398595E-2</v>
      </c>
      <c r="L158" s="13">
        <v>1.5002220587475947E-2</v>
      </c>
      <c r="M158" t="str">
        <f t="shared" si="3"/>
        <v>Spices</v>
      </c>
      <c r="N158">
        <f>GETPIVOTDATA("Sum of Sales",$H$100,"Category","Oil &amp; Masala","Sub Category","Spices","Region","East")</f>
        <v>57327</v>
      </c>
      <c r="O158">
        <f>GETPIVOTDATA("Sum of Profit",$H$100,"Category","Oil &amp; Masala","Sub Category","Spices","Region","East")</f>
        <v>14300.359999999999</v>
      </c>
      <c r="P158" s="14">
        <f>GETPIVOTDATA("Sum of Sales2",$H$100,"Category","Oil &amp; Masala","Sub Category","Spices","Region","East")</f>
        <v>1.4805863356398595E-2</v>
      </c>
      <c r="Q158" s="14">
        <f>GETPIVOTDATA("Sum of Profit2",$H$100,"Category","Oil &amp; Masala","Sub Category","Spices","Region","East")</f>
        <v>1.5002220587475947E-2</v>
      </c>
    </row>
    <row r="159" spans="8:17" x14ac:dyDescent="0.15">
      <c r="H159" s="11" t="s">
        <v>61</v>
      </c>
      <c r="I159" s="15">
        <v>160784</v>
      </c>
      <c r="J159" s="15">
        <v>41196.199999999997</v>
      </c>
      <c r="K159" s="13">
        <v>4.1525737155183276E-2</v>
      </c>
      <c r="L159" s="13">
        <v>4.3218106380942617E-2</v>
      </c>
      <c r="M159" t="str">
        <f t="shared" si="3"/>
        <v>Snacks</v>
      </c>
      <c r="N159">
        <f>GETPIVOTDATA("Sum of Sales",$H$100,"Category","Snacks","Region","East")</f>
        <v>160784</v>
      </c>
      <c r="O159">
        <f>GETPIVOTDATA("Sum of Profit",$H$100,"Category","Snacks","Region","East")</f>
        <v>41196.199999999997</v>
      </c>
      <c r="P159" s="14">
        <f>GETPIVOTDATA("Sum of Sales2",$H$100,"Category","Snacks","Region","East")</f>
        <v>4.1525737155183276E-2</v>
      </c>
      <c r="Q159" s="14">
        <f>GETPIVOTDATA("Sum of Profit2",$H$100,"Category","Snacks","Region","East")</f>
        <v>4.3218106380942617E-2</v>
      </c>
    </row>
    <row r="160" spans="8:17" x14ac:dyDescent="0.15">
      <c r="H160" s="12" t="s">
        <v>62</v>
      </c>
      <c r="I160" s="15">
        <v>49470</v>
      </c>
      <c r="J160" s="15">
        <v>10831.240000000002</v>
      </c>
      <c r="K160" s="13">
        <v>1.2776633353237367E-2</v>
      </c>
      <c r="L160" s="13">
        <v>1.1362836440194023E-2</v>
      </c>
      <c r="M160" t="str">
        <f t="shared" si="3"/>
        <v>Chocolates</v>
      </c>
      <c r="N160">
        <f>GETPIVOTDATA("Sum of Sales",$H$100,"Category","Snacks","Sub Category","Chocolates","Region","East")</f>
        <v>49470</v>
      </c>
      <c r="O160">
        <f>GETPIVOTDATA("Sum of Profit",$H$100,"Category","Snacks","Sub Category","Chocolates","Region","East")</f>
        <v>10831.240000000002</v>
      </c>
      <c r="P160" s="14">
        <f>GETPIVOTDATA("Sum of Sales2",$H$100,"Category","Snacks","Sub Category","Chocolates","Region","East")</f>
        <v>1.2776633353237367E-2</v>
      </c>
      <c r="Q160" s="14">
        <f>GETPIVOTDATA("Sum of Profit2",$H$100,"Category","Snacks","Sub Category","Chocolates","Region","East")</f>
        <v>1.1362836440194023E-2</v>
      </c>
    </row>
    <row r="161" spans="8:17" x14ac:dyDescent="0.15">
      <c r="H161" s="12" t="s">
        <v>71</v>
      </c>
      <c r="I161" s="15">
        <v>47773</v>
      </c>
      <c r="J161" s="15">
        <v>12614.119999999999</v>
      </c>
      <c r="K161" s="13">
        <v>1.2338348598831792E-2</v>
      </c>
      <c r="L161" s="13">
        <v>1.3233220055781258E-2</v>
      </c>
      <c r="M161" t="str">
        <f t="shared" si="3"/>
        <v>Cookies</v>
      </c>
      <c r="N161">
        <f>GETPIVOTDATA("Sum of Sales",$H$100,"Category","Snacks","Sub Category","Cookies","Region","East")</f>
        <v>47773</v>
      </c>
      <c r="O161">
        <f>GETPIVOTDATA("Sum of Profit",$H$100,"Category","Snacks","Sub Category","Cookies","Region","East")</f>
        <v>12614.119999999999</v>
      </c>
      <c r="P161" s="14">
        <f>GETPIVOTDATA("Sum of Sales2",$H$100,"Category","Snacks","Sub Category","Cookies","Region","East")</f>
        <v>1.2338348598831792E-2</v>
      </c>
      <c r="Q161" s="14">
        <f>GETPIVOTDATA("Sum of Profit2",$H$100,"Category","Snacks","Sub Category","Cookies","Region","East")</f>
        <v>1.3233220055781258E-2</v>
      </c>
    </row>
    <row r="162" spans="8:17" x14ac:dyDescent="0.15">
      <c r="H162" s="12" t="s">
        <v>115</v>
      </c>
      <c r="I162" s="15">
        <v>63541</v>
      </c>
      <c r="J162" s="15">
        <v>17750.84</v>
      </c>
      <c r="K162" s="13">
        <v>1.6410755203114122E-2</v>
      </c>
      <c r="L162" s="13">
        <v>1.8622049884967341E-2</v>
      </c>
      <c r="M162" t="str">
        <f t="shared" si="3"/>
        <v>Noodles</v>
      </c>
      <c r="N162">
        <f>GETPIVOTDATA("Sum of Sales",$H$100,"Category","Snacks","Sub Category","Noodles","Region","East")</f>
        <v>63541</v>
      </c>
      <c r="O162">
        <f>GETPIVOTDATA("Sum of Profit",$H$100,"Category","Snacks","Sub Category","Noodles","Region","East")</f>
        <v>17750.84</v>
      </c>
      <c r="P162" s="14">
        <f>GETPIVOTDATA("Sum of Sales2",$H$100,"Category","Snacks","Sub Category","Noodles","Region","East")</f>
        <v>1.6410755203114122E-2</v>
      </c>
      <c r="Q162" s="14">
        <f>GETPIVOTDATA("Sum of Profit2",$H$100,"Category","Snacks","Sub Category","Noodles","Region","East")</f>
        <v>1.8622049884967341E-2</v>
      </c>
    </row>
    <row r="163" spans="8:17" x14ac:dyDescent="0.15">
      <c r="H163" s="7" t="s">
        <v>19</v>
      </c>
      <c r="I163" s="15">
        <v>1254</v>
      </c>
      <c r="J163" s="15">
        <v>401.28</v>
      </c>
      <c r="K163" s="13">
        <v>3.2387099706811517E-4</v>
      </c>
      <c r="L163" s="13">
        <v>4.2097479205714737E-4</v>
      </c>
      <c r="M163" t="str">
        <f t="shared" si="3"/>
        <v>North</v>
      </c>
      <c r="N163">
        <f>GETPIVOTDATA("Sum of Sales",$H$100,"Region","North")</f>
        <v>1254</v>
      </c>
      <c r="O163">
        <f>GETPIVOTDATA("Sum of Profit",$H$100,"Region","North")</f>
        <v>401.28</v>
      </c>
      <c r="P163" s="14">
        <f>GETPIVOTDATA("Sum of Sales2",$H$100,"Region","North")</f>
        <v>3.2387099706811517E-4</v>
      </c>
      <c r="Q163" s="14">
        <f>GETPIVOTDATA("Sum of Profit2",$H$100,"Region","North")</f>
        <v>4.2097479205714737E-4</v>
      </c>
    </row>
    <row r="164" spans="8:17" x14ac:dyDescent="0.15">
      <c r="H164" s="11" t="s">
        <v>16</v>
      </c>
      <c r="I164" s="15">
        <v>1254</v>
      </c>
      <c r="J164" s="15">
        <v>401.28</v>
      </c>
      <c r="K164" s="13">
        <v>3.2387099706811517E-4</v>
      </c>
      <c r="L164" s="13">
        <v>4.2097479205714737E-4</v>
      </c>
      <c r="M164" t="str">
        <f t="shared" si="3"/>
        <v>Oil &amp; Masala</v>
      </c>
      <c r="N164">
        <f>GETPIVOTDATA("Sum of Sales",$H$100,"Category","Oil &amp; Masala","Region","North")</f>
        <v>1254</v>
      </c>
      <c r="O164">
        <f>GETPIVOTDATA("Sum of Profit",$H$100,"Category","Oil &amp; Masala","Region","North")</f>
        <v>401.28</v>
      </c>
      <c r="P164" s="14">
        <f>GETPIVOTDATA("Sum of Sales2",$H$100,"Category","Oil &amp; Masala","Region","North")</f>
        <v>3.2387099706811517E-4</v>
      </c>
      <c r="Q164" s="14">
        <f>GETPIVOTDATA("Sum of Profit2",$H$100,"Category","Oil &amp; Masala","Region","North")</f>
        <v>4.2097479205714737E-4</v>
      </c>
    </row>
    <row r="165" spans="8:17" x14ac:dyDescent="0.15">
      <c r="H165" s="12" t="s">
        <v>17</v>
      </c>
      <c r="I165" s="15">
        <v>1254</v>
      </c>
      <c r="J165" s="15">
        <v>401.28</v>
      </c>
      <c r="K165" s="13">
        <v>3.2387099706811517E-4</v>
      </c>
      <c r="L165" s="13">
        <v>4.2097479205714737E-4</v>
      </c>
      <c r="M165" t="str">
        <f t="shared" ref="M165:M196" si="4">H165</f>
        <v>Masalas</v>
      </c>
      <c r="N165">
        <f>GETPIVOTDATA("Sum of Sales",$H$100,"Category","Oil &amp; Masala","Sub Category","Masalas","Region","North")</f>
        <v>1254</v>
      </c>
      <c r="O165">
        <f>GETPIVOTDATA("Sum of Profit",$H$100,"Category","Oil &amp; Masala","Sub Category","Masalas","Region","North")</f>
        <v>401.28</v>
      </c>
      <c r="P165" s="14">
        <f>GETPIVOTDATA("Sum of Sales2",$H$100,"Category","Oil &amp; Masala","Sub Category","Masalas","Region","North")</f>
        <v>3.2387099706811517E-4</v>
      </c>
      <c r="Q165" s="14">
        <f>GETPIVOTDATA("Sum of Profit2",$H$100,"Category","Oil &amp; Masala","Sub Category","Masalas","Region","North")</f>
        <v>4.2097479205714737E-4</v>
      </c>
    </row>
    <row r="166" spans="8:17" x14ac:dyDescent="0.15">
      <c r="H166" s="7" t="s">
        <v>26</v>
      </c>
      <c r="I166" s="15">
        <v>626838</v>
      </c>
      <c r="J166" s="15">
        <v>153365.75</v>
      </c>
      <c r="K166" s="13">
        <v>0.16189365874017797</v>
      </c>
      <c r="L166" s="13">
        <v>0.16089292941322381</v>
      </c>
      <c r="M166" t="str">
        <f t="shared" si="4"/>
        <v>South</v>
      </c>
      <c r="N166">
        <f>GETPIVOTDATA("Sum of Sales",$H$100,"Region","South")</f>
        <v>626838</v>
      </c>
      <c r="O166">
        <f>GETPIVOTDATA("Sum of Profit",$H$100,"Region","South")</f>
        <v>153365.75</v>
      </c>
      <c r="P166" s="14">
        <f>GETPIVOTDATA("Sum of Sales2",$H$100,"Region","South")</f>
        <v>0.16189365874017797</v>
      </c>
      <c r="Q166" s="14">
        <f>GETPIVOTDATA("Sum of Profit2",$H$100,"Region","South")</f>
        <v>0.16089292941322381</v>
      </c>
    </row>
    <row r="167" spans="8:17" x14ac:dyDescent="0.15">
      <c r="H167" s="11" t="s">
        <v>52</v>
      </c>
      <c r="I167" s="15">
        <v>90421</v>
      </c>
      <c r="J167" s="15">
        <v>20695.98</v>
      </c>
      <c r="K167" s="13">
        <v>2.3353061743138791E-2</v>
      </c>
      <c r="L167" s="13">
        <v>2.1711737133470098E-2</v>
      </c>
      <c r="M167" t="str">
        <f t="shared" si="4"/>
        <v>Bakery</v>
      </c>
      <c r="N167">
        <f>GETPIVOTDATA("Sum of Sales",$H$100,"Category","Bakery","Region","South")</f>
        <v>90421</v>
      </c>
      <c r="O167">
        <f>GETPIVOTDATA("Sum of Profit",$H$100,"Category","Bakery","Region","South")</f>
        <v>20695.98</v>
      </c>
      <c r="P167" s="14">
        <f>GETPIVOTDATA("Sum of Sales2",$H$100,"Category","Bakery","Region","South")</f>
        <v>2.3353061743138791E-2</v>
      </c>
      <c r="Q167" s="14">
        <f>GETPIVOTDATA("Sum of Profit2",$H$100,"Category","Bakery","Region","South")</f>
        <v>2.1711737133470098E-2</v>
      </c>
    </row>
    <row r="168" spans="8:17" x14ac:dyDescent="0.15">
      <c r="H168" s="12" t="s">
        <v>53</v>
      </c>
      <c r="I168" s="15">
        <v>34373</v>
      </c>
      <c r="J168" s="15">
        <v>8503.84</v>
      </c>
      <c r="K168" s="13">
        <v>8.8775261421230652E-3</v>
      </c>
      <c r="L168" s="13">
        <v>8.9212078241807519E-3</v>
      </c>
      <c r="M168" t="str">
        <f t="shared" si="4"/>
        <v>Biscuits</v>
      </c>
      <c r="N168">
        <f>GETPIVOTDATA("Sum of Sales",$H$100,"Category","Bakery","Sub Category","Biscuits","Region","South")</f>
        <v>34373</v>
      </c>
      <c r="O168">
        <f>GETPIVOTDATA("Sum of Profit",$H$100,"Category","Bakery","Sub Category","Biscuits","Region","South")</f>
        <v>8503.84</v>
      </c>
      <c r="P168" s="14">
        <f>GETPIVOTDATA("Sum of Sales2",$H$100,"Category","Bakery","Sub Category","Biscuits","Region","South")</f>
        <v>8.8775261421230652E-3</v>
      </c>
      <c r="Q168" s="14">
        <f>GETPIVOTDATA("Sum of Profit2",$H$100,"Category","Bakery","Sub Category","Biscuits","Region","South")</f>
        <v>8.9212078241807519E-3</v>
      </c>
    </row>
    <row r="169" spans="8:17" x14ac:dyDescent="0.15">
      <c r="H169" s="12" t="s">
        <v>208</v>
      </c>
      <c r="I169" s="15">
        <v>26828</v>
      </c>
      <c r="J169" s="15">
        <v>6101.3499999999995</v>
      </c>
      <c r="K169" s="13">
        <v>6.9288764827299797E-3</v>
      </c>
      <c r="L169" s="13">
        <v>6.400803796645425E-3</v>
      </c>
      <c r="M169" t="str">
        <f t="shared" si="4"/>
        <v>Breads &amp; Buns</v>
      </c>
      <c r="N169">
        <f>GETPIVOTDATA("Sum of Sales",$H$100,"Category","Bakery","Sub Category","Breads &amp; Buns","Region","South")</f>
        <v>26828</v>
      </c>
      <c r="O169">
        <f>GETPIVOTDATA("Sum of Profit",$H$100,"Category","Bakery","Sub Category","Breads &amp; Buns","Region","South")</f>
        <v>6101.3499999999995</v>
      </c>
      <c r="P169" s="14">
        <f>GETPIVOTDATA("Sum of Sales2",$H$100,"Category","Bakery","Sub Category","Breads &amp; Buns","Region","South")</f>
        <v>6.9288764827299797E-3</v>
      </c>
      <c r="Q169" s="14">
        <f>GETPIVOTDATA("Sum of Profit2",$H$100,"Category","Bakery","Sub Category","Breads &amp; Buns","Region","South")</f>
        <v>6.400803796645425E-3</v>
      </c>
    </row>
    <row r="170" spans="8:17" x14ac:dyDescent="0.15">
      <c r="H170" s="12" t="s">
        <v>57</v>
      </c>
      <c r="I170" s="15">
        <v>29220</v>
      </c>
      <c r="J170" s="15">
        <v>6090.79</v>
      </c>
      <c r="K170" s="13">
        <v>7.5466591182857465E-3</v>
      </c>
      <c r="L170" s="13">
        <v>6.389725512643921E-3</v>
      </c>
      <c r="M170" t="str">
        <f t="shared" si="4"/>
        <v>Cakes</v>
      </c>
      <c r="N170">
        <f>GETPIVOTDATA("Sum of Sales",$H$100,"Category","Bakery","Sub Category","Cakes","Region","South")</f>
        <v>29220</v>
      </c>
      <c r="O170">
        <f>GETPIVOTDATA("Sum of Profit",$H$100,"Category","Bakery","Sub Category","Cakes","Region","South")</f>
        <v>6090.79</v>
      </c>
      <c r="P170" s="14">
        <f>GETPIVOTDATA("Sum of Sales2",$H$100,"Category","Bakery","Sub Category","Cakes","Region","South")</f>
        <v>7.5466591182857465E-3</v>
      </c>
      <c r="Q170" s="14">
        <f>GETPIVOTDATA("Sum of Profit2",$H$100,"Category","Bakery","Sub Category","Cakes","Region","South")</f>
        <v>6.389725512643921E-3</v>
      </c>
    </row>
    <row r="171" spans="8:17" x14ac:dyDescent="0.15">
      <c r="H171" s="11" t="s">
        <v>23</v>
      </c>
      <c r="I171" s="15">
        <v>84107</v>
      </c>
      <c r="J171" s="15">
        <v>19715.690000000002</v>
      </c>
      <c r="K171" s="13">
        <v>2.1722342863164247E-2</v>
      </c>
      <c r="L171" s="13">
        <v>2.068333457439489E-2</v>
      </c>
      <c r="M171" t="str">
        <f t="shared" si="4"/>
        <v>Beverages</v>
      </c>
      <c r="N171">
        <f>GETPIVOTDATA("Sum of Sales",$H$100,"Category","Beverages","Region","South")</f>
        <v>84107</v>
      </c>
      <c r="O171">
        <f>GETPIVOTDATA("Sum of Profit",$H$100,"Category","Beverages","Region","South")</f>
        <v>19715.690000000002</v>
      </c>
      <c r="P171" s="14">
        <f>GETPIVOTDATA("Sum of Sales2",$H$100,"Category","Beverages","Region","South")</f>
        <v>2.1722342863164247E-2</v>
      </c>
      <c r="Q171" s="14">
        <f>GETPIVOTDATA("Sum of Profit2",$H$100,"Category","Beverages","Region","South")</f>
        <v>2.068333457439489E-2</v>
      </c>
    </row>
    <row r="172" spans="8:17" x14ac:dyDescent="0.15">
      <c r="H172" s="12" t="s">
        <v>24</v>
      </c>
      <c r="I172" s="15">
        <v>44841</v>
      </c>
      <c r="J172" s="15">
        <v>10528.170000000002</v>
      </c>
      <c r="K172" s="13">
        <v>1.1581099983677314E-2</v>
      </c>
      <c r="L172" s="13">
        <v>1.1044891787510711E-2</v>
      </c>
      <c r="M172" t="str">
        <f t="shared" si="4"/>
        <v>Health Drinks</v>
      </c>
      <c r="N172">
        <f>GETPIVOTDATA("Sum of Sales",$H$100,"Category","Beverages","Sub Category","Health Drinks","Region","South")</f>
        <v>44841</v>
      </c>
      <c r="O172">
        <f>GETPIVOTDATA("Sum of Profit",$H$100,"Category","Beverages","Sub Category","Health Drinks","Region","South")</f>
        <v>10528.170000000002</v>
      </c>
      <c r="P172" s="14">
        <f>GETPIVOTDATA("Sum of Sales2",$H$100,"Category","Beverages","Sub Category","Health Drinks","Region","South")</f>
        <v>1.1581099983677314E-2</v>
      </c>
      <c r="Q172" s="14">
        <f>GETPIVOTDATA("Sum of Profit2",$H$100,"Category","Beverages","Sub Category","Health Drinks","Region","South")</f>
        <v>1.1044891787510711E-2</v>
      </c>
    </row>
    <row r="173" spans="8:17" x14ac:dyDescent="0.15">
      <c r="H173" s="12" t="s">
        <v>94</v>
      </c>
      <c r="I173" s="15">
        <v>39266</v>
      </c>
      <c r="J173" s="15">
        <v>9187.52</v>
      </c>
      <c r="K173" s="13">
        <v>1.0141242879486931E-2</v>
      </c>
      <c r="L173" s="13">
        <v>9.6384427868841781E-3</v>
      </c>
      <c r="M173" t="str">
        <f t="shared" si="4"/>
        <v>Soft Drinks</v>
      </c>
      <c r="N173">
        <f>GETPIVOTDATA("Sum of Sales",$H$100,"Category","Beverages","Sub Category","Soft Drinks","Region","South")</f>
        <v>39266</v>
      </c>
      <c r="O173">
        <f>GETPIVOTDATA("Sum of Profit",$H$100,"Category","Beverages","Sub Category","Soft Drinks","Region","South")</f>
        <v>9187.52</v>
      </c>
      <c r="P173" s="14">
        <f>GETPIVOTDATA("Sum of Sales2",$H$100,"Category","Beverages","Sub Category","Soft Drinks","Region","South")</f>
        <v>1.0141242879486931E-2</v>
      </c>
      <c r="Q173" s="14">
        <f>GETPIVOTDATA("Sum of Profit2",$H$100,"Category","Beverages","Sub Category","Soft Drinks","Region","South")</f>
        <v>9.6384427868841781E-3</v>
      </c>
    </row>
    <row r="174" spans="8:17" x14ac:dyDescent="0.15">
      <c r="H174" s="11" t="s">
        <v>66</v>
      </c>
      <c r="I174" s="15">
        <v>85505</v>
      </c>
      <c r="J174" s="15">
        <v>19673.010000000002</v>
      </c>
      <c r="K174" s="13">
        <v>2.2083404788125351E-2</v>
      </c>
      <c r="L174" s="13">
        <v>2.0638559843222146E-2</v>
      </c>
      <c r="M174" t="str">
        <f t="shared" si="4"/>
        <v>Eggs, Meat &amp; Fish</v>
      </c>
      <c r="N174">
        <f>GETPIVOTDATA("Sum of Sales",$H$100,"Category","Eggs, Meat &amp; Fish","Region","South")</f>
        <v>85505</v>
      </c>
      <c r="O174">
        <f>GETPIVOTDATA("Sum of Profit",$H$100,"Category","Eggs, Meat &amp; Fish","Region","South")</f>
        <v>19673.010000000002</v>
      </c>
      <c r="P174" s="14">
        <f>GETPIVOTDATA("Sum of Sales2",$H$100,"Category","Eggs, Meat &amp; Fish","Region","South")</f>
        <v>2.2083404788125351E-2</v>
      </c>
      <c r="Q174" s="14">
        <f>GETPIVOTDATA("Sum of Profit2",$H$100,"Category","Eggs, Meat &amp; Fish","Region","South")</f>
        <v>2.0638559843222146E-2</v>
      </c>
    </row>
    <row r="175" spans="8:17" x14ac:dyDescent="0.15">
      <c r="H175" s="12" t="s">
        <v>78</v>
      </c>
      <c r="I175" s="15">
        <v>20670</v>
      </c>
      <c r="J175" s="15">
        <v>4443.34</v>
      </c>
      <c r="K175" s="13">
        <v>5.3384477746395067E-3</v>
      </c>
      <c r="L175" s="13">
        <v>4.6614187912161218E-3</v>
      </c>
      <c r="M175" t="str">
        <f t="shared" si="4"/>
        <v>Chicken</v>
      </c>
      <c r="N175">
        <f>GETPIVOTDATA("Sum of Sales",$H$100,"Category","Eggs, Meat &amp; Fish","Sub Category","Chicken","Region","South")</f>
        <v>20670</v>
      </c>
      <c r="O175">
        <f>GETPIVOTDATA("Sum of Profit",$H$100,"Category","Eggs, Meat &amp; Fish","Sub Category","Chicken","Region","South")</f>
        <v>4443.34</v>
      </c>
      <c r="P175" s="14">
        <f>GETPIVOTDATA("Sum of Sales2",$H$100,"Category","Eggs, Meat &amp; Fish","Sub Category","Chicken","Region","South")</f>
        <v>5.3384477746395067E-3</v>
      </c>
      <c r="Q175" s="14">
        <f>GETPIVOTDATA("Sum of Profit2",$H$100,"Category","Eggs, Meat &amp; Fish","Sub Category","Chicken","Region","South")</f>
        <v>4.6614187912161218E-3</v>
      </c>
    </row>
    <row r="176" spans="8:17" x14ac:dyDescent="0.15">
      <c r="H176" s="12" t="s">
        <v>67</v>
      </c>
      <c r="I176" s="15">
        <v>20942</v>
      </c>
      <c r="J176" s="15">
        <v>5406.7</v>
      </c>
      <c r="K176" s="13">
        <v>5.4086973051040415E-3</v>
      </c>
      <c r="L176" s="13">
        <v>5.6720604271714983E-3</v>
      </c>
      <c r="M176" t="str">
        <f t="shared" si="4"/>
        <v>Eggs</v>
      </c>
      <c r="N176">
        <f>GETPIVOTDATA("Sum of Sales",$H$100,"Category","Eggs, Meat &amp; Fish","Sub Category","Eggs","Region","South")</f>
        <v>20942</v>
      </c>
      <c r="O176">
        <f>GETPIVOTDATA("Sum of Profit",$H$100,"Category","Eggs, Meat &amp; Fish","Sub Category","Eggs","Region","South")</f>
        <v>5406.7</v>
      </c>
      <c r="P176" s="14">
        <f>GETPIVOTDATA("Sum of Sales2",$H$100,"Category","Eggs, Meat &amp; Fish","Sub Category","Eggs","Region","South")</f>
        <v>5.4086973051040415E-3</v>
      </c>
      <c r="Q176" s="14">
        <f>GETPIVOTDATA("Sum of Profit2",$H$100,"Category","Eggs, Meat &amp; Fish","Sub Category","Eggs","Region","South")</f>
        <v>5.6720604271714983E-3</v>
      </c>
    </row>
    <row r="177" spans="8:17" x14ac:dyDescent="0.15">
      <c r="H177" s="12" t="s">
        <v>160</v>
      </c>
      <c r="I177" s="15">
        <v>19343</v>
      </c>
      <c r="J177" s="15">
        <v>4351.55</v>
      </c>
      <c r="K177" s="13">
        <v>4.995723043292306E-3</v>
      </c>
      <c r="L177" s="13">
        <v>4.5651237449568375E-3</v>
      </c>
      <c r="M177" t="str">
        <f t="shared" si="4"/>
        <v>Fish</v>
      </c>
      <c r="N177">
        <f>GETPIVOTDATA("Sum of Sales",$H$100,"Category","Eggs, Meat &amp; Fish","Sub Category","Fish","Region","South")</f>
        <v>19343</v>
      </c>
      <c r="O177">
        <f>GETPIVOTDATA("Sum of Profit",$H$100,"Category","Eggs, Meat &amp; Fish","Sub Category","Fish","Region","South")</f>
        <v>4351.55</v>
      </c>
      <c r="P177" s="14">
        <f>GETPIVOTDATA("Sum of Sales2",$H$100,"Category","Eggs, Meat &amp; Fish","Sub Category","Fish","Region","South")</f>
        <v>4.995723043292306E-3</v>
      </c>
      <c r="Q177" s="14">
        <f>GETPIVOTDATA("Sum of Profit2",$H$100,"Category","Eggs, Meat &amp; Fish","Sub Category","Fish","Region","South")</f>
        <v>4.5651237449568375E-3</v>
      </c>
    </row>
    <row r="178" spans="8:17" x14ac:dyDescent="0.15">
      <c r="H178" s="12" t="s">
        <v>90</v>
      </c>
      <c r="I178" s="15">
        <v>24550</v>
      </c>
      <c r="J178" s="15">
        <v>5471.42</v>
      </c>
      <c r="K178" s="13">
        <v>6.3405366650894955E-3</v>
      </c>
      <c r="L178" s="13">
        <v>5.7399568798776847E-3</v>
      </c>
      <c r="M178" t="str">
        <f t="shared" si="4"/>
        <v>Mutton</v>
      </c>
      <c r="N178">
        <f>GETPIVOTDATA("Sum of Sales",$H$100,"Category","Eggs, Meat &amp; Fish","Sub Category","Mutton","Region","South")</f>
        <v>24550</v>
      </c>
      <c r="O178">
        <f>GETPIVOTDATA("Sum of Profit",$H$100,"Category","Eggs, Meat &amp; Fish","Sub Category","Mutton","Region","South")</f>
        <v>5471.42</v>
      </c>
      <c r="P178" s="14">
        <f>GETPIVOTDATA("Sum of Sales2",$H$100,"Category","Eggs, Meat &amp; Fish","Sub Category","Mutton","Region","South")</f>
        <v>6.3405366650894955E-3</v>
      </c>
      <c r="Q178" s="14">
        <f>GETPIVOTDATA("Sum of Profit2",$H$100,"Category","Eggs, Meat &amp; Fish","Sub Category","Mutton","Region","South")</f>
        <v>5.7399568798776847E-3</v>
      </c>
    </row>
    <row r="179" spans="8:17" x14ac:dyDescent="0.15">
      <c r="H179" s="11" t="s">
        <v>29</v>
      </c>
      <c r="I179" s="15">
        <v>100856</v>
      </c>
      <c r="J179" s="15">
        <v>26061.78</v>
      </c>
      <c r="K179" s="13">
        <v>2.6048112663717565E-2</v>
      </c>
      <c r="L179" s="13">
        <v>2.7340890191734257E-2</v>
      </c>
      <c r="M179" t="str">
        <f t="shared" si="4"/>
        <v>Food Grains</v>
      </c>
      <c r="N179">
        <f>GETPIVOTDATA("Sum of Sales",$H$100,"Category","Food Grains","Region","South")</f>
        <v>100856</v>
      </c>
      <c r="O179">
        <f>GETPIVOTDATA("Sum of Profit",$H$100,"Category","Food Grains","Region","South")</f>
        <v>26061.78</v>
      </c>
      <c r="P179" s="14">
        <f>GETPIVOTDATA("Sum of Sales2",$H$100,"Category","Food Grains","Region","South")</f>
        <v>2.6048112663717565E-2</v>
      </c>
      <c r="Q179" s="14">
        <f>GETPIVOTDATA("Sum of Profit2",$H$100,"Category","Food Grains","Region","South")</f>
        <v>2.7340890191734257E-2</v>
      </c>
    </row>
    <row r="180" spans="8:17" x14ac:dyDescent="0.15">
      <c r="H180" s="12" t="s">
        <v>30</v>
      </c>
      <c r="I180" s="15">
        <v>29923</v>
      </c>
      <c r="J180" s="15">
        <v>8625.16</v>
      </c>
      <c r="K180" s="13">
        <v>7.7282231620966592E-3</v>
      </c>
      <c r="L180" s="13">
        <v>9.0484822006071212E-3</v>
      </c>
      <c r="M180" t="str">
        <f t="shared" si="4"/>
        <v>Atta &amp; Flour</v>
      </c>
      <c r="N180">
        <f>GETPIVOTDATA("Sum of Sales",$H$100,"Category","Food Grains","Sub Category","Atta &amp; Flour","Region","South")</f>
        <v>29923</v>
      </c>
      <c r="O180">
        <f>GETPIVOTDATA("Sum of Profit",$H$100,"Category","Food Grains","Sub Category","Atta &amp; Flour","Region","South")</f>
        <v>8625.16</v>
      </c>
      <c r="P180" s="14">
        <f>GETPIVOTDATA("Sum of Sales2",$H$100,"Category","Food Grains","Sub Category","Atta &amp; Flour","Region","South")</f>
        <v>7.7282231620966592E-3</v>
      </c>
      <c r="Q180" s="14">
        <f>GETPIVOTDATA("Sum of Profit2",$H$100,"Category","Food Grains","Sub Category","Atta &amp; Flour","Region","South")</f>
        <v>9.0484822006071212E-3</v>
      </c>
    </row>
    <row r="181" spans="8:17" x14ac:dyDescent="0.15">
      <c r="H181" s="12" t="s">
        <v>97</v>
      </c>
      <c r="I181" s="15">
        <v>29652</v>
      </c>
      <c r="J181" s="15">
        <v>6374.2600000000011</v>
      </c>
      <c r="K181" s="13">
        <v>7.6582319019647144E-3</v>
      </c>
      <c r="L181" s="13">
        <v>6.6871081988092926E-3</v>
      </c>
      <c r="M181" t="str">
        <f t="shared" si="4"/>
        <v>Dals &amp; Pulses</v>
      </c>
      <c r="N181">
        <f>GETPIVOTDATA("Sum of Sales",$H$100,"Category","Food Grains","Sub Category","Dals &amp; Pulses","Region","South")</f>
        <v>29652</v>
      </c>
      <c r="O181">
        <f>GETPIVOTDATA("Sum of Profit",$H$100,"Category","Food Grains","Sub Category","Dals &amp; Pulses","Region","South")</f>
        <v>6374.2600000000011</v>
      </c>
      <c r="P181" s="14">
        <f>GETPIVOTDATA("Sum of Sales2",$H$100,"Category","Food Grains","Sub Category","Dals &amp; Pulses","Region","South")</f>
        <v>7.6582319019647144E-3</v>
      </c>
      <c r="Q181" s="14">
        <f>GETPIVOTDATA("Sum of Profit2",$H$100,"Category","Food Grains","Sub Category","Dals &amp; Pulses","Region","South")</f>
        <v>6.6871081988092926E-3</v>
      </c>
    </row>
    <row r="182" spans="8:17" x14ac:dyDescent="0.15">
      <c r="H182" s="12" t="s">
        <v>40</v>
      </c>
      <c r="I182" s="15">
        <v>21721</v>
      </c>
      <c r="J182" s="15">
        <v>5822.4699999999993</v>
      </c>
      <c r="K182" s="13">
        <v>5.6098898941918099E-3</v>
      </c>
      <c r="L182" s="13">
        <v>6.1082363873329812E-3</v>
      </c>
      <c r="M182" t="str">
        <f t="shared" si="4"/>
        <v>Organic Staples</v>
      </c>
      <c r="N182">
        <f>GETPIVOTDATA("Sum of Sales",$H$100,"Category","Food Grains","Sub Category","Organic Staples","Region","South")</f>
        <v>21721</v>
      </c>
      <c r="O182">
        <f>GETPIVOTDATA("Sum of Profit",$H$100,"Category","Food Grains","Sub Category","Organic Staples","Region","South")</f>
        <v>5822.4699999999993</v>
      </c>
      <c r="P182" s="14">
        <f>GETPIVOTDATA("Sum of Sales2",$H$100,"Category","Food Grains","Sub Category","Organic Staples","Region","South")</f>
        <v>5.6098898941918099E-3</v>
      </c>
      <c r="Q182" s="14">
        <f>GETPIVOTDATA("Sum of Profit2",$H$100,"Category","Food Grains","Sub Category","Organic Staples","Region","South")</f>
        <v>6.1082363873329812E-3</v>
      </c>
    </row>
    <row r="183" spans="8:17" x14ac:dyDescent="0.15">
      <c r="H183" s="12" t="s">
        <v>204</v>
      </c>
      <c r="I183" s="15">
        <v>19560</v>
      </c>
      <c r="J183" s="15">
        <v>5239.8899999999994</v>
      </c>
      <c r="K183" s="13">
        <v>5.05176770546438E-3</v>
      </c>
      <c r="L183" s="13">
        <v>5.4970634049848633E-3</v>
      </c>
      <c r="M183" t="str">
        <f t="shared" si="4"/>
        <v>Rice</v>
      </c>
      <c r="N183">
        <f>GETPIVOTDATA("Sum of Sales",$H$100,"Category","Food Grains","Sub Category","Rice","Region","South")</f>
        <v>19560</v>
      </c>
      <c r="O183">
        <f>GETPIVOTDATA("Sum of Profit",$H$100,"Category","Food Grains","Sub Category","Rice","Region","South")</f>
        <v>5239.8899999999994</v>
      </c>
      <c r="P183" s="14">
        <f>GETPIVOTDATA("Sum of Sales2",$H$100,"Category","Food Grains","Sub Category","Rice","Region","South")</f>
        <v>5.05176770546438E-3</v>
      </c>
      <c r="Q183" s="14">
        <f>GETPIVOTDATA("Sum of Profit2",$H$100,"Category","Food Grains","Sub Category","Rice","Region","South")</f>
        <v>5.4970634049848633E-3</v>
      </c>
    </row>
    <row r="184" spans="8:17" x14ac:dyDescent="0.15">
      <c r="H184" s="11" t="s">
        <v>35</v>
      </c>
      <c r="I184" s="15">
        <v>91565</v>
      </c>
      <c r="J184" s="15">
        <v>23873.52</v>
      </c>
      <c r="K184" s="13">
        <v>2.3648523003621982E-2</v>
      </c>
      <c r="L184" s="13">
        <v>2.5045230556399893E-2</v>
      </c>
      <c r="M184" t="str">
        <f t="shared" si="4"/>
        <v>Fruits &amp; Veggies</v>
      </c>
      <c r="N184">
        <f>GETPIVOTDATA("Sum of Sales",$H$100,"Category","Fruits &amp; Veggies","Region","South")</f>
        <v>91565</v>
      </c>
      <c r="O184">
        <f>GETPIVOTDATA("Sum of Profit",$H$100,"Category","Fruits &amp; Veggies","Region","South")</f>
        <v>23873.52</v>
      </c>
      <c r="P184" s="14">
        <f>GETPIVOTDATA("Sum of Sales2",$H$100,"Category","Fruits &amp; Veggies","Region","South")</f>
        <v>2.3648523003621982E-2</v>
      </c>
      <c r="Q184" s="14">
        <f>GETPIVOTDATA("Sum of Profit2",$H$100,"Category","Fruits &amp; Veggies","Region","South")</f>
        <v>2.5045230556399893E-2</v>
      </c>
    </row>
    <row r="185" spans="8:17" x14ac:dyDescent="0.15">
      <c r="H185" s="12" t="s">
        <v>49</v>
      </c>
      <c r="I185" s="15">
        <v>19749</v>
      </c>
      <c r="J185" s="15">
        <v>4949.3200000000006</v>
      </c>
      <c r="K185" s="13">
        <v>5.1005807983239291E-3</v>
      </c>
      <c r="L185" s="13">
        <v>5.1922322513563617E-3</v>
      </c>
      <c r="M185" t="str">
        <f t="shared" si="4"/>
        <v>Fresh Fruits</v>
      </c>
      <c r="N185">
        <f>GETPIVOTDATA("Sum of Sales",$H$100,"Category","Fruits &amp; Veggies","Sub Category","Fresh Fruits","Region","South")</f>
        <v>19749</v>
      </c>
      <c r="O185">
        <f>GETPIVOTDATA("Sum of Profit",$H$100,"Category","Fruits &amp; Veggies","Sub Category","Fresh Fruits","Region","South")</f>
        <v>4949.3200000000006</v>
      </c>
      <c r="P185" s="14">
        <f>GETPIVOTDATA("Sum of Sales2",$H$100,"Category","Fruits &amp; Veggies","Sub Category","Fresh Fruits","Region","South")</f>
        <v>5.1005807983239291E-3</v>
      </c>
      <c r="Q185" s="14">
        <f>GETPIVOTDATA("Sum of Profit2",$H$100,"Category","Fruits &amp; Veggies","Sub Category","Fresh Fruits","Region","South")</f>
        <v>5.1922322513563617E-3</v>
      </c>
    </row>
    <row r="186" spans="8:17" x14ac:dyDescent="0.15">
      <c r="H186" s="12" t="s">
        <v>36</v>
      </c>
      <c r="I186" s="15">
        <v>19340</v>
      </c>
      <c r="J186" s="15">
        <v>4412.37</v>
      </c>
      <c r="K186" s="13">
        <v>4.994948232294536E-3</v>
      </c>
      <c r="L186" s="13">
        <v>4.6289287859579229E-3</v>
      </c>
      <c r="M186" t="str">
        <f t="shared" si="4"/>
        <v>Fresh Vegetables</v>
      </c>
      <c r="N186">
        <f>GETPIVOTDATA("Sum of Sales",$H$100,"Category","Fruits &amp; Veggies","Sub Category","Fresh Vegetables","Region","South")</f>
        <v>19340</v>
      </c>
      <c r="O186">
        <f>GETPIVOTDATA("Sum of Profit",$H$100,"Category","Fruits &amp; Veggies","Sub Category","Fresh Vegetables","Region","South")</f>
        <v>4412.37</v>
      </c>
      <c r="P186" s="14">
        <f>GETPIVOTDATA("Sum of Sales2",$H$100,"Category","Fruits &amp; Veggies","Sub Category","Fresh Vegetables","Region","South")</f>
        <v>4.994948232294536E-3</v>
      </c>
      <c r="Q186" s="14">
        <f>GETPIVOTDATA("Sum of Profit2",$H$100,"Category","Fruits &amp; Veggies","Sub Category","Fresh Vegetables","Region","South")</f>
        <v>4.6289287859579229E-3</v>
      </c>
    </row>
    <row r="187" spans="8:17" x14ac:dyDescent="0.15">
      <c r="H187" s="12" t="s">
        <v>156</v>
      </c>
      <c r="I187" s="15">
        <v>29775</v>
      </c>
      <c r="J187" s="15">
        <v>7954.8499999999995</v>
      </c>
      <c r="K187" s="13">
        <v>7.6899991528733089E-3</v>
      </c>
      <c r="L187" s="13">
        <v>8.3452734364927207E-3</v>
      </c>
      <c r="M187" t="str">
        <f t="shared" si="4"/>
        <v>Organic Fruits</v>
      </c>
      <c r="N187">
        <f>GETPIVOTDATA("Sum of Sales",$H$100,"Category","Fruits &amp; Veggies","Sub Category","Organic Fruits","Region","South")</f>
        <v>29775</v>
      </c>
      <c r="O187">
        <f>GETPIVOTDATA("Sum of Profit",$H$100,"Category","Fruits &amp; Veggies","Sub Category","Organic Fruits","Region","South")</f>
        <v>7954.8499999999995</v>
      </c>
      <c r="P187" s="14">
        <f>GETPIVOTDATA("Sum of Sales2",$H$100,"Category","Fruits &amp; Veggies","Sub Category","Organic Fruits","Region","South")</f>
        <v>7.6899991528733089E-3</v>
      </c>
      <c r="Q187" s="14">
        <f>GETPIVOTDATA("Sum of Profit2",$H$100,"Category","Fruits &amp; Veggies","Sub Category","Organic Fruits","Region","South")</f>
        <v>8.3452734364927207E-3</v>
      </c>
    </row>
    <row r="188" spans="8:17" x14ac:dyDescent="0.15">
      <c r="H188" s="12" t="s">
        <v>100</v>
      </c>
      <c r="I188" s="15">
        <v>22701</v>
      </c>
      <c r="J188" s="15">
        <v>6556.9800000000005</v>
      </c>
      <c r="K188" s="13">
        <v>5.8629948201302092E-3</v>
      </c>
      <c r="L188" s="13">
        <v>6.8787960825928886E-3</v>
      </c>
      <c r="M188" t="str">
        <f t="shared" si="4"/>
        <v>Organic Vegetables</v>
      </c>
      <c r="N188">
        <f>GETPIVOTDATA("Sum of Sales",$H$100,"Category","Fruits &amp; Veggies","Sub Category","Organic Vegetables","Region","South")</f>
        <v>22701</v>
      </c>
      <c r="O188">
        <f>GETPIVOTDATA("Sum of Profit",$H$100,"Category","Fruits &amp; Veggies","Sub Category","Organic Vegetables","Region","South")</f>
        <v>6556.9800000000005</v>
      </c>
      <c r="P188" s="14">
        <f>GETPIVOTDATA("Sum of Sales2",$H$100,"Category","Fruits &amp; Veggies","Sub Category","Organic Vegetables","Region","South")</f>
        <v>5.8629948201302092E-3</v>
      </c>
      <c r="Q188" s="14">
        <f>GETPIVOTDATA("Sum of Profit2",$H$100,"Category","Fruits &amp; Veggies","Sub Category","Organic Vegetables","Region","South")</f>
        <v>6.8787960825928886E-3</v>
      </c>
    </row>
    <row r="189" spans="8:17" x14ac:dyDescent="0.15">
      <c r="H189" s="11" t="s">
        <v>16</v>
      </c>
      <c r="I189" s="15">
        <v>83465</v>
      </c>
      <c r="J189" s="15">
        <v>20747.439999999999</v>
      </c>
      <c r="K189" s="13">
        <v>2.1556533309641336E-2</v>
      </c>
      <c r="L189" s="13">
        <v>2.1765722786378942E-2</v>
      </c>
      <c r="M189" t="str">
        <f t="shared" si="4"/>
        <v>Oil &amp; Masala</v>
      </c>
      <c r="N189">
        <f>GETPIVOTDATA("Sum of Sales",$H$100,"Category","Oil &amp; Masala","Region","South")</f>
        <v>83465</v>
      </c>
      <c r="O189">
        <f>GETPIVOTDATA("Sum of Profit",$H$100,"Category","Oil &amp; Masala","Region","South")</f>
        <v>20747.439999999999</v>
      </c>
      <c r="P189" s="14">
        <f>GETPIVOTDATA("Sum of Sales2",$H$100,"Category","Oil &amp; Masala","Region","South")</f>
        <v>2.1556533309641336E-2</v>
      </c>
      <c r="Q189" s="14">
        <f>GETPIVOTDATA("Sum of Profit2",$H$100,"Category","Oil &amp; Masala","Region","South")</f>
        <v>2.1765722786378942E-2</v>
      </c>
    </row>
    <row r="190" spans="8:17" x14ac:dyDescent="0.15">
      <c r="H190" s="12" t="s">
        <v>82</v>
      </c>
      <c r="I190" s="15">
        <v>26078</v>
      </c>
      <c r="J190" s="15">
        <v>7307.0800000000008</v>
      </c>
      <c r="K190" s="13">
        <v>6.7351737332873264E-3</v>
      </c>
      <c r="L190" s="13">
        <v>7.6657109338739557E-3</v>
      </c>
      <c r="M190" t="str">
        <f t="shared" si="4"/>
        <v>Edible Oil &amp; Ghee</v>
      </c>
      <c r="N190">
        <f>GETPIVOTDATA("Sum of Sales",$H$100,"Category","Oil &amp; Masala","Sub Category","Edible Oil &amp; Ghee","Region","South")</f>
        <v>26078</v>
      </c>
      <c r="O190">
        <f>GETPIVOTDATA("Sum of Profit",$H$100,"Category","Oil &amp; Masala","Sub Category","Edible Oil &amp; Ghee","Region","South")</f>
        <v>7307.0800000000008</v>
      </c>
      <c r="P190" s="14">
        <f>GETPIVOTDATA("Sum of Sales2",$H$100,"Category","Oil &amp; Masala","Sub Category","Edible Oil &amp; Ghee","Region","South")</f>
        <v>6.7351737332873264E-3</v>
      </c>
      <c r="Q190" s="14">
        <f>GETPIVOTDATA("Sum of Profit2",$H$100,"Category","Oil &amp; Masala","Sub Category","Edible Oil &amp; Ghee","Region","South")</f>
        <v>7.6657109338739557E-3</v>
      </c>
    </row>
    <row r="191" spans="8:17" x14ac:dyDescent="0.15">
      <c r="H191" s="12" t="s">
        <v>17</v>
      </c>
      <c r="I191" s="15">
        <v>27691</v>
      </c>
      <c r="J191" s="15">
        <v>6348.2699999999986</v>
      </c>
      <c r="K191" s="13">
        <v>7.1517637797553248E-3</v>
      </c>
      <c r="L191" s="13">
        <v>6.659842611574528E-3</v>
      </c>
      <c r="M191" t="str">
        <f t="shared" si="4"/>
        <v>Masalas</v>
      </c>
      <c r="N191">
        <f>GETPIVOTDATA("Sum of Sales",$H$100,"Category","Oil &amp; Masala","Sub Category","Masalas","Region","South")</f>
        <v>27691</v>
      </c>
      <c r="O191">
        <f>GETPIVOTDATA("Sum of Profit",$H$100,"Category","Oil &amp; Masala","Sub Category","Masalas","Region","South")</f>
        <v>6348.2699999999986</v>
      </c>
      <c r="P191" s="14">
        <f>GETPIVOTDATA("Sum of Sales2",$H$100,"Category","Oil &amp; Masala","Sub Category","Masalas","Region","South")</f>
        <v>7.1517637797553248E-3</v>
      </c>
      <c r="Q191" s="14">
        <f>GETPIVOTDATA("Sum of Profit2",$H$100,"Category","Oil &amp; Masala","Sub Category","Masalas","Region","South")</f>
        <v>6.659842611574528E-3</v>
      </c>
    </row>
    <row r="192" spans="8:17" x14ac:dyDescent="0.15">
      <c r="H192" s="12" t="s">
        <v>198</v>
      </c>
      <c r="I192" s="15">
        <v>29696</v>
      </c>
      <c r="J192" s="15">
        <v>7092.09</v>
      </c>
      <c r="K192" s="13">
        <v>7.6695957965986833E-3</v>
      </c>
      <c r="L192" s="13">
        <v>7.4401692409304587E-3</v>
      </c>
      <c r="M192" t="str">
        <f t="shared" si="4"/>
        <v>Spices</v>
      </c>
      <c r="N192">
        <f>GETPIVOTDATA("Sum of Sales",$H$100,"Category","Oil &amp; Masala","Sub Category","Spices","Region","South")</f>
        <v>29696</v>
      </c>
      <c r="O192">
        <f>GETPIVOTDATA("Sum of Profit",$H$100,"Category","Oil &amp; Masala","Sub Category","Spices","Region","South")</f>
        <v>7092.09</v>
      </c>
      <c r="P192" s="14">
        <f>GETPIVOTDATA("Sum of Sales2",$H$100,"Category","Oil &amp; Masala","Sub Category","Spices","Region","South")</f>
        <v>7.6695957965986833E-3</v>
      </c>
      <c r="Q192" s="14">
        <f>GETPIVOTDATA("Sum of Profit2",$H$100,"Category","Oil &amp; Masala","Sub Category","Spices","Region","South")</f>
        <v>7.4401692409304587E-3</v>
      </c>
    </row>
    <row r="193" spans="8:17" x14ac:dyDescent="0.15">
      <c r="H193" s="11" t="s">
        <v>61</v>
      </c>
      <c r="I193" s="15">
        <v>90919</v>
      </c>
      <c r="J193" s="15">
        <v>22598.33</v>
      </c>
      <c r="K193" s="13">
        <v>2.3481680368768711E-2</v>
      </c>
      <c r="L193" s="13">
        <v>2.3707454327623594E-2</v>
      </c>
      <c r="M193" t="str">
        <f t="shared" si="4"/>
        <v>Snacks</v>
      </c>
      <c r="N193">
        <f>GETPIVOTDATA("Sum of Sales",$H$100,"Category","Snacks","Region","South")</f>
        <v>90919</v>
      </c>
      <c r="O193">
        <f>GETPIVOTDATA("Sum of Profit",$H$100,"Category","Snacks","Region","South")</f>
        <v>22598.33</v>
      </c>
      <c r="P193" s="14">
        <f>GETPIVOTDATA("Sum of Sales2",$H$100,"Category","Snacks","Region","South")</f>
        <v>2.3481680368768711E-2</v>
      </c>
      <c r="Q193" s="14">
        <f>GETPIVOTDATA("Sum of Profit2",$H$100,"Category","Snacks","Region","South")</f>
        <v>2.3707454327623594E-2</v>
      </c>
    </row>
    <row r="194" spans="8:17" x14ac:dyDescent="0.15">
      <c r="H194" s="12" t="s">
        <v>62</v>
      </c>
      <c r="I194" s="15">
        <v>20431</v>
      </c>
      <c r="J194" s="15">
        <v>4685.2</v>
      </c>
      <c r="K194" s="13">
        <v>5.2767211651504478E-3</v>
      </c>
      <c r="L194" s="13">
        <v>4.9151492617278379E-3</v>
      </c>
      <c r="M194" t="str">
        <f t="shared" si="4"/>
        <v>Chocolates</v>
      </c>
      <c r="N194">
        <f>GETPIVOTDATA("Sum of Sales",$H$100,"Category","Snacks","Sub Category","Chocolates","Region","South")</f>
        <v>20431</v>
      </c>
      <c r="O194">
        <f>GETPIVOTDATA("Sum of Profit",$H$100,"Category","Snacks","Sub Category","Chocolates","Region","South")</f>
        <v>4685.2</v>
      </c>
      <c r="P194" s="14">
        <f>GETPIVOTDATA("Sum of Sales2",$H$100,"Category","Snacks","Sub Category","Chocolates","Region","South")</f>
        <v>5.2767211651504478E-3</v>
      </c>
      <c r="Q194" s="14">
        <f>GETPIVOTDATA("Sum of Profit2",$H$100,"Category","Snacks","Sub Category","Chocolates","Region","South")</f>
        <v>4.9151492617278379E-3</v>
      </c>
    </row>
    <row r="195" spans="8:17" x14ac:dyDescent="0.15">
      <c r="H195" s="12" t="s">
        <v>71</v>
      </c>
      <c r="I195" s="15">
        <v>34274</v>
      </c>
      <c r="J195" s="15">
        <v>7656.1599999999989</v>
      </c>
      <c r="K195" s="13">
        <v>8.8519573791966347E-3</v>
      </c>
      <c r="L195" s="13">
        <v>8.0319237538782132E-3</v>
      </c>
      <c r="M195" t="str">
        <f t="shared" si="4"/>
        <v>Cookies</v>
      </c>
      <c r="N195">
        <f>GETPIVOTDATA("Sum of Sales",$H$100,"Category","Snacks","Sub Category","Cookies","Region","South")</f>
        <v>34274</v>
      </c>
      <c r="O195">
        <f>GETPIVOTDATA("Sum of Profit",$H$100,"Category","Snacks","Sub Category","Cookies","Region","South")</f>
        <v>7656.1599999999989</v>
      </c>
      <c r="P195" s="14">
        <f>GETPIVOTDATA("Sum of Sales2",$H$100,"Category","Snacks","Sub Category","Cookies","Region","South")</f>
        <v>8.8519573791966347E-3</v>
      </c>
      <c r="Q195" s="14">
        <f>GETPIVOTDATA("Sum of Profit2",$H$100,"Category","Snacks","Sub Category","Cookies","Region","South")</f>
        <v>8.0319237538782132E-3</v>
      </c>
    </row>
    <row r="196" spans="8:17" x14ac:dyDescent="0.15">
      <c r="H196" s="12" t="s">
        <v>115</v>
      </c>
      <c r="I196" s="15">
        <v>36214</v>
      </c>
      <c r="J196" s="15">
        <v>10256.970000000001</v>
      </c>
      <c r="K196" s="13">
        <v>9.3530018244216296E-3</v>
      </c>
      <c r="L196" s="13">
        <v>1.0760381312017543E-2</v>
      </c>
      <c r="M196" t="str">
        <f t="shared" si="4"/>
        <v>Noodles</v>
      </c>
      <c r="N196">
        <f>GETPIVOTDATA("Sum of Sales",$H$100,"Category","Snacks","Sub Category","Noodles","Region","South")</f>
        <v>36214</v>
      </c>
      <c r="O196">
        <f>GETPIVOTDATA("Sum of Profit",$H$100,"Category","Snacks","Sub Category","Noodles","Region","South")</f>
        <v>10256.970000000001</v>
      </c>
      <c r="P196" s="14">
        <f>GETPIVOTDATA("Sum of Sales2",$H$100,"Category","Snacks","Sub Category","Noodles","Region","South")</f>
        <v>9.3530018244216296E-3</v>
      </c>
      <c r="Q196" s="14">
        <f>GETPIVOTDATA("Sum of Profit2",$H$100,"Category","Snacks","Sub Category","Noodles","Region","South")</f>
        <v>1.0760381312017543E-2</v>
      </c>
    </row>
    <row r="197" spans="8:17" x14ac:dyDescent="0.15">
      <c r="H197" s="7" t="s">
        <v>32</v>
      </c>
      <c r="I197" s="15">
        <v>1206881</v>
      </c>
      <c r="J197" s="15">
        <v>294150.34000000003</v>
      </c>
      <c r="K197" s="13">
        <v>0.31170155726679738</v>
      </c>
      <c r="L197" s="13">
        <v>0.30858721644497411</v>
      </c>
      <c r="M197" t="str">
        <f t="shared" ref="M197:M228" si="5">H197</f>
        <v>West</v>
      </c>
      <c r="N197">
        <f>GETPIVOTDATA("Sum of Sales",$H$100,"Region","West")</f>
        <v>1206881</v>
      </c>
      <c r="O197">
        <f>GETPIVOTDATA("Sum of Profit",$H$100,"Region","West")</f>
        <v>294150.34000000003</v>
      </c>
      <c r="P197" s="14">
        <f>GETPIVOTDATA("Sum of Sales2",$H$100,"Region","West")</f>
        <v>0.31170155726679738</v>
      </c>
      <c r="Q197" s="14">
        <f>GETPIVOTDATA("Sum of Profit2",$H$100,"Region","West")</f>
        <v>0.30858721644497411</v>
      </c>
    </row>
    <row r="198" spans="8:17" x14ac:dyDescent="0.15">
      <c r="H198" s="11" t="s">
        <v>52</v>
      </c>
      <c r="I198" s="15">
        <v>140420</v>
      </c>
      <c r="J198" s="15">
        <v>31522.87</v>
      </c>
      <c r="K198" s="13">
        <v>3.6266320102316375E-2</v>
      </c>
      <c r="L198" s="13">
        <v>3.3070010075993049E-2</v>
      </c>
      <c r="M198" t="str">
        <f t="shared" si="5"/>
        <v>Bakery</v>
      </c>
      <c r="N198">
        <f>GETPIVOTDATA("Sum of Sales",$H$100,"Category","Bakery","Region","West")</f>
        <v>140420</v>
      </c>
      <c r="O198">
        <f>GETPIVOTDATA("Sum of Profit",$H$100,"Category","Bakery","Region","West")</f>
        <v>31522.87</v>
      </c>
      <c r="P198" s="14">
        <f>GETPIVOTDATA("Sum of Sales2",$H$100,"Category","Bakery","Region","West")</f>
        <v>3.6266320102316375E-2</v>
      </c>
      <c r="Q198" s="14">
        <f>GETPIVOTDATA("Sum of Profit2",$H$100,"Category","Bakery","Region","West")</f>
        <v>3.3070010075993049E-2</v>
      </c>
    </row>
    <row r="199" spans="8:17" x14ac:dyDescent="0.15">
      <c r="H199" s="12" t="s">
        <v>53</v>
      </c>
      <c r="I199" s="15">
        <v>46615</v>
      </c>
      <c r="J199" s="15">
        <v>9600.1299999999992</v>
      </c>
      <c r="K199" s="13">
        <v>1.2039271553692336E-2</v>
      </c>
      <c r="L199" s="13">
        <v>1.0071303654484604E-2</v>
      </c>
      <c r="M199" t="str">
        <f t="shared" si="5"/>
        <v>Biscuits</v>
      </c>
      <c r="N199">
        <f>GETPIVOTDATA("Sum of Sales",$H$100,"Category","Bakery","Sub Category","Biscuits","Region","West")</f>
        <v>46615</v>
      </c>
      <c r="O199">
        <f>GETPIVOTDATA("Sum of Profit",$H$100,"Category","Bakery","Sub Category","Biscuits","Region","West")</f>
        <v>9600.1299999999992</v>
      </c>
      <c r="P199" s="14">
        <f>GETPIVOTDATA("Sum of Sales2",$H$100,"Category","Bakery","Sub Category","Biscuits","Region","West")</f>
        <v>1.2039271553692336E-2</v>
      </c>
      <c r="Q199" s="14">
        <f>GETPIVOTDATA("Sum of Profit2",$H$100,"Category","Bakery","Sub Category","Biscuits","Region","West")</f>
        <v>1.0071303654484604E-2</v>
      </c>
    </row>
    <row r="200" spans="8:17" x14ac:dyDescent="0.15">
      <c r="H200" s="12" t="s">
        <v>208</v>
      </c>
      <c r="I200" s="15">
        <v>56100</v>
      </c>
      <c r="J200" s="15">
        <v>11687.01</v>
      </c>
      <c r="K200" s="13">
        <v>1.4488965658310416E-2</v>
      </c>
      <c r="L200" s="13">
        <v>1.2260607567084834E-2</v>
      </c>
      <c r="M200" t="str">
        <f t="shared" si="5"/>
        <v>Breads &amp; Buns</v>
      </c>
      <c r="N200">
        <f>GETPIVOTDATA("Sum of Sales",$H$100,"Category","Bakery","Sub Category","Breads &amp; Buns","Region","West")</f>
        <v>56100</v>
      </c>
      <c r="O200">
        <f>GETPIVOTDATA("Sum of Profit",$H$100,"Category","Bakery","Sub Category","Breads &amp; Buns","Region","West")</f>
        <v>11687.01</v>
      </c>
      <c r="P200" s="14">
        <f>GETPIVOTDATA("Sum of Sales2",$H$100,"Category","Bakery","Sub Category","Breads &amp; Buns","Region","West")</f>
        <v>1.4488965658310416E-2</v>
      </c>
      <c r="Q200" s="14">
        <f>GETPIVOTDATA("Sum of Profit2",$H$100,"Category","Bakery","Sub Category","Breads &amp; Buns","Region","West")</f>
        <v>1.2260607567084834E-2</v>
      </c>
    </row>
    <row r="201" spans="8:17" x14ac:dyDescent="0.15">
      <c r="H201" s="12" t="s">
        <v>57</v>
      </c>
      <c r="I201" s="15">
        <v>37705</v>
      </c>
      <c r="J201" s="15">
        <v>10235.73</v>
      </c>
      <c r="K201" s="13">
        <v>9.7380828903136235E-3</v>
      </c>
      <c r="L201" s="13">
        <v>1.0738098854423608E-2</v>
      </c>
      <c r="M201" t="str">
        <f t="shared" si="5"/>
        <v>Cakes</v>
      </c>
      <c r="N201">
        <f>GETPIVOTDATA("Sum of Sales",$H$100,"Category","Bakery","Sub Category","Cakes","Region","West")</f>
        <v>37705</v>
      </c>
      <c r="O201">
        <f>GETPIVOTDATA("Sum of Profit",$H$100,"Category","Bakery","Sub Category","Cakes","Region","West")</f>
        <v>10235.73</v>
      </c>
      <c r="P201" s="14">
        <f>GETPIVOTDATA("Sum of Sales2",$H$100,"Category","Bakery","Sub Category","Cakes","Region","West")</f>
        <v>9.7380828903136235E-3</v>
      </c>
      <c r="Q201" s="14">
        <f>GETPIVOTDATA("Sum of Profit2",$H$100,"Category","Bakery","Sub Category","Cakes","Region","West")</f>
        <v>1.0738098854423608E-2</v>
      </c>
    </row>
    <row r="202" spans="8:17" x14ac:dyDescent="0.15">
      <c r="H202" s="11" t="s">
        <v>23</v>
      </c>
      <c r="I202" s="15">
        <v>175205</v>
      </c>
      <c r="J202" s="15">
        <v>44628.81</v>
      </c>
      <c r="K202" s="13">
        <v>4.5250253621466605E-2</v>
      </c>
      <c r="L202" s="13">
        <v>4.6819188620185255E-2</v>
      </c>
      <c r="M202" t="str">
        <f t="shared" si="5"/>
        <v>Beverages</v>
      </c>
      <c r="N202">
        <f>GETPIVOTDATA("Sum of Sales",$H$100,"Category","Beverages","Region","West")</f>
        <v>175205</v>
      </c>
      <c r="O202">
        <f>GETPIVOTDATA("Sum of Profit",$H$100,"Category","Beverages","Region","West")</f>
        <v>44628.81</v>
      </c>
      <c r="P202" s="14">
        <f>GETPIVOTDATA("Sum of Sales2",$H$100,"Category","Beverages","Region","West")</f>
        <v>4.5250253621466605E-2</v>
      </c>
      <c r="Q202" s="14">
        <f>GETPIVOTDATA("Sum of Profit2",$H$100,"Category","Beverages","Region","West")</f>
        <v>4.6819188620185255E-2</v>
      </c>
    </row>
    <row r="203" spans="8:17" x14ac:dyDescent="0.15">
      <c r="H203" s="12" t="s">
        <v>24</v>
      </c>
      <c r="I203" s="15">
        <v>80589</v>
      </c>
      <c r="J203" s="15">
        <v>20645.849999999999</v>
      </c>
      <c r="K203" s="13">
        <v>2.081374783311191E-2</v>
      </c>
      <c r="L203" s="13">
        <v>2.1659146756860686E-2</v>
      </c>
      <c r="M203" t="str">
        <f t="shared" si="5"/>
        <v>Health Drinks</v>
      </c>
      <c r="N203">
        <f>GETPIVOTDATA("Sum of Sales",$H$100,"Category","Beverages","Sub Category","Health Drinks","Region","West")</f>
        <v>80589</v>
      </c>
      <c r="O203">
        <f>GETPIVOTDATA("Sum of Profit",$H$100,"Category","Beverages","Sub Category","Health Drinks","Region","West")</f>
        <v>20645.849999999999</v>
      </c>
      <c r="P203" s="14">
        <f>GETPIVOTDATA("Sum of Sales2",$H$100,"Category","Beverages","Sub Category","Health Drinks","Region","West")</f>
        <v>2.081374783311191E-2</v>
      </c>
      <c r="Q203" s="14">
        <f>GETPIVOTDATA("Sum of Profit2",$H$100,"Category","Beverages","Sub Category","Health Drinks","Region","West")</f>
        <v>2.1659146756860686E-2</v>
      </c>
    </row>
    <row r="204" spans="8:17" x14ac:dyDescent="0.15">
      <c r="H204" s="12" t="s">
        <v>94</v>
      </c>
      <c r="I204" s="15">
        <v>94616</v>
      </c>
      <c r="J204" s="15">
        <v>23982.960000000003</v>
      </c>
      <c r="K204" s="13">
        <v>2.4436505788354695E-2</v>
      </c>
      <c r="L204" s="13">
        <v>2.5160041863324573E-2</v>
      </c>
      <c r="M204" t="str">
        <f t="shared" si="5"/>
        <v>Soft Drinks</v>
      </c>
      <c r="N204">
        <f>GETPIVOTDATA("Sum of Sales",$H$100,"Category","Beverages","Sub Category","Soft Drinks","Region","West")</f>
        <v>94616</v>
      </c>
      <c r="O204">
        <f>GETPIVOTDATA("Sum of Profit",$H$100,"Category","Beverages","Sub Category","Soft Drinks","Region","West")</f>
        <v>23982.960000000003</v>
      </c>
      <c r="P204" s="14">
        <f>GETPIVOTDATA("Sum of Sales2",$H$100,"Category","Beverages","Sub Category","Soft Drinks","Region","West")</f>
        <v>2.4436505788354695E-2</v>
      </c>
      <c r="Q204" s="14">
        <f>GETPIVOTDATA("Sum of Profit2",$H$100,"Category","Beverages","Sub Category","Soft Drinks","Region","West")</f>
        <v>2.5160041863324573E-2</v>
      </c>
    </row>
    <row r="205" spans="8:17" x14ac:dyDescent="0.15">
      <c r="H205" s="11" t="s">
        <v>66</v>
      </c>
      <c r="I205" s="15">
        <v>185383</v>
      </c>
      <c r="J205" s="15">
        <v>45918.64</v>
      </c>
      <c r="K205" s="13">
        <v>4.7878929066569695E-2</v>
      </c>
      <c r="L205" s="13">
        <v>4.8172323379054548E-2</v>
      </c>
      <c r="M205" t="str">
        <f t="shared" si="5"/>
        <v>Eggs, Meat &amp; Fish</v>
      </c>
      <c r="N205">
        <f>GETPIVOTDATA("Sum of Sales",$H$100,"Category","Eggs, Meat &amp; Fish","Region","West")</f>
        <v>185383</v>
      </c>
      <c r="O205">
        <f>GETPIVOTDATA("Sum of Profit",$H$100,"Category","Eggs, Meat &amp; Fish","Region","West")</f>
        <v>45918.64</v>
      </c>
      <c r="P205" s="14">
        <f>GETPIVOTDATA("Sum of Sales2",$H$100,"Category","Eggs, Meat &amp; Fish","Region","West")</f>
        <v>4.7878929066569695E-2</v>
      </c>
      <c r="Q205" s="14">
        <f>GETPIVOTDATA("Sum of Profit2",$H$100,"Category","Eggs, Meat &amp; Fish","Region","West")</f>
        <v>4.8172323379054548E-2</v>
      </c>
    </row>
    <row r="206" spans="8:17" x14ac:dyDescent="0.15">
      <c r="H206" s="12" t="s">
        <v>78</v>
      </c>
      <c r="I206" s="15">
        <v>48600</v>
      </c>
      <c r="J206" s="15">
        <v>10856.700000000003</v>
      </c>
      <c r="K206" s="13">
        <v>1.2551938163883889E-2</v>
      </c>
      <c r="L206" s="13">
        <v>1.1389546015068863E-2</v>
      </c>
      <c r="M206" t="str">
        <f t="shared" si="5"/>
        <v>Chicken</v>
      </c>
      <c r="N206">
        <f>GETPIVOTDATA("Sum of Sales",$H$100,"Category","Eggs, Meat &amp; Fish","Sub Category","Chicken","Region","West")</f>
        <v>48600</v>
      </c>
      <c r="O206">
        <f>GETPIVOTDATA("Sum of Profit",$H$100,"Category","Eggs, Meat &amp; Fish","Sub Category","Chicken","Region","West")</f>
        <v>10856.700000000003</v>
      </c>
      <c r="P206" s="14">
        <f>GETPIVOTDATA("Sum of Sales2",$H$100,"Category","Eggs, Meat &amp; Fish","Sub Category","Chicken","Region","West")</f>
        <v>1.2551938163883889E-2</v>
      </c>
      <c r="Q206" s="14">
        <f>GETPIVOTDATA("Sum of Profit2",$H$100,"Category","Eggs, Meat &amp; Fish","Sub Category","Chicken","Region","West")</f>
        <v>1.1389546015068863E-2</v>
      </c>
    </row>
    <row r="207" spans="8:17" x14ac:dyDescent="0.15">
      <c r="H207" s="12" t="s">
        <v>67</v>
      </c>
      <c r="I207" s="15">
        <v>40790</v>
      </c>
      <c r="J207" s="15">
        <v>10611.499999999998</v>
      </c>
      <c r="K207" s="13">
        <v>1.05348468663544E-2</v>
      </c>
      <c r="L207" s="13">
        <v>1.1132311617609697E-2</v>
      </c>
      <c r="M207" t="str">
        <f t="shared" si="5"/>
        <v>Eggs</v>
      </c>
      <c r="N207">
        <f>GETPIVOTDATA("Sum of Sales",$H$100,"Category","Eggs, Meat &amp; Fish","Sub Category","Eggs","Region","West")</f>
        <v>40790</v>
      </c>
      <c r="O207">
        <f>GETPIVOTDATA("Sum of Profit",$H$100,"Category","Eggs, Meat &amp; Fish","Sub Category","Eggs","Region","West")</f>
        <v>10611.499999999998</v>
      </c>
      <c r="P207" s="14">
        <f>GETPIVOTDATA("Sum of Sales2",$H$100,"Category","Eggs, Meat &amp; Fish","Sub Category","Eggs","Region","West")</f>
        <v>1.05348468663544E-2</v>
      </c>
      <c r="Q207" s="14">
        <f>GETPIVOTDATA("Sum of Profit2",$H$100,"Category","Eggs, Meat &amp; Fish","Sub Category","Eggs","Region","West")</f>
        <v>1.1132311617609697E-2</v>
      </c>
    </row>
    <row r="208" spans="8:17" x14ac:dyDescent="0.15">
      <c r="H208" s="12" t="s">
        <v>160</v>
      </c>
      <c r="I208" s="15">
        <v>40906</v>
      </c>
      <c r="J208" s="15">
        <v>10252.18</v>
      </c>
      <c r="K208" s="13">
        <v>1.0564806224934864E-2</v>
      </c>
      <c r="L208" s="13">
        <v>1.0755356219179739E-2</v>
      </c>
      <c r="M208" t="str">
        <f t="shared" si="5"/>
        <v>Fish</v>
      </c>
      <c r="N208">
        <f>GETPIVOTDATA("Sum of Sales",$H$100,"Category","Eggs, Meat &amp; Fish","Sub Category","Fish","Region","West")</f>
        <v>40906</v>
      </c>
      <c r="O208">
        <f>GETPIVOTDATA("Sum of Profit",$H$100,"Category","Eggs, Meat &amp; Fish","Sub Category","Fish","Region","West")</f>
        <v>10252.18</v>
      </c>
      <c r="P208" s="14">
        <f>GETPIVOTDATA("Sum of Sales2",$H$100,"Category","Eggs, Meat &amp; Fish","Sub Category","Fish","Region","West")</f>
        <v>1.0564806224934864E-2</v>
      </c>
      <c r="Q208" s="14">
        <f>GETPIVOTDATA("Sum of Profit2",$H$100,"Category","Eggs, Meat &amp; Fish","Sub Category","Fish","Region","West")</f>
        <v>1.0755356219179739E-2</v>
      </c>
    </row>
    <row r="209" spans="8:17" x14ac:dyDescent="0.15">
      <c r="H209" s="12" t="s">
        <v>90</v>
      </c>
      <c r="I209" s="15">
        <v>55087</v>
      </c>
      <c r="J209" s="15">
        <v>14198.260000000002</v>
      </c>
      <c r="K209" s="13">
        <v>1.422733781139654E-2</v>
      </c>
      <c r="L209" s="13">
        <v>1.4895109527196257E-2</v>
      </c>
      <c r="M209" t="str">
        <f t="shared" si="5"/>
        <v>Mutton</v>
      </c>
      <c r="N209">
        <f>GETPIVOTDATA("Sum of Sales",$H$100,"Category","Eggs, Meat &amp; Fish","Sub Category","Mutton","Region","West")</f>
        <v>55087</v>
      </c>
      <c r="O209">
        <f>GETPIVOTDATA("Sum of Profit",$H$100,"Category","Eggs, Meat &amp; Fish","Sub Category","Mutton","Region","West")</f>
        <v>14198.260000000002</v>
      </c>
      <c r="P209" s="14">
        <f>GETPIVOTDATA("Sum of Sales2",$H$100,"Category","Eggs, Meat &amp; Fish","Sub Category","Mutton","Region","West")</f>
        <v>1.422733781139654E-2</v>
      </c>
      <c r="Q209" s="14">
        <f>GETPIVOTDATA("Sum of Profit2",$H$100,"Category","Eggs, Meat &amp; Fish","Sub Category","Mutton","Region","West")</f>
        <v>1.4895109527196257E-2</v>
      </c>
    </row>
    <row r="210" spans="8:17" x14ac:dyDescent="0.15">
      <c r="H210" s="11" t="s">
        <v>29</v>
      </c>
      <c r="I210" s="15">
        <v>213275</v>
      </c>
      <c r="J210" s="15">
        <v>49089.74</v>
      </c>
      <c r="K210" s="13">
        <v>5.5082605183175648E-2</v>
      </c>
      <c r="L210" s="13">
        <v>5.1499060727271305E-2</v>
      </c>
      <c r="M210" t="str">
        <f t="shared" si="5"/>
        <v>Food Grains</v>
      </c>
      <c r="N210">
        <f>GETPIVOTDATA("Sum of Sales",$H$100,"Category","Food Grains","Region","West")</f>
        <v>213275</v>
      </c>
      <c r="O210">
        <f>GETPIVOTDATA("Sum of Profit",$H$100,"Category","Food Grains","Region","West")</f>
        <v>49089.74</v>
      </c>
      <c r="P210" s="14">
        <f>GETPIVOTDATA("Sum of Sales2",$H$100,"Category","Food Grains","Region","West")</f>
        <v>5.5082605183175648E-2</v>
      </c>
      <c r="Q210" s="14">
        <f>GETPIVOTDATA("Sum of Profit2",$H$100,"Category","Food Grains","Region","West")</f>
        <v>5.1499060727271305E-2</v>
      </c>
    </row>
    <row r="211" spans="8:17" x14ac:dyDescent="0.15">
      <c r="H211" s="12" t="s">
        <v>30</v>
      </c>
      <c r="I211" s="15">
        <v>51228</v>
      </c>
      <c r="J211" s="15">
        <v>10069.499999999996</v>
      </c>
      <c r="K211" s="13">
        <v>1.3230672597930945E-2</v>
      </c>
      <c r="L211" s="13">
        <v>1.0563710298593113E-2</v>
      </c>
      <c r="M211" t="str">
        <f t="shared" si="5"/>
        <v>Atta &amp; Flour</v>
      </c>
      <c r="N211">
        <f>GETPIVOTDATA("Sum of Sales",$H$100,"Category","Food Grains","Sub Category","Atta &amp; Flour","Region","West")</f>
        <v>51228</v>
      </c>
      <c r="O211">
        <f>GETPIVOTDATA("Sum of Profit",$H$100,"Category","Food Grains","Sub Category","Atta &amp; Flour","Region","West")</f>
        <v>10069.499999999996</v>
      </c>
      <c r="P211" s="14">
        <f>GETPIVOTDATA("Sum of Sales2",$H$100,"Category","Food Grains","Sub Category","Atta &amp; Flour","Region","West")</f>
        <v>1.3230672597930945E-2</v>
      </c>
      <c r="Q211" s="14">
        <f>GETPIVOTDATA("Sum of Profit2",$H$100,"Category","Food Grains","Sub Category","Atta &amp; Flour","Region","West")</f>
        <v>1.0563710298593113E-2</v>
      </c>
    </row>
    <row r="212" spans="8:17" x14ac:dyDescent="0.15">
      <c r="H212" s="12" t="s">
        <v>97</v>
      </c>
      <c r="I212" s="15">
        <v>52397</v>
      </c>
      <c r="J212" s="15">
        <v>12399.439999999999</v>
      </c>
      <c r="K212" s="13">
        <v>1.3532590616728893E-2</v>
      </c>
      <c r="L212" s="13">
        <v>1.3008003577614322E-2</v>
      </c>
      <c r="M212" t="str">
        <f t="shared" si="5"/>
        <v>Dals &amp; Pulses</v>
      </c>
      <c r="N212">
        <f>GETPIVOTDATA("Sum of Sales",$H$100,"Category","Food Grains","Sub Category","Dals &amp; Pulses","Region","West")</f>
        <v>52397</v>
      </c>
      <c r="O212">
        <f>GETPIVOTDATA("Sum of Profit",$H$100,"Category","Food Grains","Sub Category","Dals &amp; Pulses","Region","West")</f>
        <v>12399.439999999999</v>
      </c>
      <c r="P212" s="14">
        <f>GETPIVOTDATA("Sum of Sales2",$H$100,"Category","Food Grains","Sub Category","Dals &amp; Pulses","Region","West")</f>
        <v>1.3532590616728893E-2</v>
      </c>
      <c r="Q212" s="14">
        <f>GETPIVOTDATA("Sum of Profit2",$H$100,"Category","Food Grains","Sub Category","Dals &amp; Pulses","Region","West")</f>
        <v>1.3008003577614322E-2</v>
      </c>
    </row>
    <row r="213" spans="8:17" x14ac:dyDescent="0.15">
      <c r="H213" s="12" t="s">
        <v>40</v>
      </c>
      <c r="I213" s="15">
        <v>57035</v>
      </c>
      <c r="J213" s="15">
        <v>13549.319999999998</v>
      </c>
      <c r="K213" s="13">
        <v>1.4730448419282257E-2</v>
      </c>
      <c r="L213" s="13">
        <v>1.4214319601065957E-2</v>
      </c>
      <c r="M213" t="str">
        <f t="shared" si="5"/>
        <v>Organic Staples</v>
      </c>
      <c r="N213">
        <f>GETPIVOTDATA("Sum of Sales",$H$100,"Category","Food Grains","Sub Category","Organic Staples","Region","West")</f>
        <v>57035</v>
      </c>
      <c r="O213">
        <f>GETPIVOTDATA("Sum of Profit",$H$100,"Category","Food Grains","Sub Category","Organic Staples","Region","West")</f>
        <v>13549.319999999998</v>
      </c>
      <c r="P213" s="14">
        <f>GETPIVOTDATA("Sum of Sales2",$H$100,"Category","Food Grains","Sub Category","Organic Staples","Region","West")</f>
        <v>1.4730448419282257E-2</v>
      </c>
      <c r="Q213" s="14">
        <f>GETPIVOTDATA("Sum of Profit2",$H$100,"Category","Food Grains","Sub Category","Organic Staples","Region","West")</f>
        <v>1.4214319601065957E-2</v>
      </c>
    </row>
    <row r="214" spans="8:17" x14ac:dyDescent="0.15">
      <c r="H214" s="12" t="s">
        <v>204</v>
      </c>
      <c r="I214" s="15">
        <v>52615</v>
      </c>
      <c r="J214" s="15">
        <v>13071.480000000001</v>
      </c>
      <c r="K214" s="13">
        <v>1.3588893549233557E-2</v>
      </c>
      <c r="L214" s="13">
        <v>1.371302724999791E-2</v>
      </c>
      <c r="M214" t="str">
        <f t="shared" si="5"/>
        <v>Rice</v>
      </c>
      <c r="N214">
        <f>GETPIVOTDATA("Sum of Sales",$H$100,"Category","Food Grains","Sub Category","Rice","Region","West")</f>
        <v>52615</v>
      </c>
      <c r="O214">
        <f>GETPIVOTDATA("Sum of Profit",$H$100,"Category","Food Grains","Sub Category","Rice","Region","West")</f>
        <v>13071.480000000001</v>
      </c>
      <c r="P214" s="14">
        <f>GETPIVOTDATA("Sum of Sales2",$H$100,"Category","Food Grains","Sub Category","Rice","Region","West")</f>
        <v>1.3588893549233557E-2</v>
      </c>
      <c r="Q214" s="14">
        <f>GETPIVOTDATA("Sum of Profit2",$H$100,"Category","Food Grains","Sub Category","Rice","Region","West")</f>
        <v>1.371302724999791E-2</v>
      </c>
    </row>
    <row r="215" spans="8:17" x14ac:dyDescent="0.15">
      <c r="H215" s="11" t="s">
        <v>35</v>
      </c>
      <c r="I215" s="15">
        <v>149298</v>
      </c>
      <c r="J215" s="15">
        <v>40332.769999999997</v>
      </c>
      <c r="K215" s="13">
        <v>3.8559244115052203E-2</v>
      </c>
      <c r="L215" s="13">
        <v>4.2312299301831016E-2</v>
      </c>
      <c r="M215" t="str">
        <f t="shared" si="5"/>
        <v>Fruits &amp; Veggies</v>
      </c>
      <c r="N215">
        <f>GETPIVOTDATA("Sum of Sales",$H$100,"Category","Fruits &amp; Veggies","Region","West")</f>
        <v>149298</v>
      </c>
      <c r="O215">
        <f>GETPIVOTDATA("Sum of Profit",$H$100,"Category","Fruits &amp; Veggies","Region","West")</f>
        <v>40332.769999999997</v>
      </c>
      <c r="P215" s="14">
        <f>GETPIVOTDATA("Sum of Sales2",$H$100,"Category","Fruits &amp; Veggies","Region","West")</f>
        <v>3.8559244115052203E-2</v>
      </c>
      <c r="Q215" s="14">
        <f>GETPIVOTDATA("Sum of Profit2",$H$100,"Category","Fruits &amp; Veggies","Region","West")</f>
        <v>4.2312299301831016E-2</v>
      </c>
    </row>
    <row r="216" spans="8:17" x14ac:dyDescent="0.15">
      <c r="H216" s="12" t="s">
        <v>49</v>
      </c>
      <c r="I216" s="15">
        <v>33670</v>
      </c>
      <c r="J216" s="15">
        <v>8520.07</v>
      </c>
      <c r="K216" s="13">
        <v>8.6959620983121516E-3</v>
      </c>
      <c r="L216" s="13">
        <v>8.9382343913535171E-3</v>
      </c>
      <c r="M216" t="str">
        <f t="shared" si="5"/>
        <v>Fresh Fruits</v>
      </c>
      <c r="N216">
        <f>GETPIVOTDATA("Sum of Sales",$H$100,"Category","Fruits &amp; Veggies","Sub Category","Fresh Fruits","Region","West")</f>
        <v>33670</v>
      </c>
      <c r="O216">
        <f>GETPIVOTDATA("Sum of Profit",$H$100,"Category","Fruits &amp; Veggies","Sub Category","Fresh Fruits","Region","West")</f>
        <v>8520.07</v>
      </c>
      <c r="P216" s="14">
        <f>GETPIVOTDATA("Sum of Sales2",$H$100,"Category","Fruits &amp; Veggies","Region","West")</f>
        <v>3.8559244115052203E-2</v>
      </c>
      <c r="Q216" s="14">
        <f>GETPIVOTDATA("Sum of Profit2",$H$100,"Category","Fruits &amp; Veggies","Sub Category","Fresh Fruits","Region","West")</f>
        <v>8.9382343913535171E-3</v>
      </c>
    </row>
    <row r="217" spans="8:17" x14ac:dyDescent="0.15">
      <c r="H217" s="12" t="s">
        <v>36</v>
      </c>
      <c r="I217" s="15">
        <v>32069</v>
      </c>
      <c r="J217" s="15">
        <v>8652.4200000000019</v>
      </c>
      <c r="K217" s="13">
        <v>8.2824712958352361E-3</v>
      </c>
      <c r="L217" s="13">
        <v>9.0770801193458539E-3</v>
      </c>
      <c r="M217" t="str">
        <f t="shared" si="5"/>
        <v>Fresh Vegetables</v>
      </c>
      <c r="N217">
        <f>GETPIVOTDATA("Sum of Sales",$H$100,"Category","Fruits &amp; Veggies","Sub Category","Fresh Vegetables","Region","West")</f>
        <v>32069</v>
      </c>
      <c r="O217">
        <f>GETPIVOTDATA("Sum of Profit",$H$100,"Category","Fruits &amp; Veggies","Sub Category","Fresh Vegetables","Region","West")</f>
        <v>8652.4200000000019</v>
      </c>
      <c r="P217" s="14">
        <f>GETPIVOTDATA("Sum of Sales2",$H$100,"Category","Fruits &amp; Veggies","Sub Category","Fresh Vegetables","Region","West")</f>
        <v>8.2824712958352361E-3</v>
      </c>
      <c r="Q217" s="14">
        <f>GETPIVOTDATA("Sum of Profit2",$H$100,"Category","Fruits &amp; Veggies","Sub Category","Fresh Vegetables","Region","West")</f>
        <v>9.0770801193458539E-3</v>
      </c>
    </row>
    <row r="218" spans="8:17" x14ac:dyDescent="0.15">
      <c r="H218" s="12" t="s">
        <v>156</v>
      </c>
      <c r="I218" s="15">
        <v>46306</v>
      </c>
      <c r="J218" s="15">
        <v>12838.73</v>
      </c>
      <c r="K218" s="13">
        <v>1.1959466020921962E-2</v>
      </c>
      <c r="L218" s="13">
        <v>1.3468853897597338E-2</v>
      </c>
      <c r="M218" t="str">
        <f t="shared" si="5"/>
        <v>Organic Fruits</v>
      </c>
      <c r="N218">
        <f>GETPIVOTDATA("Sum of Sales",$H$100,"Category","Fruits &amp; Veggies","Sub Category","Organic Fruits","Region","West")</f>
        <v>46306</v>
      </c>
      <c r="O218">
        <f>GETPIVOTDATA("Sum of Profit",$H$100,"Category","Fruits &amp; Veggies","Sub Category","Organic Fruits","Region","West")</f>
        <v>12838.73</v>
      </c>
      <c r="P218" s="14">
        <f>GETPIVOTDATA("Sum of Sales2",$H$100,"Category","Fruits &amp; Veggies","Sub Category","Organic Fruits","Region","West")</f>
        <v>1.1959466020921962E-2</v>
      </c>
      <c r="Q218" s="14">
        <f>GETPIVOTDATA("Sum of Profit2",$H$100,"Category","Fruits &amp; Veggies","Sub Category","Organic Fruits","Region","West")</f>
        <v>1.3468853897597338E-2</v>
      </c>
    </row>
    <row r="219" spans="8:17" x14ac:dyDescent="0.15">
      <c r="H219" s="12" t="s">
        <v>100</v>
      </c>
      <c r="I219" s="15">
        <v>37253</v>
      </c>
      <c r="J219" s="15">
        <v>10321.549999999997</v>
      </c>
      <c r="K219" s="13">
        <v>9.6213446999828516E-3</v>
      </c>
      <c r="L219" s="13">
        <v>1.0828130893534311E-2</v>
      </c>
      <c r="M219" t="str">
        <f t="shared" si="5"/>
        <v>Organic Vegetables</v>
      </c>
      <c r="N219">
        <f>GETPIVOTDATA("Sum of Sales",$H$100,"Category","Fruits &amp; Veggies","Sub Category","Organic Vegetables","Region","West")</f>
        <v>37253</v>
      </c>
      <c r="O219">
        <f>GETPIVOTDATA("Sum of Profit",$H$100,"Category","Fruits &amp; Veggies","Sub Category","Organic Vegetables","Region","West")</f>
        <v>10321.549999999997</v>
      </c>
      <c r="P219" s="14">
        <f>GETPIVOTDATA("Sum of Sales2",$H$100,"Category","Fruits &amp; Veggies","Sub Category","Organic Vegetables","Region","West")</f>
        <v>9.6213446999828516E-3</v>
      </c>
      <c r="Q219" s="14">
        <f>GETPIVOTDATA("Sum of Profit2",$H$100,"Category","Fruits &amp; Veggies","Sub Category","Organic Vegetables","Region","West")</f>
        <v>1.0828130893534311E-2</v>
      </c>
    </row>
    <row r="220" spans="8:17" x14ac:dyDescent="0.15">
      <c r="H220" s="11" t="s">
        <v>16</v>
      </c>
      <c r="I220" s="15">
        <v>172986</v>
      </c>
      <c r="J220" s="15">
        <v>40653.240000000005</v>
      </c>
      <c r="K220" s="13">
        <v>4.467715175344894E-2</v>
      </c>
      <c r="L220" s="13">
        <v>4.2648497945198635E-2</v>
      </c>
      <c r="M220" t="str">
        <f t="shared" si="5"/>
        <v>Oil &amp; Masala</v>
      </c>
      <c r="N220">
        <f>GETPIVOTDATA("Sum of Sales",$H$100,"Category","Oil &amp; Masala","Region","West")</f>
        <v>172986</v>
      </c>
      <c r="O220">
        <f>GETPIVOTDATA("Sum of Profit",$H$100,"Category","Oil &amp; Masala","Region","West")</f>
        <v>40653.240000000005</v>
      </c>
      <c r="P220" s="14">
        <f>GETPIVOTDATA("Sum of Sales2",$H$100,"Category","Oil &amp; Masala","Region","West")</f>
        <v>4.467715175344894E-2</v>
      </c>
      <c r="Q220" s="14">
        <f>GETPIVOTDATA("Sum of Profit2",$H$100,"Category","Oil &amp; Masala","Region","West")</f>
        <v>4.2648497945198635E-2</v>
      </c>
    </row>
    <row r="221" spans="8:17" x14ac:dyDescent="0.15">
      <c r="H221" s="12" t="s">
        <v>82</v>
      </c>
      <c r="I221" s="15">
        <v>38723</v>
      </c>
      <c r="J221" s="15">
        <v>8886.6200000000026</v>
      </c>
      <c r="K221" s="13">
        <v>1.0001002088890451E-2</v>
      </c>
      <c r="L221" s="13">
        <v>9.3227746376367826E-3</v>
      </c>
      <c r="M221" t="str">
        <f t="shared" si="5"/>
        <v>Edible Oil &amp; Ghee</v>
      </c>
      <c r="N221">
        <f>GETPIVOTDATA("Sum of Sales",$H$100,"Category","Oil &amp; Masala","Sub Category","Edible Oil &amp; Ghee","Region","West")</f>
        <v>38723</v>
      </c>
      <c r="O221">
        <f>GETPIVOTDATA("Sum of Profit",$H$100,"Category","Oil &amp; Masala","Sub Category","Edible Oil &amp; Ghee","Region","West")</f>
        <v>8886.6200000000026</v>
      </c>
      <c r="P221" s="14">
        <f>GETPIVOTDATA("Sum of Sales2",$H$100,"Category","Oil &amp; Masala","Sub Category","Edible Oil &amp; Ghee","Region","West")</f>
        <v>1.0001002088890451E-2</v>
      </c>
      <c r="Q221" s="14">
        <f>GETPIVOTDATA("Sum of Profit2",$H$100,"Category","Oil &amp; Masala","Sub Category","Edible Oil &amp; Ghee","Region","West")</f>
        <v>9.3227746376367826E-3</v>
      </c>
    </row>
    <row r="222" spans="8:17" x14ac:dyDescent="0.15">
      <c r="H222" s="12" t="s">
        <v>17</v>
      </c>
      <c r="I222" s="15">
        <v>70080</v>
      </c>
      <c r="J222" s="15">
        <v>15035.58</v>
      </c>
      <c r="K222" s="13">
        <v>1.8099584907921462E-2</v>
      </c>
      <c r="L222" s="13">
        <v>1.5773525129482168E-2</v>
      </c>
      <c r="M222" t="str">
        <f t="shared" si="5"/>
        <v>Masalas</v>
      </c>
      <c r="N222">
        <f>GETPIVOTDATA("Sum of Sales",$H$100,"Category","Oil &amp; Masala","Sub Category","Masalas","Region","West")</f>
        <v>70080</v>
      </c>
      <c r="O222">
        <f>GETPIVOTDATA("Sum of Profit",$H$100,"Category","Oil &amp; Masala","Sub Category","Masalas","Region","West")</f>
        <v>15035.58</v>
      </c>
      <c r="P222" s="14">
        <f>GETPIVOTDATA("Sum of Sales2",$H$100,"Category","Oil &amp; Masala","Sub Category","Masalas","Region","West")</f>
        <v>1.8099584907921462E-2</v>
      </c>
      <c r="Q222" s="14">
        <f>GETPIVOTDATA("Sum of Profit2",$H$100,"Category","Oil &amp; Masala","Sub Category","Masalas","Region","West")</f>
        <v>1.5773525129482168E-2</v>
      </c>
    </row>
    <row r="223" spans="8:17" x14ac:dyDescent="0.15">
      <c r="H223" s="12" t="s">
        <v>198</v>
      </c>
      <c r="I223" s="15">
        <v>64183</v>
      </c>
      <c r="J223" s="15">
        <v>16731.039999999997</v>
      </c>
      <c r="K223" s="13">
        <v>1.6576564756637029E-2</v>
      </c>
      <c r="L223" s="13">
        <v>1.7552198178079681E-2</v>
      </c>
      <c r="M223" t="str">
        <f t="shared" si="5"/>
        <v>Spices</v>
      </c>
      <c r="N223">
        <f>GETPIVOTDATA("Sum of Sales",$H$100,"Category","Oil &amp; Masala","Sub Category","Spices","Region","West")</f>
        <v>64183</v>
      </c>
      <c r="O223">
        <f>GETPIVOTDATA("Sum of Profit",$H$100,"Category","Oil &amp; Masala","Sub Category","Spices","Region","West")</f>
        <v>16731.039999999997</v>
      </c>
      <c r="P223" s="14">
        <f>GETPIVOTDATA("Sum of Sales2",$H$100,"Category","Oil &amp; Masala","Sub Category","Spices","Region","West")</f>
        <v>1.6576564756637029E-2</v>
      </c>
      <c r="Q223" s="14">
        <f>GETPIVOTDATA("Sum of Profit2",$H$100,"Category","Oil &amp; Masala","Sub Category","Spices","Region","West")</f>
        <v>1.7552198178079681E-2</v>
      </c>
    </row>
    <row r="224" spans="8:17" x14ac:dyDescent="0.15">
      <c r="H224" s="11" t="s">
        <v>61</v>
      </c>
      <c r="I224" s="15">
        <v>170314</v>
      </c>
      <c r="J224" s="15">
        <v>42004.270000000004</v>
      </c>
      <c r="K224" s="13">
        <v>4.398705342476792E-2</v>
      </c>
      <c r="L224" s="13">
        <v>4.4065836395440282E-2</v>
      </c>
      <c r="M224" t="str">
        <f t="shared" si="5"/>
        <v>Snacks</v>
      </c>
      <c r="N224">
        <f>GETPIVOTDATA("Sum of Sales",$H$100,"Category","Snacks","Region","West")</f>
        <v>170314</v>
      </c>
      <c r="O224">
        <f>GETPIVOTDATA("Sum of Profit",$H$100,"Category","Snacks","Region","West")</f>
        <v>42004.270000000004</v>
      </c>
      <c r="P224" s="14">
        <f>GETPIVOTDATA("Sum of Sales2",$H$100,"Category","Snacks","Region","West")</f>
        <v>4.398705342476792E-2</v>
      </c>
      <c r="Q224" s="14">
        <f>GETPIVOTDATA("Sum of Profit2",$H$100,"Category","Snacks","Region","West")</f>
        <v>4.4065836395440282E-2</v>
      </c>
    </row>
    <row r="225" spans="8:17" x14ac:dyDescent="0.15">
      <c r="H225" s="12" t="s">
        <v>62</v>
      </c>
      <c r="I225" s="15">
        <v>46063</v>
      </c>
      <c r="J225" s="15">
        <v>12192.91</v>
      </c>
      <c r="K225" s="13">
        <v>1.1896706330102544E-2</v>
      </c>
      <c r="L225" s="13">
        <v>1.2791337100831123E-2</v>
      </c>
      <c r="M225" t="str">
        <f t="shared" si="5"/>
        <v>Chocolates</v>
      </c>
      <c r="N225">
        <f>GETPIVOTDATA("Sum of Sales",$H$100,"Category","Snacks","Sub Category","Chocolates","Region","West")</f>
        <v>46063</v>
      </c>
      <c r="O225">
        <f>GETPIVOTDATA("Sum of Profit",$H$100,"Category","Snacks","Sub Category","Chocolates","Region","West")</f>
        <v>12192.91</v>
      </c>
      <c r="P225" s="14">
        <f>GETPIVOTDATA("Sum of Sales2",$H$100,"Category","Snacks","Sub Category","Chocolates","Region","West")</f>
        <v>1.1896706330102544E-2</v>
      </c>
      <c r="Q225" s="14">
        <f>GETPIVOTDATA("Sum of Profit2",$H$100,"Category","Snacks","Sub Category","Chocolates","Region","West")</f>
        <v>1.2791337100831123E-2</v>
      </c>
    </row>
    <row r="226" spans="8:17" x14ac:dyDescent="0.15">
      <c r="H226" s="12" t="s">
        <v>71</v>
      </c>
      <c r="I226" s="15">
        <v>71741</v>
      </c>
      <c r="J226" s="15">
        <v>17201.25</v>
      </c>
      <c r="K226" s="13">
        <v>1.8528571930353788E-2</v>
      </c>
      <c r="L226" s="13">
        <v>1.8045486049324676E-2</v>
      </c>
      <c r="M226" t="str">
        <f t="shared" si="5"/>
        <v>Cookies</v>
      </c>
      <c r="N226">
        <f>GETPIVOTDATA("Sum of Sales",$H$100,"Category","Snacks","Sub Category","Cookies","Region","West")</f>
        <v>71741</v>
      </c>
      <c r="O226">
        <f>GETPIVOTDATA("Sum of Profit",$H$100,"Category","Snacks","Sub Category","Cookies","Region","West")</f>
        <v>17201.25</v>
      </c>
      <c r="P226" s="14">
        <f>GETPIVOTDATA("Sum of Sales2",$H$100,"Category","Snacks","Sub Category","Cookies","Region","West")</f>
        <v>1.8528571930353788E-2</v>
      </c>
      <c r="Q226" s="14">
        <f>GETPIVOTDATA("Sum of Profit2",$H$100,"Category","Snacks","Sub Category","Cookies","Region","West")</f>
        <v>1.8045486049324676E-2</v>
      </c>
    </row>
    <row r="227" spans="8:17" x14ac:dyDescent="0.15">
      <c r="H227" s="12" t="s">
        <v>115</v>
      </c>
      <c r="I227" s="15">
        <v>52510</v>
      </c>
      <c r="J227" s="15">
        <v>12610.11</v>
      </c>
      <c r="K227" s="13">
        <v>1.3561775164311585E-2</v>
      </c>
      <c r="L227" s="13">
        <v>1.3229013245284478E-2</v>
      </c>
      <c r="M227" t="str">
        <f t="shared" si="5"/>
        <v>Noodles</v>
      </c>
      <c r="N227">
        <f>GETPIVOTDATA("Sum of Sales",$H$100,"Category","Snacks","Sub Category","Noodles","Region","West")</f>
        <v>52510</v>
      </c>
      <c r="O227">
        <f>GETPIVOTDATA("Sum of Profit",$H$100,"Category","Snacks","Sub Category","Noodles","Region","West")</f>
        <v>12610.11</v>
      </c>
      <c r="P227" s="14">
        <f>GETPIVOTDATA("Sum of Sales2",$H$100,"Category","Snacks","Sub Category","Noodles","Region","West")</f>
        <v>1.3561775164311585E-2</v>
      </c>
      <c r="Q227" s="14">
        <f>GETPIVOTDATA("Sum of Profit2",$H$100,"Category","Snacks","Sub Category","Noodles","Region","West")</f>
        <v>1.3229013245284478E-2</v>
      </c>
    </row>
    <row r="228" spans="8:17" x14ac:dyDescent="0.15">
      <c r="H228" s="7" t="s">
        <v>10118</v>
      </c>
      <c r="I228" s="15">
        <v>3871912</v>
      </c>
      <c r="J228" s="15">
        <v>953216.21999999986</v>
      </c>
      <c r="K228" s="13">
        <v>1</v>
      </c>
      <c r="L228" s="13">
        <v>1</v>
      </c>
      <c r="M228" t="str">
        <f t="shared" si="5"/>
        <v>Grand Total</v>
      </c>
      <c r="N228">
        <f>GETPIVOTDATA("Sum of Sales",$H$100)</f>
        <v>3871912</v>
      </c>
      <c r="O228">
        <f>GETPIVOTDATA("Sum of Profit",$H$100)</f>
        <v>953216.21999999986</v>
      </c>
      <c r="P228" s="14">
        <f>GETPIVOTDATA("Sum of Sales2",$H$100)</f>
        <v>1</v>
      </c>
      <c r="Q228" s="14">
        <f>GETPIVOTDATA("Sum of Profit2",$H$100)</f>
        <v>1</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sqref="A1:N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C47:AA97"/>
  <sheetViews>
    <sheetView tabSelected="1" topLeftCell="A4" zoomScale="70" zoomScaleNormal="70" workbookViewId="0">
      <selection activeCell="C47" sqref="C47:AA97"/>
    </sheetView>
  </sheetViews>
  <sheetFormatPr baseColWidth="10" defaultRowHeight="13" x14ac:dyDescent="0.15"/>
  <cols>
    <col min="1" max="16384" width="10.83203125" style="10"/>
  </cols>
  <sheetData>
    <row r="47" spans="3:27" x14ac:dyDescent="0.15">
      <c r="C47"/>
      <c r="D47"/>
      <c r="E47"/>
      <c r="F47"/>
      <c r="G47"/>
      <c r="H47"/>
      <c r="I47"/>
      <c r="J47"/>
      <c r="K47"/>
      <c r="L47"/>
      <c r="M47"/>
      <c r="N47"/>
      <c r="O47"/>
      <c r="P47"/>
      <c r="Q47"/>
      <c r="R47"/>
      <c r="S47"/>
      <c r="T47"/>
      <c r="U47"/>
      <c r="V47"/>
      <c r="W47"/>
      <c r="X47"/>
      <c r="Y47"/>
      <c r="Z47"/>
      <c r="AA47"/>
    </row>
    <row r="48" spans="3:27" x14ac:dyDescent="0.15">
      <c r="C48"/>
      <c r="D48"/>
      <c r="E48"/>
      <c r="F48"/>
      <c r="G48"/>
      <c r="H48"/>
      <c r="I48"/>
      <c r="J48"/>
      <c r="K48"/>
      <c r="L48"/>
      <c r="M48"/>
      <c r="N48"/>
      <c r="O48"/>
      <c r="P48"/>
      <c r="Q48"/>
      <c r="R48"/>
      <c r="S48"/>
      <c r="T48"/>
      <c r="U48"/>
      <c r="V48"/>
      <c r="W48"/>
      <c r="X48"/>
      <c r="Y48"/>
      <c r="Z48"/>
      <c r="AA48"/>
    </row>
    <row r="49" spans="3:27" x14ac:dyDescent="0.15">
      <c r="C49"/>
      <c r="D49"/>
      <c r="E49"/>
      <c r="F49"/>
      <c r="G49"/>
      <c r="H49"/>
      <c r="I49"/>
      <c r="J49"/>
      <c r="K49"/>
      <c r="L49"/>
      <c r="M49"/>
      <c r="N49"/>
      <c r="O49"/>
      <c r="P49"/>
      <c r="Q49"/>
      <c r="R49"/>
      <c r="S49"/>
      <c r="T49"/>
      <c r="U49"/>
      <c r="V49"/>
      <c r="W49"/>
      <c r="X49"/>
      <c r="Y49"/>
      <c r="Z49"/>
      <c r="AA49"/>
    </row>
    <row r="50" spans="3:27" x14ac:dyDescent="0.15">
      <c r="C50"/>
      <c r="D50"/>
      <c r="E50"/>
      <c r="F50"/>
      <c r="G50"/>
      <c r="H50"/>
      <c r="I50"/>
      <c r="J50"/>
      <c r="K50"/>
      <c r="L50"/>
      <c r="M50"/>
      <c r="N50"/>
      <c r="O50"/>
      <c r="P50"/>
      <c r="Q50"/>
      <c r="R50"/>
      <c r="S50"/>
      <c r="T50"/>
      <c r="U50"/>
      <c r="V50"/>
      <c r="W50"/>
      <c r="X50"/>
      <c r="Y50"/>
      <c r="Z50"/>
      <c r="AA50"/>
    </row>
    <row r="51" spans="3:27" x14ac:dyDescent="0.15">
      <c r="C51"/>
      <c r="D51"/>
      <c r="E51"/>
      <c r="F51"/>
      <c r="G51"/>
      <c r="H51"/>
      <c r="I51"/>
      <c r="J51"/>
      <c r="K51"/>
      <c r="L51"/>
      <c r="M51"/>
      <c r="N51"/>
      <c r="O51"/>
      <c r="P51"/>
      <c r="Q51"/>
      <c r="R51"/>
      <c r="S51"/>
      <c r="T51"/>
      <c r="U51"/>
      <c r="V51"/>
      <c r="W51"/>
      <c r="X51"/>
      <c r="Y51"/>
      <c r="Z51"/>
      <c r="AA51"/>
    </row>
    <row r="52" spans="3:27" x14ac:dyDescent="0.15">
      <c r="C52"/>
      <c r="D52"/>
      <c r="E52"/>
      <c r="F52"/>
      <c r="G52"/>
      <c r="H52"/>
      <c r="I52"/>
      <c r="J52"/>
      <c r="K52"/>
      <c r="L52"/>
      <c r="M52"/>
      <c r="N52"/>
      <c r="O52"/>
      <c r="P52"/>
      <c r="Q52"/>
      <c r="R52"/>
      <c r="S52"/>
      <c r="T52"/>
      <c r="U52"/>
      <c r="V52"/>
      <c r="W52" s="12" t="s">
        <v>53</v>
      </c>
      <c r="X52"/>
      <c r="Y52"/>
      <c r="Z52"/>
      <c r="AA52"/>
    </row>
    <row r="53" spans="3:27" x14ac:dyDescent="0.15">
      <c r="C53"/>
      <c r="D53"/>
      <c r="E53"/>
      <c r="F53"/>
      <c r="G53"/>
      <c r="H53"/>
      <c r="I53"/>
      <c r="J53"/>
      <c r="K53"/>
      <c r="L53"/>
      <c r="M53"/>
      <c r="N53"/>
      <c r="O53"/>
      <c r="P53"/>
      <c r="Q53"/>
      <c r="R53"/>
      <c r="S53"/>
      <c r="T53"/>
      <c r="U53"/>
      <c r="V53"/>
      <c r="W53"/>
      <c r="X53"/>
      <c r="Y53"/>
      <c r="Z53"/>
      <c r="AA53"/>
    </row>
    <row r="54" spans="3:27" x14ac:dyDescent="0.15">
      <c r="C54"/>
      <c r="D54"/>
      <c r="E54"/>
      <c r="F54"/>
      <c r="G54"/>
      <c r="H54"/>
      <c r="I54"/>
      <c r="J54"/>
      <c r="K54"/>
      <c r="L54"/>
      <c r="M54"/>
      <c r="N54"/>
      <c r="O54"/>
      <c r="P54"/>
      <c r="Q54"/>
      <c r="R54"/>
      <c r="S54"/>
      <c r="T54"/>
      <c r="U54"/>
      <c r="V54"/>
      <c r="W54"/>
      <c r="X54"/>
      <c r="Y54"/>
      <c r="Z54"/>
      <c r="AA54"/>
    </row>
    <row r="55" spans="3:27" x14ac:dyDescent="0.15">
      <c r="C55"/>
      <c r="D55"/>
      <c r="E55"/>
      <c r="F55"/>
      <c r="G55"/>
      <c r="H55"/>
      <c r="I55"/>
      <c r="J55"/>
      <c r="K55"/>
      <c r="L55"/>
      <c r="M55"/>
      <c r="N55"/>
      <c r="O55"/>
      <c r="P55"/>
      <c r="Q55"/>
      <c r="R55"/>
      <c r="S55"/>
      <c r="T55"/>
      <c r="U55"/>
      <c r="V55"/>
      <c r="W55"/>
      <c r="X55" s="12" t="s">
        <v>208</v>
      </c>
      <c r="Y55"/>
      <c r="Z55"/>
      <c r="AA55"/>
    </row>
    <row r="56" spans="3:27" x14ac:dyDescent="0.15">
      <c r="C56"/>
      <c r="D56"/>
      <c r="E56"/>
      <c r="F56"/>
      <c r="G56"/>
      <c r="H56"/>
      <c r="I56"/>
      <c r="J56"/>
      <c r="K56"/>
      <c r="L56"/>
      <c r="M56"/>
      <c r="N56"/>
      <c r="O56"/>
      <c r="P56"/>
      <c r="Q56"/>
      <c r="R56"/>
      <c r="S56"/>
      <c r="T56"/>
      <c r="U56"/>
      <c r="V56"/>
      <c r="W56"/>
      <c r="X56"/>
      <c r="Y56"/>
      <c r="Z56"/>
      <c r="AA56"/>
    </row>
    <row r="57" spans="3:27" x14ac:dyDescent="0.15">
      <c r="C57"/>
      <c r="D57"/>
      <c r="E57"/>
      <c r="F57"/>
      <c r="G57"/>
      <c r="H57"/>
      <c r="I57"/>
      <c r="J57"/>
      <c r="K57"/>
      <c r="L57"/>
      <c r="M57"/>
      <c r="N57"/>
      <c r="O57"/>
      <c r="P57"/>
      <c r="Q57"/>
      <c r="R57"/>
      <c r="S57"/>
      <c r="T57"/>
      <c r="U57"/>
      <c r="V57"/>
      <c r="W57"/>
      <c r="X57"/>
      <c r="Y57"/>
      <c r="Z57"/>
      <c r="AA57"/>
    </row>
    <row r="58" spans="3:27" x14ac:dyDescent="0.15">
      <c r="C58"/>
      <c r="D58"/>
      <c r="E58"/>
      <c r="F58"/>
      <c r="G58"/>
      <c r="H58"/>
      <c r="I58"/>
      <c r="J58"/>
      <c r="K58"/>
      <c r="L58"/>
      <c r="M58"/>
      <c r="N58"/>
      <c r="O58"/>
      <c r="P58"/>
      <c r="Q58"/>
      <c r="R58"/>
      <c r="S58"/>
      <c r="T58"/>
      <c r="U58"/>
      <c r="V58"/>
      <c r="W58"/>
      <c r="X58"/>
      <c r="Y58"/>
      <c r="Z58" s="12" t="s">
        <v>57</v>
      </c>
      <c r="AA58"/>
    </row>
    <row r="59" spans="3:27" x14ac:dyDescent="0.15">
      <c r="C59"/>
      <c r="D59"/>
      <c r="E59"/>
      <c r="F59"/>
      <c r="G59"/>
      <c r="H59"/>
      <c r="I59"/>
      <c r="J59"/>
      <c r="K59"/>
      <c r="L59"/>
      <c r="M59"/>
      <c r="N59"/>
      <c r="O59"/>
      <c r="P59"/>
      <c r="Q59"/>
      <c r="R59"/>
      <c r="S59"/>
      <c r="T59"/>
      <c r="U59"/>
      <c r="V59"/>
      <c r="W59"/>
      <c r="X59"/>
      <c r="Y59"/>
      <c r="Z59"/>
      <c r="AA59"/>
    </row>
    <row r="60" spans="3:27" x14ac:dyDescent="0.15">
      <c r="C60"/>
      <c r="D60"/>
      <c r="E60"/>
      <c r="F60"/>
      <c r="G60"/>
      <c r="H60"/>
      <c r="I60"/>
      <c r="J60"/>
      <c r="K60"/>
      <c r="L60"/>
      <c r="M60"/>
      <c r="N60"/>
      <c r="O60"/>
      <c r="P60"/>
      <c r="Q60"/>
      <c r="R60"/>
      <c r="S60"/>
      <c r="T60"/>
      <c r="U60"/>
      <c r="V60"/>
      <c r="W60"/>
      <c r="X60"/>
      <c r="Y60"/>
      <c r="Z60"/>
      <c r="AA60"/>
    </row>
    <row r="61" spans="3:27" x14ac:dyDescent="0.15">
      <c r="C61"/>
      <c r="D61"/>
      <c r="E61"/>
      <c r="F61"/>
      <c r="G61"/>
      <c r="H61"/>
      <c r="I61"/>
      <c r="J61"/>
      <c r="K61"/>
      <c r="L61"/>
      <c r="M61"/>
      <c r="N61"/>
      <c r="O61"/>
      <c r="P61"/>
      <c r="Q61"/>
      <c r="R61"/>
      <c r="S61"/>
      <c r="T61"/>
      <c r="U61"/>
      <c r="V61"/>
      <c r="W61"/>
      <c r="X61"/>
      <c r="Y61"/>
      <c r="Z61"/>
      <c r="AA61"/>
    </row>
    <row r="62" spans="3:27" x14ac:dyDescent="0.15">
      <c r="C62"/>
      <c r="D62"/>
      <c r="E62"/>
      <c r="F62"/>
      <c r="G62"/>
      <c r="H62"/>
      <c r="I62"/>
      <c r="J62"/>
      <c r="K62"/>
      <c r="L62"/>
      <c r="M62"/>
      <c r="N62"/>
      <c r="O62"/>
      <c r="P62"/>
      <c r="Q62"/>
      <c r="R62"/>
      <c r="S62"/>
      <c r="T62"/>
      <c r="U62"/>
      <c r="V62"/>
      <c r="W62"/>
      <c r="X62"/>
      <c r="Y62"/>
      <c r="Z62"/>
      <c r="AA62"/>
    </row>
    <row r="63" spans="3:27" x14ac:dyDescent="0.15">
      <c r="C63"/>
      <c r="D63"/>
      <c r="E63"/>
      <c r="F63"/>
      <c r="G63"/>
      <c r="H63"/>
      <c r="I63"/>
      <c r="J63"/>
      <c r="K63"/>
      <c r="L63"/>
      <c r="M63"/>
      <c r="N63"/>
      <c r="O63"/>
      <c r="P63"/>
      <c r="Q63"/>
      <c r="R63"/>
      <c r="S63"/>
      <c r="T63"/>
      <c r="U63"/>
      <c r="V63"/>
      <c r="W63"/>
      <c r="X63"/>
      <c r="Y63"/>
      <c r="Z63"/>
      <c r="AA63"/>
    </row>
    <row r="64" spans="3:27" x14ac:dyDescent="0.15">
      <c r="C64"/>
      <c r="D64"/>
      <c r="E64"/>
      <c r="F64"/>
      <c r="G64"/>
      <c r="H64"/>
      <c r="I64"/>
      <c r="J64"/>
      <c r="K64"/>
      <c r="L64"/>
      <c r="M64"/>
      <c r="N64"/>
      <c r="O64"/>
      <c r="P64"/>
      <c r="Q64"/>
      <c r="R64"/>
      <c r="S64"/>
      <c r="T64"/>
      <c r="U64"/>
      <c r="V64"/>
      <c r="W64"/>
      <c r="X64"/>
      <c r="Y64" s="12" t="s">
        <v>24</v>
      </c>
      <c r="Z64"/>
      <c r="AA64"/>
    </row>
    <row r="65" spans="3:27" x14ac:dyDescent="0.15">
      <c r="C65"/>
      <c r="D65"/>
      <c r="E65"/>
      <c r="F65"/>
      <c r="G65"/>
      <c r="H65"/>
      <c r="I65"/>
      <c r="J65"/>
      <c r="K65"/>
      <c r="L65"/>
      <c r="M65"/>
      <c r="N65"/>
      <c r="O65"/>
      <c r="P65"/>
      <c r="Q65"/>
      <c r="R65"/>
      <c r="S65"/>
      <c r="T65"/>
      <c r="U65"/>
      <c r="V65"/>
      <c r="W65"/>
      <c r="X65"/>
      <c r="Y65"/>
      <c r="Z65"/>
      <c r="AA65"/>
    </row>
    <row r="66" spans="3:27" x14ac:dyDescent="0.15">
      <c r="C66"/>
      <c r="D66"/>
      <c r="E66"/>
      <c r="F66"/>
      <c r="G66"/>
      <c r="H66"/>
      <c r="I66"/>
      <c r="J66"/>
      <c r="K66"/>
      <c r="L66"/>
      <c r="M66"/>
      <c r="N66"/>
      <c r="O66"/>
      <c r="P66"/>
      <c r="Q66"/>
      <c r="R66"/>
      <c r="S66"/>
      <c r="T66"/>
      <c r="U66"/>
      <c r="V66"/>
      <c r="W66"/>
      <c r="X66"/>
      <c r="Y66"/>
      <c r="Z66"/>
      <c r="AA66"/>
    </row>
    <row r="67" spans="3:27" x14ac:dyDescent="0.15">
      <c r="C67"/>
      <c r="D67"/>
      <c r="E67"/>
      <c r="F67"/>
      <c r="G67"/>
      <c r="H67"/>
      <c r="I67"/>
      <c r="J67"/>
      <c r="K67"/>
      <c r="L67"/>
      <c r="M67"/>
      <c r="N67"/>
      <c r="O67"/>
      <c r="P67"/>
      <c r="Q67"/>
      <c r="R67"/>
      <c r="S67"/>
      <c r="T67"/>
      <c r="U67"/>
      <c r="V67"/>
      <c r="W67"/>
      <c r="X67"/>
      <c r="Y67"/>
      <c r="Z67"/>
      <c r="AA67"/>
    </row>
    <row r="68" spans="3:27" x14ac:dyDescent="0.15">
      <c r="C68"/>
      <c r="D68"/>
      <c r="E68"/>
      <c r="F68"/>
      <c r="G68"/>
      <c r="H68"/>
      <c r="I68"/>
      <c r="J68"/>
      <c r="K68"/>
      <c r="L68"/>
      <c r="M68"/>
      <c r="N68"/>
      <c r="O68"/>
      <c r="P68"/>
      <c r="Q68"/>
      <c r="R68"/>
      <c r="S68"/>
      <c r="T68"/>
      <c r="U68"/>
      <c r="V68"/>
      <c r="W68"/>
      <c r="X68"/>
      <c r="Y68" s="12" t="s">
        <v>94</v>
      </c>
      <c r="Z68"/>
      <c r="AA68"/>
    </row>
    <row r="69" spans="3:27" x14ac:dyDescent="0.15">
      <c r="C69"/>
      <c r="D69"/>
      <c r="E69"/>
      <c r="F69"/>
      <c r="G69"/>
      <c r="H69"/>
      <c r="I69"/>
      <c r="J69"/>
      <c r="K69"/>
      <c r="L69"/>
      <c r="M69"/>
      <c r="N69"/>
      <c r="O69"/>
      <c r="P69"/>
      <c r="Q69"/>
      <c r="R69"/>
      <c r="S69"/>
      <c r="T69"/>
      <c r="U69"/>
      <c r="V69"/>
      <c r="W69"/>
      <c r="X69"/>
      <c r="Y69"/>
      <c r="Z69"/>
      <c r="AA69"/>
    </row>
    <row r="70" spans="3:27" x14ac:dyDescent="0.15">
      <c r="C70"/>
      <c r="D70"/>
      <c r="E70"/>
      <c r="F70"/>
      <c r="G70"/>
      <c r="H70"/>
      <c r="I70"/>
      <c r="J70"/>
      <c r="K70"/>
      <c r="L70"/>
      <c r="M70"/>
      <c r="N70"/>
      <c r="O70"/>
      <c r="P70"/>
      <c r="Q70"/>
      <c r="R70"/>
      <c r="S70"/>
      <c r="T70"/>
      <c r="U70"/>
      <c r="V70"/>
      <c r="W70"/>
      <c r="X70"/>
      <c r="Y70"/>
      <c r="Z70"/>
      <c r="AA70"/>
    </row>
    <row r="71" spans="3:27" x14ac:dyDescent="0.15">
      <c r="C71"/>
      <c r="D71"/>
      <c r="E71"/>
      <c r="F71"/>
      <c r="G71"/>
      <c r="H71"/>
      <c r="I71"/>
      <c r="J71"/>
      <c r="K71"/>
      <c r="L71"/>
      <c r="M71"/>
      <c r="N71"/>
      <c r="O71"/>
      <c r="P71"/>
      <c r="Q71"/>
      <c r="R71"/>
      <c r="S71"/>
      <c r="T71"/>
      <c r="U71"/>
      <c r="V71"/>
      <c r="W71"/>
      <c r="X71"/>
      <c r="Y71"/>
      <c r="Z71"/>
      <c r="AA71"/>
    </row>
    <row r="72" spans="3:27" x14ac:dyDescent="0.15">
      <c r="C72"/>
      <c r="D72"/>
      <c r="E72"/>
      <c r="F72"/>
      <c r="G72"/>
      <c r="H72"/>
      <c r="I72"/>
      <c r="J72"/>
      <c r="K72"/>
      <c r="L72"/>
      <c r="M72"/>
      <c r="N72"/>
      <c r="O72"/>
      <c r="P72"/>
      <c r="Q72"/>
      <c r="R72"/>
      <c r="S72"/>
      <c r="T72"/>
      <c r="U72"/>
      <c r="V72"/>
      <c r="W72"/>
      <c r="X72"/>
      <c r="Y72"/>
      <c r="Z72"/>
      <c r="AA72"/>
    </row>
    <row r="73" spans="3:27" x14ac:dyDescent="0.15">
      <c r="C73"/>
      <c r="D73"/>
      <c r="E73"/>
      <c r="F73"/>
      <c r="G73"/>
      <c r="H73"/>
      <c r="I73"/>
      <c r="J73"/>
      <c r="K73"/>
      <c r="L73"/>
      <c r="M73"/>
      <c r="N73"/>
      <c r="O73"/>
      <c r="P73"/>
      <c r="Q73"/>
      <c r="R73"/>
      <c r="S73"/>
      <c r="T73"/>
      <c r="U73"/>
      <c r="V73"/>
      <c r="W73"/>
      <c r="X73"/>
      <c r="Y73"/>
      <c r="Z73"/>
      <c r="AA73"/>
    </row>
    <row r="74" spans="3:27" x14ac:dyDescent="0.15">
      <c r="C74"/>
      <c r="D74"/>
      <c r="E74"/>
      <c r="F74"/>
      <c r="G74"/>
      <c r="H74"/>
      <c r="I74"/>
      <c r="J74"/>
      <c r="K74"/>
      <c r="L74"/>
      <c r="M74"/>
      <c r="N74"/>
      <c r="O74"/>
      <c r="P74"/>
      <c r="Q74"/>
      <c r="R74"/>
      <c r="S74"/>
      <c r="T74"/>
      <c r="U74"/>
      <c r="V74"/>
      <c r="W74"/>
      <c r="X74"/>
      <c r="Y74"/>
      <c r="Z74"/>
      <c r="AA74"/>
    </row>
    <row r="75" spans="3:27" x14ac:dyDescent="0.15">
      <c r="C75"/>
      <c r="D75"/>
      <c r="E75"/>
      <c r="F75"/>
      <c r="G75"/>
      <c r="H75"/>
      <c r="I75"/>
      <c r="J75"/>
      <c r="K75"/>
      <c r="L75"/>
      <c r="M75"/>
      <c r="N75"/>
      <c r="O75"/>
      <c r="P75"/>
      <c r="Q75"/>
      <c r="R75"/>
      <c r="S75"/>
      <c r="T75"/>
      <c r="U75"/>
      <c r="V75"/>
      <c r="W75"/>
      <c r="X75"/>
      <c r="Y75"/>
      <c r="Z75" s="12" t="s">
        <v>78</v>
      </c>
      <c r="AA75"/>
    </row>
    <row r="76" spans="3:27" x14ac:dyDescent="0.15">
      <c r="C76"/>
      <c r="D76"/>
      <c r="E76"/>
      <c r="F76"/>
      <c r="G76"/>
      <c r="H76"/>
      <c r="I76"/>
      <c r="J76"/>
      <c r="K76"/>
      <c r="L76"/>
      <c r="M76"/>
      <c r="N76"/>
      <c r="O76"/>
      <c r="P76"/>
      <c r="Q76"/>
      <c r="R76"/>
      <c r="S76"/>
      <c r="T76"/>
      <c r="U76"/>
      <c r="V76"/>
      <c r="W76"/>
      <c r="X76"/>
      <c r="Y76"/>
      <c r="Z76"/>
      <c r="AA76"/>
    </row>
    <row r="77" spans="3:27" x14ac:dyDescent="0.15">
      <c r="C77"/>
      <c r="D77"/>
      <c r="E77"/>
      <c r="F77"/>
      <c r="G77"/>
      <c r="H77"/>
      <c r="I77"/>
      <c r="J77"/>
      <c r="K77"/>
      <c r="L77"/>
      <c r="M77"/>
      <c r="N77"/>
      <c r="O77"/>
      <c r="P77"/>
      <c r="Q77"/>
      <c r="R77"/>
      <c r="S77"/>
      <c r="T77"/>
      <c r="U77"/>
      <c r="V77"/>
      <c r="W77"/>
      <c r="X77"/>
      <c r="Y77" s="12" t="s">
        <v>67</v>
      </c>
      <c r="Z77"/>
      <c r="AA77"/>
    </row>
    <row r="78" spans="3:27" x14ac:dyDescent="0.15">
      <c r="C78"/>
      <c r="D78"/>
      <c r="E78"/>
      <c r="F78"/>
      <c r="G78"/>
      <c r="H78"/>
      <c r="I78"/>
      <c r="J78"/>
      <c r="K78"/>
      <c r="L78"/>
      <c r="M78"/>
      <c r="N78"/>
      <c r="O78"/>
      <c r="P78"/>
      <c r="Q78"/>
      <c r="R78"/>
      <c r="S78"/>
      <c r="T78"/>
      <c r="U78"/>
      <c r="V78"/>
      <c r="W78"/>
      <c r="X78"/>
      <c r="Y78"/>
      <c r="Z78"/>
      <c r="AA78"/>
    </row>
    <row r="79" spans="3:27" x14ac:dyDescent="0.15">
      <c r="C79"/>
      <c r="D79"/>
      <c r="E79"/>
      <c r="F79"/>
      <c r="G79"/>
      <c r="H79"/>
      <c r="I79"/>
      <c r="J79"/>
      <c r="K79"/>
      <c r="L79"/>
      <c r="M79"/>
      <c r="N79"/>
      <c r="O79"/>
      <c r="P79"/>
      <c r="Q79"/>
      <c r="R79"/>
      <c r="S79"/>
      <c r="T79"/>
      <c r="U79"/>
      <c r="V79"/>
      <c r="W79"/>
      <c r="X79" s="12" t="s">
        <v>160</v>
      </c>
      <c r="Y79"/>
      <c r="Z79"/>
      <c r="AA79"/>
    </row>
    <row r="80" spans="3:27" x14ac:dyDescent="0.15">
      <c r="C80"/>
      <c r="D80"/>
      <c r="E80"/>
      <c r="F80"/>
      <c r="G80"/>
      <c r="H80"/>
      <c r="I80"/>
      <c r="J80"/>
      <c r="K80"/>
      <c r="L80"/>
      <c r="M80"/>
      <c r="N80"/>
      <c r="O80"/>
      <c r="P80"/>
      <c r="Q80"/>
      <c r="R80"/>
      <c r="S80"/>
      <c r="T80"/>
      <c r="U80"/>
      <c r="V80"/>
      <c r="W80"/>
      <c r="X80"/>
      <c r="Y80"/>
      <c r="Z80"/>
      <c r="AA80"/>
    </row>
    <row r="81" spans="3:27" x14ac:dyDescent="0.15">
      <c r="C81"/>
      <c r="D81"/>
      <c r="E81"/>
      <c r="F81"/>
      <c r="G81"/>
      <c r="H81"/>
      <c r="I81"/>
      <c r="J81"/>
      <c r="K81"/>
      <c r="L81"/>
      <c r="M81"/>
      <c r="N81"/>
      <c r="O81"/>
      <c r="P81"/>
      <c r="Q81"/>
      <c r="R81"/>
      <c r="S81"/>
      <c r="T81"/>
      <c r="U81"/>
      <c r="V81"/>
      <c r="W81" s="12" t="s">
        <v>90</v>
      </c>
      <c r="X81"/>
      <c r="Y81"/>
      <c r="Z81"/>
      <c r="AA81"/>
    </row>
    <row r="82" spans="3:27" x14ac:dyDescent="0.15">
      <c r="C82"/>
      <c r="D82"/>
      <c r="E82"/>
      <c r="F82"/>
      <c r="G82"/>
      <c r="H82"/>
      <c r="I82"/>
      <c r="J82"/>
      <c r="K82"/>
      <c r="L82"/>
      <c r="M82"/>
      <c r="N82"/>
      <c r="O82"/>
      <c r="P82"/>
      <c r="Q82"/>
      <c r="R82"/>
      <c r="S82"/>
      <c r="T82"/>
      <c r="U82"/>
      <c r="V82"/>
      <c r="W82"/>
      <c r="X82"/>
      <c r="Y82"/>
      <c r="Z82"/>
      <c r="AA82"/>
    </row>
    <row r="83" spans="3:27" x14ac:dyDescent="0.15">
      <c r="C83"/>
      <c r="D83"/>
      <c r="E83"/>
      <c r="F83"/>
      <c r="G83"/>
      <c r="H83"/>
      <c r="I83"/>
      <c r="J83"/>
      <c r="K83"/>
      <c r="L83"/>
      <c r="M83"/>
      <c r="N83"/>
      <c r="O83"/>
      <c r="P83"/>
      <c r="Q83"/>
      <c r="R83"/>
      <c r="S83"/>
      <c r="T83"/>
      <c r="U83"/>
      <c r="V83"/>
      <c r="W83"/>
      <c r="X83"/>
      <c r="Y83"/>
      <c r="Z83"/>
      <c r="AA83"/>
    </row>
    <row r="84" spans="3:27" x14ac:dyDescent="0.15">
      <c r="C84"/>
      <c r="D84"/>
      <c r="E84"/>
      <c r="F84"/>
      <c r="G84"/>
      <c r="H84"/>
      <c r="I84"/>
      <c r="J84"/>
      <c r="K84"/>
      <c r="L84"/>
      <c r="M84"/>
      <c r="N84"/>
      <c r="O84"/>
      <c r="P84"/>
      <c r="Q84"/>
      <c r="R84"/>
      <c r="S84"/>
      <c r="T84"/>
      <c r="U84"/>
      <c r="V84"/>
      <c r="W84"/>
      <c r="X84"/>
      <c r="Y84"/>
      <c r="Z84"/>
      <c r="AA84"/>
    </row>
    <row r="85" spans="3:27" x14ac:dyDescent="0.15">
      <c r="C85"/>
      <c r="D85"/>
      <c r="E85"/>
      <c r="F85"/>
      <c r="G85"/>
      <c r="H85"/>
      <c r="I85"/>
      <c r="J85"/>
      <c r="K85"/>
      <c r="L85"/>
      <c r="M85"/>
      <c r="N85"/>
      <c r="O85"/>
      <c r="P85"/>
      <c r="Q85"/>
      <c r="R85"/>
      <c r="S85"/>
      <c r="T85"/>
      <c r="U85"/>
      <c r="V85"/>
      <c r="W85"/>
      <c r="X85"/>
      <c r="Y85"/>
      <c r="Z85"/>
      <c r="AA85"/>
    </row>
    <row r="86" spans="3:27" x14ac:dyDescent="0.15">
      <c r="C86"/>
      <c r="D86"/>
      <c r="E86"/>
      <c r="F86"/>
      <c r="G86"/>
      <c r="H86"/>
      <c r="I86"/>
      <c r="J86"/>
      <c r="K86"/>
      <c r="L86"/>
      <c r="M86"/>
      <c r="N86"/>
      <c r="O86"/>
      <c r="P86"/>
      <c r="Q86"/>
      <c r="R86"/>
      <c r="S86"/>
      <c r="T86"/>
      <c r="U86"/>
      <c r="V86"/>
      <c r="W86"/>
      <c r="X86"/>
      <c r="Y86"/>
      <c r="Z86"/>
      <c r="AA86"/>
    </row>
    <row r="87" spans="3:27" x14ac:dyDescent="0.15">
      <c r="C87"/>
      <c r="D87"/>
      <c r="E87"/>
      <c r="F87"/>
      <c r="G87"/>
      <c r="H87"/>
      <c r="I87"/>
      <c r="J87"/>
      <c r="K87"/>
      <c r="L87"/>
      <c r="M87"/>
      <c r="N87"/>
      <c r="O87"/>
      <c r="P87"/>
      <c r="Q87"/>
      <c r="R87"/>
      <c r="S87"/>
      <c r="T87"/>
      <c r="U87"/>
      <c r="V87"/>
      <c r="W87"/>
      <c r="X87"/>
      <c r="Y87"/>
      <c r="Z87"/>
      <c r="AA87"/>
    </row>
    <row r="88" spans="3:27" x14ac:dyDescent="0.15">
      <c r="C88"/>
      <c r="D88"/>
      <c r="E88"/>
      <c r="F88"/>
      <c r="G88"/>
      <c r="H88"/>
      <c r="I88"/>
      <c r="J88"/>
      <c r="K88"/>
      <c r="L88"/>
      <c r="M88"/>
      <c r="N88"/>
      <c r="O88"/>
      <c r="P88"/>
      <c r="Q88"/>
      <c r="R88"/>
      <c r="S88"/>
      <c r="T88"/>
      <c r="U88"/>
      <c r="V88"/>
      <c r="W88"/>
      <c r="X88"/>
      <c r="Y88"/>
      <c r="Z88"/>
      <c r="AA88"/>
    </row>
    <row r="89" spans="3:27" x14ac:dyDescent="0.15">
      <c r="C89"/>
      <c r="D89"/>
      <c r="E89"/>
      <c r="F89"/>
      <c r="G89"/>
      <c r="H89"/>
      <c r="I89"/>
      <c r="J89"/>
      <c r="K89"/>
      <c r="L89"/>
      <c r="M89"/>
      <c r="N89"/>
      <c r="O89"/>
      <c r="P89"/>
      <c r="Q89"/>
      <c r="R89"/>
      <c r="S89"/>
      <c r="T89"/>
      <c r="U89"/>
      <c r="V89"/>
      <c r="W89"/>
      <c r="X89"/>
      <c r="Y89"/>
      <c r="Z89"/>
      <c r="AA89"/>
    </row>
    <row r="90" spans="3:27" x14ac:dyDescent="0.15">
      <c r="C90"/>
      <c r="D90"/>
      <c r="E90"/>
      <c r="F90"/>
      <c r="G90"/>
      <c r="H90"/>
      <c r="I90"/>
      <c r="J90"/>
      <c r="K90"/>
      <c r="L90"/>
      <c r="M90"/>
      <c r="N90"/>
      <c r="O90"/>
      <c r="P90"/>
      <c r="Q90"/>
      <c r="R90"/>
      <c r="S90"/>
      <c r="T90"/>
      <c r="U90"/>
      <c r="V90"/>
      <c r="W90"/>
      <c r="X90"/>
      <c r="Y90"/>
      <c r="Z90"/>
      <c r="AA90"/>
    </row>
    <row r="91" spans="3:27" x14ac:dyDescent="0.15">
      <c r="C91"/>
      <c r="D91"/>
      <c r="E91"/>
      <c r="F91"/>
      <c r="G91"/>
      <c r="H91"/>
      <c r="I91"/>
      <c r="J91"/>
      <c r="K91"/>
      <c r="L91"/>
      <c r="M91"/>
      <c r="N91"/>
      <c r="O91"/>
      <c r="P91"/>
      <c r="Q91"/>
      <c r="R91"/>
      <c r="S91"/>
      <c r="T91"/>
      <c r="U91"/>
      <c r="V91"/>
      <c r="W91"/>
      <c r="X91"/>
      <c r="Y91"/>
      <c r="Z91"/>
      <c r="AA91"/>
    </row>
    <row r="92" spans="3:27" x14ac:dyDescent="0.15">
      <c r="C92"/>
      <c r="D92"/>
      <c r="E92"/>
      <c r="F92"/>
      <c r="G92"/>
      <c r="H92"/>
      <c r="I92"/>
      <c r="J92"/>
      <c r="K92"/>
      <c r="L92"/>
      <c r="M92"/>
      <c r="N92"/>
      <c r="O92"/>
      <c r="P92"/>
      <c r="Q92"/>
      <c r="R92"/>
      <c r="S92"/>
      <c r="T92"/>
      <c r="U92"/>
      <c r="V92"/>
      <c r="W92"/>
      <c r="X92"/>
      <c r="Y92"/>
      <c r="Z92"/>
      <c r="AA92"/>
    </row>
    <row r="93" spans="3:27" x14ac:dyDescent="0.15">
      <c r="C93"/>
      <c r="D93"/>
      <c r="E93"/>
      <c r="F93"/>
      <c r="G93"/>
      <c r="H93"/>
      <c r="I93"/>
      <c r="J93"/>
      <c r="K93"/>
      <c r="L93"/>
      <c r="M93"/>
      <c r="N93"/>
      <c r="O93"/>
      <c r="P93"/>
      <c r="Q93"/>
      <c r="R93"/>
      <c r="S93"/>
      <c r="T93"/>
      <c r="U93"/>
      <c r="V93"/>
      <c r="W93"/>
      <c r="X93"/>
      <c r="Y93"/>
      <c r="Z93"/>
      <c r="AA93"/>
    </row>
    <row r="94" spans="3:27" x14ac:dyDescent="0.15">
      <c r="C94"/>
      <c r="D94"/>
      <c r="E94"/>
      <c r="F94"/>
      <c r="G94"/>
      <c r="H94"/>
      <c r="I94"/>
      <c r="J94"/>
      <c r="K94"/>
      <c r="L94"/>
      <c r="M94"/>
      <c r="N94"/>
      <c r="O94"/>
      <c r="P94"/>
      <c r="Q94"/>
      <c r="R94"/>
      <c r="S94"/>
      <c r="T94"/>
      <c r="U94"/>
      <c r="V94"/>
      <c r="W94"/>
      <c r="X94"/>
      <c r="Y94"/>
      <c r="Z94"/>
      <c r="AA94"/>
    </row>
    <row r="95" spans="3:27" x14ac:dyDescent="0.15">
      <c r="C95"/>
      <c r="D95"/>
      <c r="E95"/>
      <c r="F95"/>
      <c r="G95"/>
      <c r="H95"/>
      <c r="I95"/>
      <c r="J95"/>
      <c r="K95"/>
      <c r="L95"/>
      <c r="M95"/>
      <c r="N95"/>
      <c r="O95"/>
      <c r="P95"/>
      <c r="Q95"/>
      <c r="R95"/>
      <c r="S95"/>
      <c r="T95"/>
      <c r="U95"/>
      <c r="V95"/>
      <c r="W95"/>
      <c r="X95"/>
      <c r="Y95"/>
      <c r="Z95"/>
      <c r="AA95"/>
    </row>
    <row r="96" spans="3:27" x14ac:dyDescent="0.15">
      <c r="C96"/>
      <c r="D96"/>
      <c r="E96"/>
      <c r="F96"/>
      <c r="G96"/>
      <c r="H96"/>
      <c r="I96"/>
      <c r="J96"/>
      <c r="K96"/>
      <c r="L96"/>
      <c r="M96"/>
      <c r="N96"/>
      <c r="O96"/>
      <c r="P96"/>
      <c r="Q96"/>
      <c r="R96"/>
      <c r="S96"/>
      <c r="T96"/>
      <c r="U96"/>
      <c r="V96"/>
      <c r="W96"/>
      <c r="X96"/>
      <c r="Y96"/>
      <c r="Z96"/>
      <c r="AA96"/>
    </row>
    <row r="97" spans="3:27" x14ac:dyDescent="0.15">
      <c r="C97"/>
      <c r="D97"/>
      <c r="E97"/>
      <c r="F97"/>
      <c r="G97"/>
      <c r="H97"/>
      <c r="I97"/>
      <c r="J97"/>
      <c r="K97"/>
      <c r="L97"/>
      <c r="M97"/>
      <c r="N97"/>
      <c r="O97"/>
      <c r="P97"/>
      <c r="Q97"/>
      <c r="R97"/>
      <c r="S97"/>
      <c r="T97"/>
      <c r="U97"/>
      <c r="V97"/>
      <c r="W97"/>
      <c r="X97"/>
      <c r="Y97"/>
      <c r="Z97"/>
      <c r="AA9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J70:AI314"/>
  <sheetViews>
    <sheetView topLeftCell="A62" zoomScale="70" zoomScaleNormal="70" workbookViewId="0">
      <selection activeCell="AA115" sqref="C65:AA115"/>
    </sheetView>
  </sheetViews>
  <sheetFormatPr baseColWidth="10" defaultRowHeight="13" x14ac:dyDescent="0.15"/>
  <cols>
    <col min="4" max="4" width="10.83203125" customWidth="1"/>
  </cols>
  <sheetData>
    <row r="70" spans="23:26" x14ac:dyDescent="0.15">
      <c r="W70" s="12" t="s">
        <v>53</v>
      </c>
    </row>
    <row r="73" spans="23:26" x14ac:dyDescent="0.15">
      <c r="X73" s="12" t="s">
        <v>208</v>
      </c>
    </row>
    <row r="76" spans="23:26" x14ac:dyDescent="0.15">
      <c r="Z76" s="12" t="s">
        <v>57</v>
      </c>
    </row>
    <row r="82" spans="25:26" x14ac:dyDescent="0.15">
      <c r="Y82" s="12" t="s">
        <v>24</v>
      </c>
    </row>
    <row r="86" spans="25:26" x14ac:dyDescent="0.15">
      <c r="Y86" s="12" t="s">
        <v>94</v>
      </c>
    </row>
    <row r="93" spans="25:26" x14ac:dyDescent="0.15">
      <c r="Z93" s="12" t="s">
        <v>78</v>
      </c>
    </row>
    <row r="95" spans="25:26" x14ac:dyDescent="0.15">
      <c r="Y95" s="12" t="s">
        <v>67</v>
      </c>
    </row>
    <row r="97" spans="23:24" x14ac:dyDescent="0.15">
      <c r="X97" s="12" t="s">
        <v>160</v>
      </c>
    </row>
    <row r="99" spans="23:24" x14ac:dyDescent="0.15">
      <c r="W99" s="12" t="s">
        <v>90</v>
      </c>
    </row>
    <row r="123" spans="23:29" x14ac:dyDescent="0.15">
      <c r="W123" s="12" t="s">
        <v>53</v>
      </c>
    </row>
    <row r="126" spans="23:29" x14ac:dyDescent="0.15">
      <c r="X126" s="12" t="s">
        <v>208</v>
      </c>
    </row>
    <row r="127" spans="23:29" x14ac:dyDescent="0.15">
      <c r="AC127" s="12"/>
    </row>
    <row r="129" spans="25:32" x14ac:dyDescent="0.15">
      <c r="Z129" s="12" t="s">
        <v>57</v>
      </c>
    </row>
    <row r="130" spans="25:32" x14ac:dyDescent="0.15">
      <c r="AD130" s="12"/>
    </row>
    <row r="133" spans="25:32" x14ac:dyDescent="0.15">
      <c r="AF133" s="12"/>
    </row>
    <row r="135" spans="25:32" x14ac:dyDescent="0.15">
      <c r="Y135" s="12" t="s">
        <v>24</v>
      </c>
    </row>
    <row r="139" spans="25:32" x14ac:dyDescent="0.15">
      <c r="Y139" s="12" t="s">
        <v>94</v>
      </c>
      <c r="AE139" s="12"/>
    </row>
    <row r="143" spans="25:32" x14ac:dyDescent="0.15">
      <c r="AE143" s="12"/>
    </row>
    <row r="146" spans="23:32" x14ac:dyDescent="0.15">
      <c r="Z146" s="12" t="s">
        <v>78</v>
      </c>
    </row>
    <row r="148" spans="23:32" x14ac:dyDescent="0.15">
      <c r="Y148" s="12" t="s">
        <v>67</v>
      </c>
    </row>
    <row r="150" spans="23:32" x14ac:dyDescent="0.15">
      <c r="X150" s="12" t="s">
        <v>160</v>
      </c>
      <c r="AF150" s="12"/>
    </row>
    <row r="152" spans="23:32" x14ac:dyDescent="0.15">
      <c r="W152" s="12" t="s">
        <v>90</v>
      </c>
      <c r="AE152" s="12"/>
    </row>
    <row r="154" spans="23:32" x14ac:dyDescent="0.15">
      <c r="AD154" s="12"/>
    </row>
    <row r="156" spans="23:32" x14ac:dyDescent="0.15">
      <c r="AC156" s="12"/>
    </row>
    <row r="169" spans="10:35" x14ac:dyDescent="0.15">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row>
    <row r="177" spans="23:26" x14ac:dyDescent="0.15">
      <c r="W177" s="12" t="s">
        <v>53</v>
      </c>
    </row>
    <row r="180" spans="23:26" x14ac:dyDescent="0.15">
      <c r="X180" s="12" t="s">
        <v>208</v>
      </c>
    </row>
    <row r="183" spans="23:26" x14ac:dyDescent="0.15">
      <c r="Z183" s="12" t="s">
        <v>57</v>
      </c>
    </row>
    <row r="189" spans="23:26" x14ac:dyDescent="0.15">
      <c r="Y189" s="12" t="s">
        <v>24</v>
      </c>
    </row>
    <row r="193" spans="23:26" x14ac:dyDescent="0.15">
      <c r="Y193" s="12" t="s">
        <v>94</v>
      </c>
    </row>
    <row r="200" spans="23:26" x14ac:dyDescent="0.15">
      <c r="Z200" s="12" t="s">
        <v>78</v>
      </c>
    </row>
    <row r="202" spans="23:26" x14ac:dyDescent="0.15">
      <c r="Y202" s="12" t="s">
        <v>67</v>
      </c>
    </row>
    <row r="204" spans="23:26" x14ac:dyDescent="0.15">
      <c r="X204" s="12" t="s">
        <v>160</v>
      </c>
    </row>
    <row r="206" spans="23:26" x14ac:dyDescent="0.15">
      <c r="W206" s="12" t="s">
        <v>90</v>
      </c>
    </row>
    <row r="228" spans="23:26" x14ac:dyDescent="0.15">
      <c r="W228" s="12" t="s">
        <v>53</v>
      </c>
    </row>
    <row r="231" spans="23:26" x14ac:dyDescent="0.15">
      <c r="X231" s="12" t="s">
        <v>208</v>
      </c>
    </row>
    <row r="234" spans="23:26" x14ac:dyDescent="0.15">
      <c r="Z234" s="12" t="s">
        <v>57</v>
      </c>
    </row>
    <row r="240" spans="23:26" x14ac:dyDescent="0.15">
      <c r="Y240" s="12" t="s">
        <v>24</v>
      </c>
    </row>
    <row r="244" spans="24:26" x14ac:dyDescent="0.15">
      <c r="Y244" s="12" t="s">
        <v>94</v>
      </c>
    </row>
    <row r="251" spans="24:26" x14ac:dyDescent="0.15">
      <c r="Z251" s="12" t="s">
        <v>78</v>
      </c>
    </row>
    <row r="253" spans="24:26" x14ac:dyDescent="0.15">
      <c r="Y253" s="12" t="s">
        <v>67</v>
      </c>
    </row>
    <row r="255" spans="24:26" x14ac:dyDescent="0.15">
      <c r="X255" s="12" t="s">
        <v>160</v>
      </c>
    </row>
    <row r="257" spans="23:23" x14ac:dyDescent="0.15">
      <c r="W257" s="12" t="s">
        <v>90</v>
      </c>
    </row>
    <row r="285" spans="23:24" x14ac:dyDescent="0.15">
      <c r="W285" s="12" t="s">
        <v>53</v>
      </c>
    </row>
    <row r="288" spans="23:24" x14ac:dyDescent="0.15">
      <c r="X288" s="12" t="s">
        <v>208</v>
      </c>
    </row>
    <row r="291" spans="25:26" x14ac:dyDescent="0.15">
      <c r="Z291" s="12" t="s">
        <v>57</v>
      </c>
    </row>
    <row r="297" spans="25:26" x14ac:dyDescent="0.15">
      <c r="Y297" s="12" t="s">
        <v>24</v>
      </c>
    </row>
    <row r="301" spans="25:26" x14ac:dyDescent="0.15">
      <c r="Y301" s="12" t="s">
        <v>94</v>
      </c>
    </row>
    <row r="308" spans="23:26" x14ac:dyDescent="0.15">
      <c r="Z308" s="12" t="s">
        <v>78</v>
      </c>
    </row>
    <row r="310" spans="23:26" x14ac:dyDescent="0.15">
      <c r="Y310" s="12" t="s">
        <v>67</v>
      </c>
    </row>
    <row r="312" spans="23:26" x14ac:dyDescent="0.15">
      <c r="X312" s="12" t="s">
        <v>160</v>
      </c>
    </row>
    <row r="314" spans="23:26" x14ac:dyDescent="0.15">
      <c r="W314" s="12" t="s">
        <v>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Supermart Grocery Sales - Retai</vt:lpstr>
      <vt:lpstr>SUPERMART DASHBOARD</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DA_Learner_M1_19</cp:lastModifiedBy>
  <dcterms:created xsi:type="dcterms:W3CDTF">2023-03-22T07:51:10Z</dcterms:created>
  <dcterms:modified xsi:type="dcterms:W3CDTF">2023-03-22T09:46:41Z</dcterms:modified>
</cp:coreProperties>
</file>