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谷冬宇\Desktop\"/>
    </mc:Choice>
  </mc:AlternateContent>
  <xr:revisionPtr revIDLastSave="0" documentId="8_{02C6C5C6-3069-4ED7-9E45-8249A245F3F8}" xr6:coauthVersionLast="47" xr6:coauthVersionMax="47" xr10:uidLastSave="{00000000-0000-0000-0000-000000000000}"/>
  <bookViews>
    <workbookView xWindow="-110" yWindow="-110" windowWidth="19420" windowHeight="12220" firstSheet="1" activeTab="1" xr2:uid="{00000000-000D-0000-FFFF-FFFF00000000}"/>
  </bookViews>
  <sheets>
    <sheet name="块染" sheetId="1" state="hidden" r:id="rId1"/>
    <sheet name="整体染色" sheetId="5" r:id="rId2"/>
    <sheet name="结香" sheetId="2" r:id="rId3"/>
    <sheet name="木槿" sheetId="3" r:id="rId4"/>
    <sheet name="金边瑞香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N15" i="4"/>
  <c r="N28" i="3"/>
  <c r="O33" i="1"/>
  <c r="AG34" i="1"/>
  <c r="AH34" i="1"/>
  <c r="AI34" i="1" s="1"/>
  <c r="AH35" i="1"/>
  <c r="AH36" i="1"/>
  <c r="AH37" i="1"/>
  <c r="AI24" i="1"/>
  <c r="AI25" i="1"/>
  <c r="AI26" i="1"/>
  <c r="AI27" i="1"/>
  <c r="AI28" i="1"/>
  <c r="AI29" i="1"/>
  <c r="AI30" i="1"/>
  <c r="AI31" i="1"/>
  <c r="AI32" i="1"/>
  <c r="AH33" i="1"/>
  <c r="AG33" i="1"/>
  <c r="AG14" i="1"/>
  <c r="Z37" i="1"/>
  <c r="T37" i="1"/>
  <c r="O37" i="1"/>
  <c r="AB37" i="1" s="1"/>
  <c r="L37" i="1"/>
  <c r="AG37" i="1" s="1"/>
  <c r="L33" i="1"/>
  <c r="L34" i="1"/>
  <c r="P34" i="1" s="1"/>
  <c r="L35" i="1"/>
  <c r="AG35" i="1" s="1"/>
  <c r="L36" i="1"/>
  <c r="S36" i="1" s="1"/>
  <c r="L32" i="1"/>
  <c r="Y32" i="1" s="1"/>
  <c r="L31" i="1"/>
  <c r="Y31" i="1" s="1"/>
  <c r="L30" i="1"/>
  <c r="L29" i="1"/>
  <c r="L28" i="1"/>
  <c r="AD25" i="1"/>
  <c r="AD26" i="1"/>
  <c r="AD27" i="1"/>
  <c r="AC25" i="1"/>
  <c r="AC26" i="1"/>
  <c r="AC27" i="1"/>
  <c r="AC30" i="1"/>
  <c r="AC34" i="1"/>
  <c r="AB25" i="1"/>
  <c r="AB26" i="1"/>
  <c r="AB27" i="1"/>
  <c r="AB28" i="1"/>
  <c r="AD28" i="1" s="1"/>
  <c r="AB29" i="1"/>
  <c r="AC29" i="1" s="1"/>
  <c r="AB30" i="1"/>
  <c r="AD30" i="1" s="1"/>
  <c r="AB33" i="1"/>
  <c r="AC33" i="1" s="1"/>
  <c r="AB34" i="1"/>
  <c r="AD34" i="1" s="1"/>
  <c r="L27" i="1"/>
  <c r="O27" i="1"/>
  <c r="O28" i="1"/>
  <c r="P28" i="1" s="1"/>
  <c r="O29" i="1"/>
  <c r="Q29" i="1" s="1"/>
  <c r="O30" i="1"/>
  <c r="Q30" i="1" s="1"/>
  <c r="O31" i="1"/>
  <c r="Q31" i="1" s="1"/>
  <c r="O32" i="1"/>
  <c r="AB32" i="1" s="1"/>
  <c r="AD32" i="1" s="1"/>
  <c r="P33" i="1"/>
  <c r="O34" i="1"/>
  <c r="Q34" i="1" s="1"/>
  <c r="O35" i="1"/>
  <c r="AB35" i="1" s="1"/>
  <c r="O36" i="1"/>
  <c r="Q36" i="1" s="1"/>
  <c r="Y27" i="1"/>
  <c r="Z27" i="1"/>
  <c r="Y28" i="1"/>
  <c r="Z28" i="1"/>
  <c r="Y29" i="1"/>
  <c r="Z29" i="1"/>
  <c r="Y30" i="1"/>
  <c r="Z30" i="1"/>
  <c r="Z31" i="1"/>
  <c r="Z32" i="1"/>
  <c r="Y33" i="1"/>
  <c r="Z33" i="1"/>
  <c r="Y34" i="1"/>
  <c r="Z34" i="1"/>
  <c r="Y35" i="1"/>
  <c r="Z35" i="1"/>
  <c r="Z36" i="1"/>
  <c r="T26" i="1"/>
  <c r="T27" i="1"/>
  <c r="T28" i="1"/>
  <c r="T29" i="1"/>
  <c r="T30" i="1"/>
  <c r="T31" i="1"/>
  <c r="T32" i="1"/>
  <c r="T33" i="1"/>
  <c r="T34" i="1"/>
  <c r="T35" i="1"/>
  <c r="T36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O26" i="1"/>
  <c r="Q26" i="1" s="1"/>
  <c r="P26" i="1"/>
  <c r="Y26" i="1"/>
  <c r="Z26" i="1"/>
  <c r="Y25" i="1"/>
  <c r="Z25" i="1"/>
  <c r="T25" i="1"/>
  <c r="V24" i="1"/>
  <c r="Y24" i="1"/>
  <c r="Z24" i="1"/>
  <c r="AD15" i="1"/>
  <c r="AD16" i="1"/>
  <c r="AD17" i="1"/>
  <c r="AD18" i="1"/>
  <c r="AD19" i="1"/>
  <c r="AD20" i="1"/>
  <c r="AC15" i="1"/>
  <c r="AC16" i="1"/>
  <c r="AC17" i="1"/>
  <c r="AC18" i="1"/>
  <c r="AC19" i="1"/>
  <c r="AC20" i="1"/>
  <c r="AB15" i="1"/>
  <c r="AB16" i="1"/>
  <c r="AB17" i="1"/>
  <c r="AB18" i="1"/>
  <c r="AB19" i="1"/>
  <c r="AB20" i="1"/>
  <c r="AB21" i="1"/>
  <c r="AD21" i="1" s="1"/>
  <c r="AI11" i="1"/>
  <c r="AI15" i="1"/>
  <c r="AI16" i="1"/>
  <c r="AI17" i="1"/>
  <c r="AI18" i="1"/>
  <c r="AI19" i="1"/>
  <c r="AI20" i="1"/>
  <c r="AH11" i="1"/>
  <c r="AH12" i="1"/>
  <c r="AH13" i="1"/>
  <c r="AH14" i="1"/>
  <c r="AG11" i="1"/>
  <c r="AG13" i="1"/>
  <c r="AI2" i="1"/>
  <c r="AI3" i="1"/>
  <c r="AI4" i="1"/>
  <c r="AI5" i="1"/>
  <c r="AI6" i="1"/>
  <c r="AI7" i="1"/>
  <c r="AI8" i="1"/>
  <c r="AI9" i="1"/>
  <c r="AH10" i="1"/>
  <c r="AB10" i="1"/>
  <c r="AC10" i="1" s="1"/>
  <c r="T17" i="1"/>
  <c r="T16" i="1"/>
  <c r="T15" i="1"/>
  <c r="T14" i="1"/>
  <c r="T13" i="1"/>
  <c r="T12" i="1"/>
  <c r="T11" i="1"/>
  <c r="T10" i="1"/>
  <c r="T9" i="1"/>
  <c r="AB3" i="1"/>
  <c r="AC3" i="1" s="1"/>
  <c r="AD3" i="1"/>
  <c r="AB4" i="1"/>
  <c r="AC4" i="1"/>
  <c r="AD4" i="1"/>
  <c r="AB5" i="1"/>
  <c r="AC5" i="1"/>
  <c r="AD5" i="1"/>
  <c r="AB6" i="1"/>
  <c r="AC6" i="1" s="1"/>
  <c r="AB7" i="1"/>
  <c r="AC7" i="1"/>
  <c r="AD7" i="1"/>
  <c r="AB8" i="1"/>
  <c r="AC8" i="1" s="1"/>
  <c r="AB9" i="1"/>
  <c r="AC9" i="1" s="1"/>
  <c r="AD9" i="1"/>
  <c r="AD2" i="1"/>
  <c r="AC2" i="1"/>
  <c r="AB2" i="1"/>
  <c r="V4" i="1"/>
  <c r="O6" i="1"/>
  <c r="Q6" i="1" s="1"/>
  <c r="V5" i="1"/>
  <c r="O2" i="1"/>
  <c r="Q2" i="1" s="1"/>
  <c r="Q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" i="1"/>
  <c r="L3" i="1"/>
  <c r="Y3" i="1" s="1"/>
  <c r="L4" i="1"/>
  <c r="Y4" i="1" s="1"/>
  <c r="L5" i="1"/>
  <c r="L6" i="1"/>
  <c r="L7" i="1"/>
  <c r="Y7" i="1" s="1"/>
  <c r="L8" i="1"/>
  <c r="S8" i="1" s="1"/>
  <c r="L9" i="1"/>
  <c r="S9" i="1" s="1"/>
  <c r="L10" i="1"/>
  <c r="S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P19" i="1" s="1"/>
  <c r="L20" i="1"/>
  <c r="S20" i="1" s="1"/>
  <c r="L21" i="1"/>
  <c r="Y21" i="1" s="1"/>
  <c r="L22" i="1"/>
  <c r="L23" i="1"/>
  <c r="L24" i="1"/>
  <c r="L25" i="1"/>
  <c r="L26" i="1"/>
  <c r="T3" i="1"/>
  <c r="T4" i="1"/>
  <c r="T5" i="1"/>
  <c r="T6" i="1"/>
  <c r="T7" i="1"/>
  <c r="T8" i="1"/>
  <c r="T18" i="1"/>
  <c r="T19" i="1"/>
  <c r="T20" i="1"/>
  <c r="T21" i="1"/>
  <c r="T22" i="1"/>
  <c r="T23" i="1"/>
  <c r="T24" i="1"/>
  <c r="T2" i="1"/>
  <c r="S16" i="1"/>
  <c r="S18" i="1"/>
  <c r="Q15" i="1"/>
  <c r="Q16" i="1"/>
  <c r="O3" i="1"/>
  <c r="Q3" i="1" s="1"/>
  <c r="Q5" i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AB14" i="1" s="1"/>
  <c r="O15" i="1"/>
  <c r="O16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AB24" i="1"/>
  <c r="O25" i="1"/>
  <c r="L2" i="1"/>
  <c r="S2" i="1" s="1"/>
  <c r="R5" i="4"/>
  <c r="R6" i="4"/>
  <c r="R7" i="4"/>
  <c r="R8" i="4"/>
  <c r="R9" i="4"/>
  <c r="R10" i="4"/>
  <c r="R11" i="4"/>
  <c r="R12" i="4"/>
  <c r="R13" i="4"/>
  <c r="R14" i="4"/>
  <c r="R4" i="4"/>
  <c r="R10" i="3"/>
  <c r="R11" i="3"/>
  <c r="R12" i="3"/>
  <c r="R13" i="3"/>
  <c r="R9" i="3"/>
  <c r="Q13" i="3"/>
  <c r="Q12" i="3"/>
  <c r="Q11" i="3"/>
  <c r="Q10" i="3"/>
  <c r="Q9" i="3"/>
  <c r="R10" i="2"/>
  <c r="R11" i="2"/>
  <c r="R12" i="2"/>
  <c r="R13" i="2"/>
  <c r="R14" i="2"/>
  <c r="R15" i="2"/>
  <c r="R16" i="2"/>
  <c r="R9" i="2"/>
  <c r="H8" i="2"/>
  <c r="H13" i="4"/>
  <c r="H10" i="4"/>
  <c r="H3" i="4"/>
  <c r="G14" i="4"/>
  <c r="F14" i="4"/>
  <c r="G13" i="4"/>
  <c r="F13" i="4"/>
  <c r="N13" i="4" s="1"/>
  <c r="G12" i="4"/>
  <c r="F12" i="4"/>
  <c r="N12" i="4" s="1"/>
  <c r="G11" i="4"/>
  <c r="F11" i="4"/>
  <c r="N11" i="4" s="1"/>
  <c r="G10" i="4"/>
  <c r="F10" i="4"/>
  <c r="N10" i="4" s="1"/>
  <c r="G9" i="4"/>
  <c r="F9" i="4"/>
  <c r="N9" i="4" s="1"/>
  <c r="G8" i="4"/>
  <c r="F8" i="4"/>
  <c r="N8" i="4" s="1"/>
  <c r="G7" i="4"/>
  <c r="F7" i="4"/>
  <c r="N7" i="4" s="1"/>
  <c r="G6" i="4"/>
  <c r="F6" i="4"/>
  <c r="G5" i="4"/>
  <c r="F5" i="4"/>
  <c r="N5" i="4" s="1"/>
  <c r="G4" i="4"/>
  <c r="F4" i="4"/>
  <c r="G3" i="4"/>
  <c r="F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3" i="3"/>
  <c r="Q37" i="1" l="1"/>
  <c r="AC37" i="1"/>
  <c r="S37" i="1"/>
  <c r="P37" i="1"/>
  <c r="AI37" i="1"/>
  <c r="Y37" i="1"/>
  <c r="AG36" i="1"/>
  <c r="AB36" i="1"/>
  <c r="AC36" i="1" s="1"/>
  <c r="AI36" i="1"/>
  <c r="AC35" i="1"/>
  <c r="AD35" i="1"/>
  <c r="Q35" i="1"/>
  <c r="P35" i="1"/>
  <c r="AI35" i="1"/>
  <c r="P36" i="1"/>
  <c r="Y36" i="1"/>
  <c r="AD36" i="1"/>
  <c r="AD37" i="1"/>
  <c r="Q33" i="1"/>
  <c r="AI33" i="1" s="1"/>
  <c r="AD33" i="1"/>
  <c r="AC32" i="1"/>
  <c r="P32" i="1"/>
  <c r="S32" i="1"/>
  <c r="AB31" i="1"/>
  <c r="AC31" i="1" s="1"/>
  <c r="AD31" i="1"/>
  <c r="P30" i="1"/>
  <c r="P29" i="1"/>
  <c r="AD29" i="1"/>
  <c r="Q28" i="1"/>
  <c r="AC28" i="1"/>
  <c r="P27" i="1"/>
  <c r="P31" i="1"/>
  <c r="Q27" i="1"/>
  <c r="Q32" i="1"/>
  <c r="AC24" i="1"/>
  <c r="AD24" i="1"/>
  <c r="AB23" i="1"/>
  <c r="AC23" i="1" s="1"/>
  <c r="AI23" i="1"/>
  <c r="AD23" i="1"/>
  <c r="AB22" i="1"/>
  <c r="AI22" i="1"/>
  <c r="AI21" i="1"/>
  <c r="AC21" i="1"/>
  <c r="AD14" i="1"/>
  <c r="AC14" i="1"/>
  <c r="Q14" i="1"/>
  <c r="AI14" i="1" s="1"/>
  <c r="AB13" i="1"/>
  <c r="AI13" i="1"/>
  <c r="AB12" i="1"/>
  <c r="AD12" i="1" s="1"/>
  <c r="AC12" i="1"/>
  <c r="AG12" i="1"/>
  <c r="AI12" i="1"/>
  <c r="AB11" i="1"/>
  <c r="AD10" i="1"/>
  <c r="AG10" i="1"/>
  <c r="AI10" i="1"/>
  <c r="AD6" i="1"/>
  <c r="AD8" i="1"/>
  <c r="S3" i="1"/>
  <c r="S4" i="1"/>
  <c r="Y20" i="1"/>
  <c r="P24" i="1"/>
  <c r="P25" i="1"/>
  <c r="Y22" i="1"/>
  <c r="Y19" i="1"/>
  <c r="S19" i="1"/>
  <c r="P23" i="1"/>
  <c r="P22" i="1"/>
  <c r="P20" i="1"/>
  <c r="P6" i="1"/>
  <c r="Q24" i="1"/>
  <c r="P5" i="1"/>
  <c r="P15" i="1"/>
  <c r="S13" i="1"/>
  <c r="Q25" i="1"/>
  <c r="P4" i="1"/>
  <c r="P10" i="1"/>
  <c r="S14" i="1"/>
  <c r="P3" i="1"/>
  <c r="P9" i="1"/>
  <c r="P8" i="1"/>
  <c r="P7" i="1"/>
  <c r="S15" i="1"/>
  <c r="Y23" i="1"/>
  <c r="S7" i="1"/>
  <c r="P17" i="1"/>
  <c r="S6" i="1"/>
  <c r="Y10" i="1"/>
  <c r="P16" i="1"/>
  <c r="Y8" i="1"/>
  <c r="P14" i="1"/>
  <c r="S5" i="1"/>
  <c r="P13" i="1"/>
  <c r="S11" i="1"/>
  <c r="Y9" i="1"/>
  <c r="Y6" i="1"/>
  <c r="P12" i="1"/>
  <c r="S17" i="1"/>
  <c r="Y5" i="1"/>
  <c r="P11" i="1"/>
  <c r="S12" i="1"/>
  <c r="P21" i="1"/>
  <c r="P18" i="1"/>
  <c r="P2" i="1"/>
  <c r="Y2" i="1"/>
  <c r="N6" i="4"/>
  <c r="N4" i="4"/>
  <c r="N3" i="4"/>
  <c r="N14" i="4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H3" i="3" s="1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H3" i="2" s="1"/>
  <c r="J37" i="1"/>
  <c r="I37" i="1"/>
  <c r="F37" i="1"/>
  <c r="D37" i="1"/>
  <c r="H37" i="1" s="1"/>
  <c r="J36" i="1"/>
  <c r="I36" i="1"/>
  <c r="F36" i="1"/>
  <c r="D36" i="1"/>
  <c r="H36" i="1" s="1"/>
  <c r="J35" i="1"/>
  <c r="I35" i="1"/>
  <c r="F35" i="1"/>
  <c r="D35" i="1"/>
  <c r="H35" i="1" s="1"/>
  <c r="J34" i="1"/>
  <c r="I34" i="1"/>
  <c r="F34" i="1"/>
  <c r="D34" i="1"/>
  <c r="H34" i="1" s="1"/>
  <c r="J33" i="1"/>
  <c r="I33" i="1"/>
  <c r="F33" i="1"/>
  <c r="D33" i="1"/>
  <c r="H33" i="1" s="1"/>
  <c r="J32" i="1"/>
  <c r="I32" i="1"/>
  <c r="F32" i="1"/>
  <c r="D32" i="1"/>
  <c r="H32" i="1" s="1"/>
  <c r="J31" i="1"/>
  <c r="I31" i="1"/>
  <c r="F31" i="1"/>
  <c r="D31" i="1"/>
  <c r="H31" i="1" s="1"/>
  <c r="J30" i="1"/>
  <c r="I30" i="1"/>
  <c r="F30" i="1"/>
  <c r="D30" i="1"/>
  <c r="H30" i="1" s="1"/>
  <c r="J29" i="1"/>
  <c r="I29" i="1"/>
  <c r="F29" i="1"/>
  <c r="D29" i="1"/>
  <c r="H29" i="1" s="1"/>
  <c r="J28" i="1"/>
  <c r="I28" i="1"/>
  <c r="F28" i="1"/>
  <c r="D28" i="1"/>
  <c r="H28" i="1" s="1"/>
  <c r="J27" i="1"/>
  <c r="I27" i="1"/>
  <c r="F27" i="1"/>
  <c r="D27" i="1"/>
  <c r="H27" i="1" s="1"/>
  <c r="J26" i="1"/>
  <c r="I26" i="1"/>
  <c r="F26" i="1"/>
  <c r="D26" i="1"/>
  <c r="H26" i="1" s="1"/>
  <c r="J25" i="1"/>
  <c r="I25" i="1"/>
  <c r="F25" i="1"/>
  <c r="D25" i="1"/>
  <c r="H25" i="1" s="1"/>
  <c r="J24" i="1"/>
  <c r="I24" i="1"/>
  <c r="F24" i="1"/>
  <c r="D24" i="1"/>
  <c r="J23" i="1"/>
  <c r="I23" i="1"/>
  <c r="F23" i="1"/>
  <c r="D23" i="1"/>
  <c r="H23" i="1" s="1"/>
  <c r="J22" i="1"/>
  <c r="I22" i="1"/>
  <c r="F22" i="1"/>
  <c r="D22" i="1"/>
  <c r="H22" i="1" s="1"/>
  <c r="J21" i="1"/>
  <c r="I21" i="1"/>
  <c r="F21" i="1"/>
  <c r="D21" i="1"/>
  <c r="H21" i="1" s="1"/>
  <c r="J20" i="1"/>
  <c r="I20" i="1"/>
  <c r="F20" i="1"/>
  <c r="D20" i="1"/>
  <c r="H20" i="1" s="1"/>
  <c r="J19" i="1"/>
  <c r="I19" i="1"/>
  <c r="F19" i="1"/>
  <c r="D19" i="1"/>
  <c r="J18" i="1"/>
  <c r="I18" i="1"/>
  <c r="F18" i="1"/>
  <c r="D18" i="1"/>
  <c r="H18" i="1" s="1"/>
  <c r="J17" i="1"/>
  <c r="I17" i="1"/>
  <c r="F17" i="1"/>
  <c r="D17" i="1"/>
  <c r="H17" i="1" s="1"/>
  <c r="J16" i="1"/>
  <c r="I16" i="1"/>
  <c r="F16" i="1"/>
  <c r="D16" i="1"/>
  <c r="H16" i="1" s="1"/>
  <c r="J15" i="1"/>
  <c r="I15" i="1"/>
  <c r="F15" i="1"/>
  <c r="D15" i="1"/>
  <c r="H15" i="1" s="1"/>
  <c r="J14" i="1"/>
  <c r="K14" i="1" s="1"/>
  <c r="I14" i="1"/>
  <c r="F14" i="1"/>
  <c r="D14" i="1"/>
  <c r="H14" i="1" s="1"/>
  <c r="J13" i="1"/>
  <c r="K13" i="1" s="1"/>
  <c r="I13" i="1"/>
  <c r="F13" i="1"/>
  <c r="D13" i="1"/>
  <c r="H13" i="1" s="1"/>
  <c r="J12" i="1"/>
  <c r="K12" i="1" s="1"/>
  <c r="I12" i="1"/>
  <c r="F12" i="1"/>
  <c r="D12" i="1"/>
  <c r="H12" i="1" s="1"/>
  <c r="J11" i="1"/>
  <c r="K11" i="1" s="1"/>
  <c r="I11" i="1"/>
  <c r="F11" i="1"/>
  <c r="D11" i="1"/>
  <c r="H11" i="1" s="1"/>
  <c r="J10" i="1"/>
  <c r="K10" i="1" s="1"/>
  <c r="I10" i="1"/>
  <c r="F10" i="1"/>
  <c r="G10" i="1" s="1"/>
  <c r="D10" i="1"/>
  <c r="H10" i="1" s="1"/>
  <c r="J9" i="1"/>
  <c r="I9" i="1"/>
  <c r="F9" i="1"/>
  <c r="D9" i="1"/>
  <c r="H9" i="1" s="1"/>
  <c r="J8" i="1"/>
  <c r="I8" i="1"/>
  <c r="F8" i="1"/>
  <c r="D8" i="1"/>
  <c r="H8" i="1" s="1"/>
  <c r="J7" i="1"/>
  <c r="I7" i="1"/>
  <c r="F7" i="1"/>
  <c r="D7" i="1"/>
  <c r="H7" i="1" s="1"/>
  <c r="J6" i="1"/>
  <c r="I6" i="1"/>
  <c r="F6" i="1"/>
  <c r="D6" i="1"/>
  <c r="H6" i="1" s="1"/>
  <c r="J5" i="1"/>
  <c r="I5" i="1"/>
  <c r="F5" i="1"/>
  <c r="D5" i="1"/>
  <c r="H5" i="1" s="1"/>
  <c r="J4" i="1"/>
  <c r="I4" i="1"/>
  <c r="F4" i="1"/>
  <c r="D4" i="1"/>
  <c r="H4" i="1" s="1"/>
  <c r="J3" i="1"/>
  <c r="I3" i="1"/>
  <c r="F3" i="1"/>
  <c r="D3" i="1"/>
  <c r="J2" i="1"/>
  <c r="I2" i="1"/>
  <c r="F2" i="1"/>
  <c r="D2" i="1"/>
  <c r="H2" i="1" s="1"/>
  <c r="AD22" i="1" l="1"/>
  <c r="AC22" i="1"/>
  <c r="AD13" i="1"/>
  <c r="AC13" i="1"/>
  <c r="AC11" i="1"/>
  <c r="AD11" i="1"/>
  <c r="G16" i="1"/>
  <c r="G28" i="1"/>
  <c r="G5" i="1"/>
  <c r="G13" i="1"/>
  <c r="G25" i="1"/>
  <c r="G11" i="1"/>
  <c r="G17" i="1"/>
  <c r="G33" i="1"/>
  <c r="G3" i="1"/>
  <c r="G19" i="1"/>
  <c r="G27" i="1"/>
  <c r="G31" i="1"/>
  <c r="G24" i="1"/>
  <c r="G35" i="1"/>
  <c r="G32" i="1"/>
  <c r="G36" i="1"/>
  <c r="G12" i="1"/>
  <c r="H19" i="1"/>
  <c r="G20" i="1"/>
  <c r="G29" i="1"/>
  <c r="G26" i="1"/>
  <c r="G2" i="1"/>
  <c r="H3" i="1"/>
  <c r="G4" i="1"/>
  <c r="G14" i="1"/>
  <c r="H24" i="1"/>
  <c r="G37" i="1"/>
  <c r="G34" i="1"/>
  <c r="G9" i="1"/>
  <c r="G6" i="1"/>
  <c r="G21" i="1"/>
  <c r="G23" i="1"/>
  <c r="G8" i="1"/>
  <c r="G7" i="1"/>
  <c r="G18" i="1"/>
  <c r="H8" i="3"/>
  <c r="H18" i="2"/>
  <c r="H13" i="3"/>
  <c r="H13" i="2"/>
  <c r="H23" i="2"/>
  <c r="H18" i="3"/>
  <c r="G15" i="1"/>
  <c r="G22" i="1"/>
  <c r="G30" i="1"/>
</calcChain>
</file>

<file path=xl/sharedStrings.xml><?xml version="1.0" encoding="utf-8"?>
<sst xmlns="http://schemas.openxmlformats.org/spreadsheetml/2006/main" count="262" uniqueCount="177">
  <si>
    <t xml:space="preserve"> </t>
  </si>
  <si>
    <t>原始数据</t>
  </si>
  <si>
    <t>块染直径（mm)</t>
  </si>
  <si>
    <t>实际直径(cm)</t>
  </si>
  <si>
    <t>长度(cm)</t>
  </si>
  <si>
    <t>偏转角度</t>
  </si>
  <si>
    <t>质量（斤）</t>
  </si>
  <si>
    <t>角度</t>
  </si>
  <si>
    <t>初上</t>
  </si>
  <si>
    <t>初下</t>
  </si>
  <si>
    <t>后上</t>
  </si>
  <si>
    <t>后下</t>
  </si>
  <si>
    <t>8.2—8.6</t>
  </si>
  <si>
    <t>0299,0300</t>
  </si>
  <si>
    <t>0302,0303</t>
  </si>
  <si>
    <t>0304,0305</t>
  </si>
  <si>
    <t>0306,0307</t>
  </si>
  <si>
    <t>0308,0309</t>
  </si>
  <si>
    <t>0248,0249</t>
  </si>
  <si>
    <t>D</t>
  </si>
  <si>
    <t>T</t>
  </si>
  <si>
    <t>0250,0251</t>
  </si>
  <si>
    <t>0.727</t>
  </si>
  <si>
    <t>0252,0253</t>
  </si>
  <si>
    <t>0254,0255</t>
  </si>
  <si>
    <t>0256,0257</t>
  </si>
  <si>
    <t>0262,0263</t>
  </si>
  <si>
    <t>0264,0265</t>
  </si>
  <si>
    <t>0266,0267</t>
  </si>
  <si>
    <t>0268,0269</t>
  </si>
  <si>
    <t>0270,0271</t>
  </si>
  <si>
    <t>0276,0277</t>
  </si>
  <si>
    <t>0278,0279</t>
  </si>
  <si>
    <t>0280,0281</t>
  </si>
  <si>
    <t>0282,0283</t>
  </si>
  <si>
    <t>0285,0286</t>
  </si>
  <si>
    <t>0189,0190</t>
  </si>
  <si>
    <t>0191,0192</t>
  </si>
  <si>
    <t>0193,0194</t>
  </si>
  <si>
    <t>0196,0197</t>
  </si>
  <si>
    <t>0198,0199</t>
  </si>
  <si>
    <t>0200,0201</t>
  </si>
  <si>
    <t>0202,0203</t>
  </si>
  <si>
    <t>0204,0205</t>
  </si>
  <si>
    <t>0206,0207</t>
  </si>
  <si>
    <t>0208,0209</t>
  </si>
  <si>
    <t>0210,0211</t>
  </si>
  <si>
    <t>0212,0213</t>
  </si>
  <si>
    <t>0215,0216</t>
  </si>
  <si>
    <t>0217,0218</t>
  </si>
  <si>
    <t>0219,0220</t>
  </si>
  <si>
    <t>0221,0222</t>
  </si>
  <si>
    <t>0225,0226</t>
  </si>
  <si>
    <t>0228,0227</t>
  </si>
  <si>
    <t>0229,0230</t>
  </si>
  <si>
    <t>0231,0232</t>
  </si>
  <si>
    <t>0233,0234</t>
  </si>
  <si>
    <t>0233,0235</t>
  </si>
  <si>
    <t>0236,0237</t>
  </si>
  <si>
    <t>0240,0239*</t>
  </si>
  <si>
    <t>0241,0242</t>
  </si>
  <si>
    <t>0243,0244</t>
  </si>
  <si>
    <t>0245,0246</t>
  </si>
  <si>
    <t>0312,0313</t>
  </si>
  <si>
    <t>0314,0315</t>
  </si>
  <si>
    <t>0316,0317</t>
  </si>
  <si>
    <t>0323，0324</t>
  </si>
  <si>
    <t>1</t>
  </si>
  <si>
    <t>0321,0322</t>
  </si>
  <si>
    <t>0.41</t>
  </si>
  <si>
    <t>0325,0326</t>
  </si>
  <si>
    <t>0.18</t>
  </si>
  <si>
    <t>0328,0329</t>
  </si>
  <si>
    <t>0.12</t>
  </si>
  <si>
    <t>0330,0331</t>
  </si>
  <si>
    <t>0332,0333</t>
  </si>
  <si>
    <t>0335,0336</t>
  </si>
  <si>
    <t>0338,0339</t>
  </si>
  <si>
    <t>0340,0341</t>
  </si>
  <si>
    <t>组别</t>
  </si>
  <si>
    <t>总面积</t>
  </si>
  <si>
    <t>红区面积</t>
  </si>
  <si>
    <t>绿区面积</t>
  </si>
  <si>
    <t>髓面积</t>
  </si>
  <si>
    <t>纯红面积</t>
  </si>
  <si>
    <t>红绿比</t>
  </si>
  <si>
    <t>红绿区比</t>
  </si>
  <si>
    <t>髓红比</t>
  </si>
  <si>
    <t>计算直径</t>
  </si>
  <si>
    <t>拟合T</t>
  </si>
  <si>
    <t>JX1</t>
  </si>
  <si>
    <t>JX2</t>
  </si>
  <si>
    <t>JX3</t>
  </si>
  <si>
    <t>JX4</t>
  </si>
  <si>
    <t>JX5</t>
  </si>
  <si>
    <t>JX6</t>
  </si>
  <si>
    <t>JX7</t>
  </si>
  <si>
    <t>JX8</t>
  </si>
  <si>
    <t>MJ1</t>
  </si>
  <si>
    <t>MJ2</t>
  </si>
  <si>
    <t>MJ3</t>
  </si>
  <si>
    <t>MJ4</t>
  </si>
  <si>
    <t>MJ5</t>
  </si>
  <si>
    <t>RX1</t>
  </si>
  <si>
    <t>RX2</t>
  </si>
  <si>
    <t>RX3</t>
  </si>
  <si>
    <t>RX4</t>
  </si>
  <si>
    <t>RX5</t>
  </si>
  <si>
    <t>RX6</t>
  </si>
  <si>
    <t>NRX1</t>
  </si>
  <si>
    <t>NRX2</t>
  </si>
  <si>
    <t>NRX3</t>
  </si>
  <si>
    <t>NRX4</t>
  </si>
  <si>
    <t>NRX5</t>
  </si>
  <si>
    <t>Y1</t>
  </si>
  <si>
    <t>Y2</t>
  </si>
  <si>
    <t>Y3</t>
  </si>
  <si>
    <t>Y4</t>
  </si>
  <si>
    <t>Y5</t>
  </si>
  <si>
    <t>Y6</t>
  </si>
  <si>
    <t>Y7</t>
  </si>
  <si>
    <t>R1</t>
  </si>
  <si>
    <t>R2</t>
  </si>
  <si>
    <t>R3</t>
  </si>
  <si>
    <t>R4</t>
  </si>
  <si>
    <t>R5</t>
  </si>
  <si>
    <t>0.727</t>
    <phoneticPr fontId="6" type="noConversion"/>
  </si>
  <si>
    <t>0.877</t>
    <phoneticPr fontId="6" type="noConversion"/>
  </si>
  <si>
    <t>0289,0290</t>
  </si>
  <si>
    <t>0291,0292</t>
  </si>
  <si>
    <t>0293,0294</t>
  </si>
  <si>
    <t>0295,0296</t>
  </si>
  <si>
    <t>0297,0298</t>
  </si>
  <si>
    <t>无效数据</t>
    <phoneticPr fontId="6" type="noConversion"/>
  </si>
  <si>
    <t>结香直径D和硬度表征值T的拟合关系：T = -0.2540*D + 0.9239</t>
    <phoneticPr fontId="6" type="noConversion"/>
  </si>
  <si>
    <t>木槿直径D和硬度表征值T的拟合关系：T = -0.3444*D + 1.007</t>
    <phoneticPr fontId="6" type="noConversion"/>
  </si>
  <si>
    <t>金边瑞香直径D和硬度表征值T的拟合关系：T = -0.4786*D + 1.217</t>
    <phoneticPr fontId="6" type="noConversion"/>
  </si>
  <si>
    <t>T</t>
    <phoneticPr fontId="6" type="noConversion"/>
  </si>
  <si>
    <t>红占</t>
    <phoneticPr fontId="6" type="noConversion"/>
  </si>
  <si>
    <t>全像素</t>
    <phoneticPr fontId="6" type="noConversion"/>
  </si>
  <si>
    <t>木质像素</t>
    <phoneticPr fontId="6" type="noConversion"/>
  </si>
  <si>
    <t>木质面积</t>
    <phoneticPr fontId="6" type="noConversion"/>
  </si>
  <si>
    <t>韧皮纤维像素</t>
    <phoneticPr fontId="6" type="noConversion"/>
  </si>
  <si>
    <t>韧皮纤维面积</t>
    <phoneticPr fontId="6" type="noConversion"/>
  </si>
  <si>
    <t>木质占比</t>
    <phoneticPr fontId="6" type="noConversion"/>
  </si>
  <si>
    <t>韧皮纤维占比</t>
    <phoneticPr fontId="6" type="noConversion"/>
  </si>
  <si>
    <t>带髓木质</t>
    <phoneticPr fontId="6" type="noConversion"/>
  </si>
  <si>
    <t>髓</t>
    <phoneticPr fontId="6" type="noConversion"/>
  </si>
  <si>
    <t>像素面积</t>
    <phoneticPr fontId="6" type="noConversion"/>
  </si>
  <si>
    <t>髓面积</t>
    <phoneticPr fontId="6" type="noConversion"/>
  </si>
  <si>
    <t>髓占比</t>
    <phoneticPr fontId="6" type="noConversion"/>
  </si>
  <si>
    <t>皮层薄壁细胞面积</t>
    <phoneticPr fontId="6" type="noConversion"/>
  </si>
  <si>
    <t>皮层薄壁细胞占比</t>
    <phoneticPr fontId="6" type="noConversion"/>
  </si>
  <si>
    <t>皮层薄壁细胞像素</t>
    <phoneticPr fontId="6" type="noConversion"/>
  </si>
  <si>
    <t>红髓像素</t>
    <phoneticPr fontId="6" type="noConversion"/>
  </si>
  <si>
    <t>红髓面积</t>
    <phoneticPr fontId="6" type="noConversion"/>
  </si>
  <si>
    <t>红髓占比</t>
    <phoneticPr fontId="6" type="noConversion"/>
  </si>
  <si>
    <t>全红比</t>
    <phoneticPr fontId="6" type="noConversion"/>
  </si>
  <si>
    <t>带髓木质</t>
  </si>
  <si>
    <t>髓</t>
  </si>
  <si>
    <t>髓占比</t>
  </si>
  <si>
    <t>皮层薄壁细胞像素</t>
  </si>
  <si>
    <t>皮层薄壁细胞面积</t>
  </si>
  <si>
    <t>皮层薄壁细胞占比</t>
  </si>
  <si>
    <t>红髓像素</t>
  </si>
  <si>
    <t>红髓面积</t>
  </si>
  <si>
    <t>红髓占比</t>
  </si>
  <si>
    <t>全红比</t>
  </si>
  <si>
    <t>像素面积</t>
  </si>
  <si>
    <t>全像素</t>
  </si>
  <si>
    <t>红占</t>
  </si>
  <si>
    <t>木质像素</t>
  </si>
  <si>
    <t>木质面积</t>
  </si>
  <si>
    <t>木质占比</t>
  </si>
  <si>
    <t>韧皮纤维像素</t>
  </si>
  <si>
    <t>韧皮纤维面积</t>
  </si>
  <si>
    <t>韧皮纤维占比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</si>
</sst>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_);[Red]\(0.000\)"/>
  </numFmts>
  <fonts count="11">
    <font>
      <sz val="11"/>
      <color theme="1"/>
      <name val="等线"/>
      <family val="2"/>
      <charset val="134"/>
      <scheme val="minor"/>
    </font>
    <font>
      <sz val="12"/>
      <color indexed="8"/>
      <name val="Helvetica Neue"/>
      <family val="2"/>
    </font>
    <font>
      <sz val="11"/>
      <color theme="1"/>
      <name val="等线"/>
      <family val="2"/>
      <charset val="134"/>
      <scheme val="minor"/>
    </font>
    <font>
      <b/>
      <sz val="10"/>
      <color indexed="8"/>
      <name val="Helvetica Neue"/>
      <family val="2"/>
    </font>
    <font>
      <sz val="11"/>
      <color rgb="FFFFFFFF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0"/>
      <color rgb="FF000000"/>
      <name val="Helvetica Neue"/>
      <family val="2"/>
    </font>
    <font>
      <sz val="11"/>
      <color rgb="FF000000"/>
      <name val="等线"/>
      <family val="3"/>
      <charset val="134"/>
      <scheme val="minor"/>
    </font>
    <font>
      <sz val="11"/>
      <color rgb="FFDE3C36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none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00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11"/>
      </bottom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00FF00"/>
      </left>
      <right style="thin">
        <color rgb="FF0000FF"/>
      </right>
      <top style="thin">
        <color rgb="FF00FF00"/>
      </top>
      <bottom style="thin">
        <color rgb="FF00FF00"/>
      </bottom>
      <diagonal/>
    </border>
    <border>
      <left style="thin">
        <color rgb="FF0000F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00FF"/>
      </top>
      <bottom style="thin">
        <color rgb="FF00FF00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49" fontId="3" fillId="4" borderId="3" xfId="0" applyNumberFormat="1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 wrapText="1"/>
    </xf>
    <xf numFmtId="49" fontId="3" fillId="5" borderId="4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76" fontId="2" fillId="2" borderId="6" xfId="0" applyNumberFormat="1" applyFont="1" applyFill="1" applyBorder="1" applyAlignment="1">
      <alignment vertical="top" wrapText="1"/>
    </xf>
    <xf numFmtId="176" fontId="2" fillId="3" borderId="2" xfId="0" applyNumberFormat="1" applyFont="1" applyFill="1" applyBorder="1">
      <alignment vertical="center"/>
    </xf>
    <xf numFmtId="0" fontId="3" fillId="5" borderId="8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176" fontId="2" fillId="2" borderId="7" xfId="0" applyNumberFormat="1" applyFont="1" applyFill="1" applyBorder="1" applyAlignment="1">
      <alignment vertical="top" wrapText="1"/>
    </xf>
    <xf numFmtId="49" fontId="2" fillId="3" borderId="9" xfId="0" applyNumberFormat="1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49" fontId="2" fillId="2" borderId="6" xfId="0" applyNumberFormat="1" applyFont="1" applyFill="1" applyBorder="1" applyAlignment="1">
      <alignment vertical="top" wrapText="1"/>
    </xf>
    <xf numFmtId="49" fontId="2" fillId="2" borderId="7" xfId="0" applyNumberFormat="1" applyFont="1" applyFill="1" applyBorder="1" applyAlignment="1">
      <alignment vertical="top" wrapText="1"/>
    </xf>
    <xf numFmtId="0" fontId="4" fillId="6" borderId="2" xfId="0" applyFont="1" applyFill="1" applyBorder="1">
      <alignment vertical="center"/>
    </xf>
    <xf numFmtId="0" fontId="2" fillId="3" borderId="7" xfId="0" applyFont="1" applyFill="1" applyBorder="1" applyAlignment="1">
      <alignment horizontal="right" vertical="top" wrapText="1"/>
    </xf>
    <xf numFmtId="177" fontId="2" fillId="3" borderId="2" xfId="0" applyNumberFormat="1" applyFont="1" applyFill="1" applyBorder="1">
      <alignment vertical="center"/>
    </xf>
    <xf numFmtId="177" fontId="5" fillId="3" borderId="0" xfId="0" applyNumberFormat="1" applyFont="1" applyFill="1">
      <alignment vertical="center"/>
    </xf>
    <xf numFmtId="176" fontId="5" fillId="3" borderId="0" xfId="0" applyNumberFormat="1" applyFont="1" applyFill="1">
      <alignment vertical="center"/>
    </xf>
    <xf numFmtId="0" fontId="7" fillId="7" borderId="10" xfId="0" applyFont="1" applyFill="1" applyBorder="1" applyAlignment="1">
      <alignment vertical="top" wrapText="1"/>
    </xf>
    <xf numFmtId="0" fontId="8" fillId="0" borderId="11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right" vertical="top" wrapText="1"/>
    </xf>
    <xf numFmtId="49" fontId="8" fillId="0" borderId="12" xfId="0" applyNumberFormat="1" applyFont="1" applyBorder="1" applyAlignment="1">
      <alignment horizontal="left" vertical="top" wrapText="1"/>
    </xf>
    <xf numFmtId="0" fontId="9" fillId="0" borderId="12" xfId="0" applyFont="1" applyBorder="1" applyAlignment="1">
      <alignment horizontal="right" vertical="top" wrapText="1"/>
    </xf>
    <xf numFmtId="0" fontId="8" fillId="0" borderId="13" xfId="0" applyFont="1" applyBorder="1" applyAlignment="1">
      <alignment horizontal="right" vertical="top" wrapText="1"/>
    </xf>
    <xf numFmtId="176" fontId="8" fillId="0" borderId="12" xfId="0" applyNumberFormat="1" applyFont="1" applyBorder="1" applyAlignment="1">
      <alignment horizontal="right" vertical="top" wrapText="1"/>
    </xf>
    <xf numFmtId="176" fontId="8" fillId="0" borderId="0" xfId="0" applyNumberFormat="1" applyFont="1" applyAlignment="1">
      <alignment horizontal="right" vertical="center"/>
    </xf>
    <xf numFmtId="176" fontId="8" fillId="0" borderId="12" xfId="0" applyNumberFormat="1" applyFont="1" applyBorder="1" applyAlignment="1">
      <alignment vertical="top" wrapText="1"/>
    </xf>
    <xf numFmtId="176" fontId="10" fillId="8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9" borderId="0" xfId="0" applyFill="1">
      <alignment vertical="center"/>
    </xf>
    <xf numFmtId="177" fontId="2" fillId="9" borderId="2" xfId="0" applyNumberFormat="1" applyFont="1" applyFill="1" applyBorder="1">
      <alignment vertical="center"/>
    </xf>
    <xf numFmtId="176" fontId="2" fillId="9" borderId="2" xfId="0" applyNumberFormat="1" applyFont="1" applyFill="1" applyBorder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7" fontId="2" fillId="10" borderId="2" xfId="0" applyNumberFormat="1" applyFont="1" applyFill="1" applyBorder="1">
      <alignment vertical="center"/>
    </xf>
    <xf numFmtId="176" fontId="2" fillId="10" borderId="2" xfId="0" applyNumberFormat="1" applyFont="1" applyFill="1" applyBorder="1">
      <alignment vertical="center"/>
    </xf>
    <xf numFmtId="178" fontId="0" fillId="10" borderId="0" xfId="0" applyNumberFormat="1" applyFill="1">
      <alignment vertical="center"/>
    </xf>
    <xf numFmtId="0" fontId="0" fillId="11" borderId="0" xfId="0" applyFill="1">
      <alignment vertical="center"/>
    </xf>
    <xf numFmtId="177" fontId="5" fillId="11" borderId="0" xfId="0" applyNumberFormat="1" applyFont="1" applyFill="1">
      <alignment vertical="center"/>
    </xf>
    <xf numFmtId="176" fontId="5" fillId="11" borderId="0" xfId="0" applyNumberFormat="1" applyFont="1" applyFill="1">
      <alignment vertical="center"/>
    </xf>
    <xf numFmtId="178" fontId="0" fillId="11" borderId="0" xfId="0" applyNumberFormat="1" applyFill="1">
      <alignment vertical="center"/>
    </xf>
    <xf numFmtId="0" fontId="0" fillId="12" borderId="0" xfId="0" applyFill="1">
      <alignment vertical="center"/>
    </xf>
    <xf numFmtId="177" fontId="5" fillId="12" borderId="0" xfId="0" applyNumberFormat="1" applyFont="1" applyFill="1">
      <alignment vertical="center"/>
    </xf>
    <xf numFmtId="176" fontId="5" fillId="12" borderId="0" xfId="0" applyNumberFormat="1" applyFont="1" applyFill="1">
      <alignment vertical="center"/>
    </xf>
    <xf numFmtId="178" fontId="0" fillId="12" borderId="0" xfId="0" applyNumberFormat="1" applyFill="1">
      <alignment vertical="center"/>
    </xf>
    <xf numFmtId="177" fontId="0" fillId="11" borderId="0" xfId="0" applyNumberFormat="1" applyFill="1">
      <alignment vertical="center"/>
    </xf>
    <xf numFmtId="176" fontId="0" fillId="11" borderId="0" xfId="0" applyNumberFormat="1" applyFill="1">
      <alignment vertical="center"/>
    </xf>
    <xf numFmtId="177" fontId="0" fillId="12" borderId="0" xfId="0" applyNumberFormat="1" applyFill="1">
      <alignment vertical="center"/>
    </xf>
    <xf numFmtId="176" fontId="0" fillId="12" borderId="0" xfId="0" applyNumberFormat="1" applyFill="1">
      <alignment vertical="center"/>
    </xf>
    <xf numFmtId="0" fontId="0" fillId="13" borderId="0" xfId="0" applyFill="1">
      <alignment vertical="center"/>
    </xf>
    <xf numFmtId="177" fontId="0" fillId="13" borderId="0" xfId="0" applyNumberFormat="1" applyFill="1">
      <alignment vertical="center"/>
    </xf>
    <xf numFmtId="176" fontId="0" fillId="13" borderId="0" xfId="0" applyNumberFormat="1" applyFill="1">
      <alignment vertical="center"/>
    </xf>
    <xf numFmtId="178" fontId="0" fillId="13" borderId="0" xfId="0" applyNumberFormat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块染"/>
  <dimension ref="A1:AI39"/>
  <sheetViews>
    <sheetView topLeftCell="A6" zoomScale="78" zoomScaleNormal="55" workbookViewId="0"/>
  </sheetViews>
  <sheetFormatPr defaultRowHeight="14"/>
  <cols>
    <col min="16" max="16" width="8.6640625" style="38"/>
    <col min="17" max="17" width="12.25" style="38" customWidth="1"/>
    <col min="18" max="18" width="12.33203125" bestFit="1" customWidth="1"/>
    <col min="19" max="19" width="13.5" style="38" customWidth="1"/>
    <col min="20" max="20" width="15.9140625" style="38" customWidth="1"/>
    <col min="25" max="26" width="8.6640625" style="38"/>
    <col min="28" max="28" width="17.83203125" customWidth="1"/>
    <col min="29" max="29" width="20.75" style="38" customWidth="1"/>
    <col min="30" max="30" width="20.33203125" style="38" customWidth="1"/>
    <col min="33" max="33" width="12.33203125" style="38" bestFit="1" customWidth="1"/>
    <col min="34" max="35" width="8.6640625" style="38"/>
  </cols>
  <sheetData>
    <row r="1" spans="1: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148</v>
      </c>
      <c r="M1" t="s">
        <v>139</v>
      </c>
      <c r="N1" t="s">
        <v>138</v>
      </c>
      <c r="O1" t="s">
        <v>140</v>
      </c>
      <c r="P1" s="38" t="s">
        <v>141</v>
      </c>
      <c r="Q1" s="38" t="s">
        <v>144</v>
      </c>
      <c r="R1" t="s">
        <v>142</v>
      </c>
      <c r="S1" s="38" t="s">
        <v>143</v>
      </c>
      <c r="T1" s="38" t="s">
        <v>145</v>
      </c>
      <c r="V1" t="s">
        <v>146</v>
      </c>
      <c r="X1" t="s">
        <v>147</v>
      </c>
      <c r="Y1" s="38" t="s">
        <v>149</v>
      </c>
      <c r="Z1" s="38" t="s">
        <v>150</v>
      </c>
      <c r="AB1" t="s">
        <v>153</v>
      </c>
      <c r="AC1" s="38" t="s">
        <v>151</v>
      </c>
      <c r="AD1" s="38" t="s">
        <v>152</v>
      </c>
      <c r="AF1" t="s">
        <v>154</v>
      </c>
      <c r="AG1" s="38" t="s">
        <v>155</v>
      </c>
      <c r="AH1" s="38" t="s">
        <v>156</v>
      </c>
      <c r="AI1" s="38" t="s">
        <v>157</v>
      </c>
    </row>
    <row r="2" spans="1:35" s="39" customFormat="1">
      <c r="A2" s="39" t="s">
        <v>90</v>
      </c>
      <c r="B2" s="40">
        <v>57.02</v>
      </c>
      <c r="C2" s="40">
        <v>28.69</v>
      </c>
      <c r="D2" s="40">
        <f t="shared" ref="D2:D37" si="0">B2-C2</f>
        <v>28.330000000000002</v>
      </c>
      <c r="E2" s="40">
        <v>3.05</v>
      </c>
      <c r="F2" s="40">
        <f t="shared" ref="F2:F37" si="1">C2-E2</f>
        <v>25.64</v>
      </c>
      <c r="G2" s="40">
        <f t="shared" ref="G2:G37" si="2">F2/D2</f>
        <v>0.90504765266501941</v>
      </c>
      <c r="H2" s="40">
        <f t="shared" ref="H2:H37" si="3">C2/D2</f>
        <v>1.0127073773385105</v>
      </c>
      <c r="I2" s="41">
        <f t="shared" ref="I2:I37" si="4">E2/C2</f>
        <v>0.10630881840362495</v>
      </c>
      <c r="J2" s="41">
        <f t="shared" ref="J2:J37" si="5">0.2*(B2/3.1315)^0.5</f>
        <v>0.85342899564915276</v>
      </c>
      <c r="K2" s="41">
        <v>0.70712903510511516</v>
      </c>
      <c r="L2" s="39">
        <f>B2/M2</f>
        <v>2.7551404000606885E-5</v>
      </c>
      <c r="M2" s="39">
        <v>2069586</v>
      </c>
      <c r="O2" s="39">
        <f t="shared" ref="O2:O26" si="6">V2-X2</f>
        <v>353054</v>
      </c>
      <c r="P2" s="42">
        <f>L2*O2</f>
        <v>9.7271333880302624</v>
      </c>
      <c r="Q2" s="42">
        <f>O2/M2</f>
        <v>0.17059160624395411</v>
      </c>
      <c r="R2" s="39">
        <v>143817</v>
      </c>
      <c r="S2" s="42">
        <f>R2*L2</f>
        <v>3.9623602691552802</v>
      </c>
      <c r="T2" s="42">
        <f>R2/M2</f>
        <v>6.9490709736150125E-2</v>
      </c>
      <c r="V2" s="39">
        <v>467419</v>
      </c>
      <c r="X2" s="39">
        <v>114365</v>
      </c>
      <c r="Y2" s="42">
        <f>L2*X2</f>
        <v>3.1509163185294065</v>
      </c>
      <c r="Z2" s="42">
        <f>X2/M2</f>
        <v>5.5259844239379276E-2</v>
      </c>
      <c r="AB2" s="39">
        <f>M2-O2-R2-X2</f>
        <v>1458350</v>
      </c>
      <c r="AC2" s="42">
        <f>AB2*L2</f>
        <v>40.179590024285048</v>
      </c>
      <c r="AD2" s="42">
        <f>AB2/M2</f>
        <v>0.70465783978051644</v>
      </c>
      <c r="AG2" s="42"/>
      <c r="AH2" s="42"/>
      <c r="AI2" s="42">
        <f t="shared" ref="AI2:AI8" si="7">T2+Q2</f>
        <v>0.24008231598010424</v>
      </c>
    </row>
    <row r="3" spans="1:35" s="39" customFormat="1">
      <c r="A3" s="39" t="s">
        <v>91</v>
      </c>
      <c r="B3" s="40">
        <v>62.93</v>
      </c>
      <c r="C3" s="40">
        <v>38.6</v>
      </c>
      <c r="D3" s="40">
        <f t="shared" si="0"/>
        <v>24.33</v>
      </c>
      <c r="E3" s="40">
        <v>2.19</v>
      </c>
      <c r="F3" s="40">
        <f t="shared" si="1"/>
        <v>36.410000000000004</v>
      </c>
      <c r="G3" s="40">
        <f t="shared" si="2"/>
        <v>1.4965063707357176</v>
      </c>
      <c r="H3" s="40">
        <f t="shared" si="3"/>
        <v>1.5865187011919444</v>
      </c>
      <c r="I3" s="41">
        <f t="shared" si="4"/>
        <v>5.6735751295336784E-2</v>
      </c>
      <c r="J3" s="41">
        <f t="shared" si="5"/>
        <v>0.89656680140349376</v>
      </c>
      <c r="K3" s="41">
        <v>0.69617203244351256</v>
      </c>
      <c r="L3" s="39">
        <f t="shared" ref="L3:L37" si="8">B3/M3</f>
        <v>3.00111116939849E-5</v>
      </c>
      <c r="M3" s="39">
        <v>2096890</v>
      </c>
      <c r="O3" s="39">
        <f t="shared" si="6"/>
        <v>480118</v>
      </c>
      <c r="P3" s="42">
        <f t="shared" ref="P3:P26" si="9">L3*O3</f>
        <v>14.408874924292641</v>
      </c>
      <c r="Q3" s="42">
        <f t="shared" ref="Q3:Q26" si="10">O3/M3</f>
        <v>0.22896670783875167</v>
      </c>
      <c r="R3" s="39">
        <v>164352</v>
      </c>
      <c r="S3" s="42">
        <f t="shared" ref="S3:S36" si="11">R3*L3</f>
        <v>4.932386229129806</v>
      </c>
      <c r="T3" s="42">
        <f t="shared" ref="T3:T36" si="12">R3/M3</f>
        <v>7.8378932609722021E-2</v>
      </c>
      <c r="V3" s="39">
        <v>549909</v>
      </c>
      <c r="X3" s="39">
        <v>69791</v>
      </c>
      <c r="Y3" s="42">
        <f t="shared" ref="Y3:Y26" si="13">L3*X3</f>
        <v>2.0945054962349001</v>
      </c>
      <c r="Z3" s="42">
        <f t="shared" ref="Z3:Z26" si="14">X3/M3</f>
        <v>3.3283100210311459E-2</v>
      </c>
      <c r="AB3" s="39">
        <f t="shared" ref="AB3:AB36" si="15">M3-O3-R3-X3</f>
        <v>1382629</v>
      </c>
      <c r="AC3" s="42">
        <f t="shared" ref="AC3:AC36" si="16">AB3*L3</f>
        <v>41.494233350342647</v>
      </c>
      <c r="AD3" s="42">
        <f t="shared" ref="AD3:AD36" si="17">AB3/M3</f>
        <v>0.65937125934121488</v>
      </c>
      <c r="AG3" s="42"/>
      <c r="AH3" s="42"/>
      <c r="AI3" s="42">
        <f t="shared" si="7"/>
        <v>0.30734564044847368</v>
      </c>
    </row>
    <row r="4" spans="1:35" s="39" customFormat="1">
      <c r="A4" s="39" t="s">
        <v>92</v>
      </c>
      <c r="B4" s="40">
        <v>146.15</v>
      </c>
      <c r="C4" s="40">
        <v>47.39</v>
      </c>
      <c r="D4" s="40">
        <f t="shared" si="0"/>
        <v>98.76</v>
      </c>
      <c r="E4" s="40">
        <v>14.59</v>
      </c>
      <c r="F4" s="40">
        <f t="shared" si="1"/>
        <v>32.799999999999997</v>
      </c>
      <c r="G4" s="40">
        <f t="shared" si="2"/>
        <v>0.3321182665046577</v>
      </c>
      <c r="H4" s="40">
        <f t="shared" si="3"/>
        <v>0.47985014175779667</v>
      </c>
      <c r="I4" s="41">
        <f t="shared" si="4"/>
        <v>0.30787085883097698</v>
      </c>
      <c r="J4" s="41">
        <f t="shared" si="5"/>
        <v>1.366322428668836</v>
      </c>
      <c r="K4" s="41">
        <v>0.57685410311811469</v>
      </c>
      <c r="L4" s="39">
        <f t="shared" si="8"/>
        <v>6.4760956078202349E-5</v>
      </c>
      <c r="M4" s="39">
        <v>2256761</v>
      </c>
      <c r="O4" s="39">
        <v>156435</v>
      </c>
      <c r="P4" s="42">
        <f t="shared" si="9"/>
        <v>10.130880164093584</v>
      </c>
      <c r="Q4" s="42">
        <f t="shared" si="10"/>
        <v>6.9318372658868171E-2</v>
      </c>
      <c r="R4" s="39">
        <v>39109</v>
      </c>
      <c r="S4" s="42">
        <f t="shared" si="11"/>
        <v>2.5327362312624158</v>
      </c>
      <c r="T4" s="42">
        <f t="shared" si="12"/>
        <v>1.7329703942951868E-2</v>
      </c>
      <c r="V4" s="39">
        <f>X4+O4</f>
        <v>378901</v>
      </c>
      <c r="X4" s="39">
        <v>222466</v>
      </c>
      <c r="Y4" s="42">
        <f t="shared" si="13"/>
        <v>14.407110854893364</v>
      </c>
      <c r="Z4" s="42">
        <f t="shared" si="14"/>
        <v>9.8577563153563891E-2</v>
      </c>
      <c r="AB4" s="39">
        <f t="shared" si="15"/>
        <v>1838751</v>
      </c>
      <c r="AC4" s="42">
        <f t="shared" si="16"/>
        <v>119.07927274975064</v>
      </c>
      <c r="AD4" s="42">
        <f t="shared" si="17"/>
        <v>0.81477436024461602</v>
      </c>
      <c r="AG4" s="42"/>
      <c r="AH4" s="42"/>
      <c r="AI4" s="42">
        <f t="shared" si="7"/>
        <v>8.6648076601820043E-2</v>
      </c>
    </row>
    <row r="5" spans="1:35" s="39" customFormat="1">
      <c r="A5" s="39" t="s">
        <v>93</v>
      </c>
      <c r="B5" s="40">
        <v>197.5</v>
      </c>
      <c r="C5" s="40">
        <v>111.67</v>
      </c>
      <c r="D5" s="40">
        <f t="shared" si="0"/>
        <v>85.83</v>
      </c>
      <c r="E5" s="40">
        <v>21.42</v>
      </c>
      <c r="F5" s="40">
        <f t="shared" si="1"/>
        <v>90.25</v>
      </c>
      <c r="G5" s="40">
        <f t="shared" si="2"/>
        <v>1.0514971455202144</v>
      </c>
      <c r="H5" s="40">
        <f t="shared" si="3"/>
        <v>1.3010602353489455</v>
      </c>
      <c r="I5" s="41">
        <f t="shared" si="4"/>
        <v>0.19181516969642698</v>
      </c>
      <c r="J5" s="41">
        <f t="shared" si="5"/>
        <v>1.5883175609547264</v>
      </c>
      <c r="K5" s="41">
        <v>0.52046733951749857</v>
      </c>
      <c r="L5" s="39">
        <f>B5/M5</f>
        <v>6.2406055188439429E-5</v>
      </c>
      <c r="M5" s="39">
        <v>3164757</v>
      </c>
      <c r="O5" s="39">
        <v>883222</v>
      </c>
      <c r="P5" s="42">
        <f t="shared" si="9"/>
        <v>55.11840087564385</v>
      </c>
      <c r="Q5" s="42">
        <f>O5/M5</f>
        <v>0.27908051076275364</v>
      </c>
      <c r="R5" s="39">
        <v>245426</v>
      </c>
      <c r="S5" s="42">
        <f t="shared" si="11"/>
        <v>15.316068500677936</v>
      </c>
      <c r="T5" s="42">
        <f>R5/M5</f>
        <v>7.7549713927483221E-2</v>
      </c>
      <c r="V5" s="39">
        <f>O5+X5</f>
        <v>1072589</v>
      </c>
      <c r="X5" s="39">
        <v>189367</v>
      </c>
      <c r="Y5" s="42">
        <f t="shared" si="13"/>
        <v>11.81764745286921</v>
      </c>
      <c r="Z5" s="42">
        <f>X5/M5</f>
        <v>5.9836189634780809E-2</v>
      </c>
      <c r="AB5" s="39">
        <f t="shared" si="15"/>
        <v>1846742</v>
      </c>
      <c r="AC5" s="42">
        <f t="shared" si="16"/>
        <v>115.247883170809</v>
      </c>
      <c r="AD5" s="42">
        <f t="shared" si="17"/>
        <v>0.58353358567498226</v>
      </c>
      <c r="AG5" s="42"/>
      <c r="AH5" s="42"/>
      <c r="AI5" s="42">
        <f t="shared" si="7"/>
        <v>0.35663022469023686</v>
      </c>
    </row>
    <row r="6" spans="1:35" s="39" customFormat="1">
      <c r="A6" s="39" t="s">
        <v>94</v>
      </c>
      <c r="B6" s="40">
        <v>336.75</v>
      </c>
      <c r="C6" s="40">
        <v>241.26</v>
      </c>
      <c r="D6" s="40">
        <f t="shared" si="0"/>
        <v>95.490000000000009</v>
      </c>
      <c r="E6" s="40">
        <v>23.49</v>
      </c>
      <c r="F6" s="40">
        <f t="shared" si="1"/>
        <v>217.76999999999998</v>
      </c>
      <c r="G6" s="40">
        <f t="shared" si="2"/>
        <v>2.2805529374803641</v>
      </c>
      <c r="H6" s="40">
        <f t="shared" si="3"/>
        <v>2.5265472824379511</v>
      </c>
      <c r="I6" s="41">
        <f t="shared" si="4"/>
        <v>9.7363839840835617E-2</v>
      </c>
      <c r="J6" s="41">
        <f t="shared" si="5"/>
        <v>2.0739944498011957</v>
      </c>
      <c r="K6" s="41">
        <v>0.39710540975049524</v>
      </c>
      <c r="L6" s="39">
        <f>B6/M6</f>
        <v>1.4078754062666447E-4</v>
      </c>
      <c r="M6" s="39">
        <v>2391902</v>
      </c>
      <c r="O6" s="39">
        <f t="shared" si="6"/>
        <v>924104</v>
      </c>
      <c r="P6" s="42">
        <f t="shared" si="9"/>
        <v>130.10232944326313</v>
      </c>
      <c r="Q6" s="42">
        <f>O6/M6</f>
        <v>0.38634693227398115</v>
      </c>
      <c r="R6" s="39">
        <v>224254</v>
      </c>
      <c r="S6" s="42">
        <f t="shared" si="11"/>
        <v>31.572169135692015</v>
      </c>
      <c r="T6" s="42">
        <f>R6/M6</f>
        <v>9.3755513394779555E-2</v>
      </c>
      <c r="V6" s="39">
        <v>1082634</v>
      </c>
      <c r="X6" s="39">
        <v>158530</v>
      </c>
      <c r="Y6" s="42">
        <f t="shared" si="13"/>
        <v>22.319048815545116</v>
      </c>
      <c r="Z6" s="42">
        <f>X6/M6</f>
        <v>6.6277799006815491E-2</v>
      </c>
      <c r="AB6" s="39">
        <f t="shared" si="15"/>
        <v>1085014</v>
      </c>
      <c r="AC6" s="42">
        <f t="shared" si="16"/>
        <v>152.75645260549973</v>
      </c>
      <c r="AD6" s="42">
        <f t="shared" si="17"/>
        <v>0.45361975532442383</v>
      </c>
      <c r="AG6" s="42"/>
      <c r="AH6" s="42"/>
      <c r="AI6" s="42">
        <f t="shared" si="7"/>
        <v>0.4801024456687607</v>
      </c>
    </row>
    <row r="7" spans="1:35" s="39" customFormat="1">
      <c r="A7" s="39" t="s">
        <v>95</v>
      </c>
      <c r="B7" s="40">
        <v>439</v>
      </c>
      <c r="C7" s="40">
        <v>319</v>
      </c>
      <c r="D7" s="40">
        <f t="shared" si="0"/>
        <v>120</v>
      </c>
      <c r="E7" s="40">
        <v>16.940000000000001</v>
      </c>
      <c r="F7" s="40">
        <f t="shared" si="1"/>
        <v>302.06</v>
      </c>
      <c r="G7" s="40">
        <f t="shared" si="2"/>
        <v>2.5171666666666668</v>
      </c>
      <c r="H7" s="40">
        <f t="shared" si="3"/>
        <v>2.6583333333333332</v>
      </c>
      <c r="I7" s="41">
        <f t="shared" si="4"/>
        <v>5.3103448275862074E-2</v>
      </c>
      <c r="J7" s="41">
        <f t="shared" si="5"/>
        <v>2.3680237170360341</v>
      </c>
      <c r="K7" s="41">
        <v>0.32242197587284838</v>
      </c>
      <c r="L7" s="39">
        <f t="shared" si="8"/>
        <v>1.3962984414574048E-4</v>
      </c>
      <c r="M7" s="39">
        <v>3144027</v>
      </c>
      <c r="O7" s="39">
        <f t="shared" si="6"/>
        <v>1269811</v>
      </c>
      <c r="P7" s="42">
        <f t="shared" si="9"/>
        <v>177.30351202454688</v>
      </c>
      <c r="Q7" s="42">
        <f t="shared" si="10"/>
        <v>0.4038804374135464</v>
      </c>
      <c r="R7" s="39">
        <v>343553</v>
      </c>
      <c r="S7" s="42">
        <f t="shared" si="11"/>
        <v>47.970251845801577</v>
      </c>
      <c r="T7" s="42">
        <f t="shared" si="12"/>
        <v>0.10927164429567558</v>
      </c>
      <c r="V7" s="39">
        <v>1383880</v>
      </c>
      <c r="X7" s="39">
        <v>114069</v>
      </c>
      <c r="Y7" s="42">
        <f t="shared" si="13"/>
        <v>15.927436691860471</v>
      </c>
      <c r="Z7" s="42">
        <f t="shared" si="14"/>
        <v>3.6281176974625219E-2</v>
      </c>
      <c r="AB7" s="39">
        <f t="shared" si="15"/>
        <v>1416594</v>
      </c>
      <c r="AC7" s="42">
        <f t="shared" si="16"/>
        <v>197.79879943779108</v>
      </c>
      <c r="AD7" s="42">
        <f t="shared" si="17"/>
        <v>0.45056674131615282</v>
      </c>
      <c r="AG7" s="42"/>
      <c r="AH7" s="42"/>
      <c r="AI7" s="42">
        <f t="shared" si="7"/>
        <v>0.513152081709222</v>
      </c>
    </row>
    <row r="8" spans="1:35" s="39" customFormat="1">
      <c r="A8" s="39" t="s">
        <v>96</v>
      </c>
      <c r="B8" s="40">
        <v>486.92</v>
      </c>
      <c r="C8" s="40">
        <v>402.85</v>
      </c>
      <c r="D8" s="40">
        <f t="shared" si="0"/>
        <v>84.07</v>
      </c>
      <c r="E8" s="40">
        <v>3.97</v>
      </c>
      <c r="F8" s="40">
        <f t="shared" si="1"/>
        <v>398.88</v>
      </c>
      <c r="G8" s="40">
        <f t="shared" si="2"/>
        <v>4.7446175805876063</v>
      </c>
      <c r="H8" s="40">
        <f t="shared" si="3"/>
        <v>4.7918401332223155</v>
      </c>
      <c r="I8" s="41">
        <f t="shared" si="4"/>
        <v>9.8547846593024704E-3</v>
      </c>
      <c r="J8" s="41">
        <f t="shared" si="5"/>
        <v>2.4939204378982947</v>
      </c>
      <c r="K8" s="41">
        <v>0.29044420877383181</v>
      </c>
      <c r="L8" s="39">
        <f t="shared" si="8"/>
        <v>2.1278873773696301E-4</v>
      </c>
      <c r="M8" s="39">
        <v>2288279</v>
      </c>
      <c r="O8" s="39">
        <f t="shared" si="6"/>
        <v>1104835</v>
      </c>
      <c r="P8" s="42">
        <f t="shared" si="9"/>
        <v>235.09644505761753</v>
      </c>
      <c r="Q8" s="42">
        <f t="shared" si="10"/>
        <v>0.48282355429560819</v>
      </c>
      <c r="R8" s="39">
        <v>306043</v>
      </c>
      <c r="S8" s="42">
        <f t="shared" si="11"/>
        <v>65.122503663233374</v>
      </c>
      <c r="T8" s="42">
        <f t="shared" si="12"/>
        <v>0.1337437436606288</v>
      </c>
      <c r="V8" s="39">
        <v>1124075</v>
      </c>
      <c r="X8" s="39">
        <v>19240</v>
      </c>
      <c r="Y8" s="42">
        <f t="shared" si="13"/>
        <v>4.094055314059168</v>
      </c>
      <c r="Z8" s="42">
        <f t="shared" si="14"/>
        <v>8.4080656248647998E-3</v>
      </c>
      <c r="AB8" s="39">
        <f t="shared" si="15"/>
        <v>858161</v>
      </c>
      <c r="AC8" s="42">
        <f t="shared" si="16"/>
        <v>182.60699596508991</v>
      </c>
      <c r="AD8" s="42">
        <f t="shared" si="17"/>
        <v>0.37502463641889822</v>
      </c>
      <c r="AG8" s="42"/>
      <c r="AH8" s="42"/>
      <c r="AI8" s="42">
        <f t="shared" si="7"/>
        <v>0.61656729795623699</v>
      </c>
    </row>
    <row r="9" spans="1:35" s="39" customFormat="1">
      <c r="A9" s="39" t="s">
        <v>97</v>
      </c>
      <c r="B9" s="40">
        <v>628.30999999999995</v>
      </c>
      <c r="C9" s="40">
        <v>528.42999999999995</v>
      </c>
      <c r="D9" s="40">
        <f t="shared" si="0"/>
        <v>99.88</v>
      </c>
      <c r="E9" s="40">
        <v>1.18</v>
      </c>
      <c r="F9" s="40">
        <f t="shared" si="1"/>
        <v>527.25</v>
      </c>
      <c r="G9" s="40">
        <f t="shared" si="2"/>
        <v>5.2788346015218268</v>
      </c>
      <c r="H9" s="40">
        <f t="shared" si="3"/>
        <v>5.2906487785342406</v>
      </c>
      <c r="I9" s="41">
        <f t="shared" si="4"/>
        <v>2.2330299188161157E-3</v>
      </c>
      <c r="J9" s="41">
        <f t="shared" si="5"/>
        <v>2.8329621594434644</v>
      </c>
      <c r="K9" s="41">
        <v>0.20432761150135859</v>
      </c>
      <c r="L9" s="39">
        <f t="shared" si="8"/>
        <v>2.1251264553569886E-4</v>
      </c>
      <c r="M9" s="39">
        <v>2956577</v>
      </c>
      <c r="O9" s="39">
        <f t="shared" si="6"/>
        <v>1542923</v>
      </c>
      <c r="P9" s="42">
        <f t="shared" si="9"/>
        <v>327.89064858787708</v>
      </c>
      <c r="Q9" s="42">
        <f t="shared" si="10"/>
        <v>0.52186126050496906</v>
      </c>
      <c r="R9" s="39">
        <v>291626</v>
      </c>
      <c r="S9" s="42">
        <f t="shared" si="11"/>
        <v>61.974212766993716</v>
      </c>
      <c r="T9" s="42">
        <f t="shared" si="12"/>
        <v>9.8636362252699658E-2</v>
      </c>
      <c r="V9" s="39">
        <v>1546604</v>
      </c>
      <c r="X9" s="39">
        <v>3681</v>
      </c>
      <c r="Y9" s="42">
        <f t="shared" si="13"/>
        <v>0.7822590482169075</v>
      </c>
      <c r="Z9" s="42">
        <f t="shared" si="14"/>
        <v>1.2450208467427028E-3</v>
      </c>
      <c r="AB9" s="39">
        <f t="shared" si="15"/>
        <v>1118347</v>
      </c>
      <c r="AC9" s="42">
        <f t="shared" si="16"/>
        <v>237.66287959691221</v>
      </c>
      <c r="AD9" s="42">
        <f t="shared" si="17"/>
        <v>0.37825735639558855</v>
      </c>
      <c r="AG9" s="42"/>
      <c r="AH9" s="42"/>
      <c r="AI9" s="42">
        <f>T9+Q9</f>
        <v>0.62049762275766873</v>
      </c>
    </row>
    <row r="10" spans="1:35" s="43" customFormat="1">
      <c r="A10" s="43" t="s">
        <v>98</v>
      </c>
      <c r="B10" s="44">
        <v>20.57</v>
      </c>
      <c r="C10" s="44">
        <v>16.02</v>
      </c>
      <c r="D10" s="44">
        <f t="shared" si="0"/>
        <v>4.5500000000000007</v>
      </c>
      <c r="E10" s="44">
        <v>2.41</v>
      </c>
      <c r="F10" s="44">
        <f t="shared" si="1"/>
        <v>13.61</v>
      </c>
      <c r="G10" s="44">
        <f t="shared" si="2"/>
        <v>2.9912087912087908</v>
      </c>
      <c r="H10" s="44">
        <f t="shared" si="3"/>
        <v>3.5208791208791204</v>
      </c>
      <c r="I10" s="45">
        <f t="shared" si="4"/>
        <v>0.15043695380774033</v>
      </c>
      <c r="J10" s="45">
        <f t="shared" si="5"/>
        <v>0.51259094908060454</v>
      </c>
      <c r="K10" s="45">
        <f>-0.3444*J10+1.007</f>
        <v>0.83046367713663971</v>
      </c>
      <c r="L10" s="43">
        <f t="shared" si="8"/>
        <v>5.5422186657182656E-5</v>
      </c>
      <c r="M10" s="43">
        <v>371151</v>
      </c>
      <c r="O10" s="43">
        <f t="shared" si="6"/>
        <v>97983</v>
      </c>
      <c r="P10" s="46">
        <f t="shared" si="9"/>
        <v>5.4304321152307278</v>
      </c>
      <c r="Q10" s="46">
        <f t="shared" si="10"/>
        <v>0.2639976721065011</v>
      </c>
      <c r="R10" s="43">
        <v>50844</v>
      </c>
      <c r="S10" s="46">
        <f t="shared" si="11"/>
        <v>2.8178856583977949</v>
      </c>
      <c r="T10" s="46">
        <f t="shared" si="12"/>
        <v>0.13699006603781211</v>
      </c>
      <c r="V10" s="43">
        <v>139861</v>
      </c>
      <c r="X10" s="43">
        <v>41878</v>
      </c>
      <c r="Y10" s="46">
        <f t="shared" si="13"/>
        <v>2.3209703328294955</v>
      </c>
      <c r="Z10" s="46">
        <f t="shared" si="14"/>
        <v>0.11283278234465217</v>
      </c>
      <c r="AB10" s="43">
        <f t="shared" si="15"/>
        <v>180446</v>
      </c>
      <c r="AC10" s="46">
        <f t="shared" si="16"/>
        <v>10.000711893541981</v>
      </c>
      <c r="AD10" s="46">
        <f t="shared" si="17"/>
        <v>0.48617947951103457</v>
      </c>
      <c r="AF10" s="43">
        <v>28190</v>
      </c>
      <c r="AG10" s="46">
        <f>AF10*L10</f>
        <v>1.5623514418659792</v>
      </c>
      <c r="AH10" s="46">
        <f>AF10/M10</f>
        <v>7.5952914043071418E-2</v>
      </c>
      <c r="AI10" s="46">
        <f>AH10+T10+Q10</f>
        <v>0.47694065218738463</v>
      </c>
    </row>
    <row r="11" spans="1:35" s="43" customFormat="1">
      <c r="A11" s="43" t="s">
        <v>99</v>
      </c>
      <c r="B11" s="44">
        <v>86.79</v>
      </c>
      <c r="C11" s="44">
        <v>74.3</v>
      </c>
      <c r="D11" s="44">
        <f t="shared" si="0"/>
        <v>12.490000000000009</v>
      </c>
      <c r="E11" s="44">
        <v>2.7</v>
      </c>
      <c r="F11" s="44">
        <f t="shared" si="1"/>
        <v>71.599999999999994</v>
      </c>
      <c r="G11" s="44">
        <f t="shared" si="2"/>
        <v>5.7325860688550794</v>
      </c>
      <c r="H11" s="44">
        <f t="shared" si="3"/>
        <v>5.9487590072057603</v>
      </c>
      <c r="I11" s="45">
        <f t="shared" si="4"/>
        <v>3.6339165545087489E-2</v>
      </c>
      <c r="J11" s="45">
        <f t="shared" si="5"/>
        <v>1.0529036514864161</v>
      </c>
      <c r="K11" s="45">
        <f t="shared" ref="K11:K14" si="18">-0.3444*J11+1.007</f>
        <v>0.64437998242807826</v>
      </c>
      <c r="L11" s="43">
        <f t="shared" si="8"/>
        <v>3.4565749599640286E-5</v>
      </c>
      <c r="M11" s="43">
        <v>2510867</v>
      </c>
      <c r="O11" s="43">
        <f t="shared" si="6"/>
        <v>848878</v>
      </c>
      <c r="P11" s="46">
        <f t="shared" si="9"/>
        <v>29.342104388643445</v>
      </c>
      <c r="Q11" s="46">
        <f t="shared" si="10"/>
        <v>0.33808162678469228</v>
      </c>
      <c r="R11" s="43">
        <v>201058</v>
      </c>
      <c r="S11" s="46">
        <f t="shared" si="11"/>
        <v>6.9497204830044765</v>
      </c>
      <c r="T11" s="46">
        <f t="shared" si="12"/>
        <v>8.0075129427404954E-2</v>
      </c>
      <c r="V11" s="43">
        <v>918960</v>
      </c>
      <c r="X11" s="43">
        <v>70082</v>
      </c>
      <c r="Y11" s="46">
        <f t="shared" si="13"/>
        <v>2.4224368634419906</v>
      </c>
      <c r="Z11" s="46">
        <f t="shared" si="14"/>
        <v>2.7911474403064757E-2</v>
      </c>
      <c r="AB11" s="43">
        <f t="shared" si="15"/>
        <v>1390849</v>
      </c>
      <c r="AC11" s="46">
        <f t="shared" si="16"/>
        <v>48.075738264910093</v>
      </c>
      <c r="AD11" s="46">
        <f t="shared" si="17"/>
        <v>0.55393176938483801</v>
      </c>
      <c r="AF11" s="43">
        <v>36281</v>
      </c>
      <c r="AG11" s="46">
        <f t="shared" ref="AG11:AG14" si="19">AF11*L11</f>
        <v>1.2540799612245492</v>
      </c>
      <c r="AH11" s="46">
        <f t="shared" ref="AH11:AH14" si="20">AF11/M11</f>
        <v>1.4449590519927977E-2</v>
      </c>
      <c r="AI11" s="46">
        <f t="shared" ref="AI11:AI37" si="21">AH11+T11+Q11</f>
        <v>0.43260634673202519</v>
      </c>
    </row>
    <row r="12" spans="1:35" s="43" customFormat="1">
      <c r="A12" s="43" t="s">
        <v>100</v>
      </c>
      <c r="B12" s="44">
        <v>126.43</v>
      </c>
      <c r="C12" s="44">
        <v>39.86</v>
      </c>
      <c r="D12" s="44">
        <f t="shared" si="0"/>
        <v>86.570000000000007</v>
      </c>
      <c r="E12" s="44">
        <v>0.9</v>
      </c>
      <c r="F12" s="44">
        <f t="shared" si="1"/>
        <v>38.96</v>
      </c>
      <c r="G12" s="44">
        <f t="shared" si="2"/>
        <v>0.4500404297100612</v>
      </c>
      <c r="H12" s="44">
        <f t="shared" si="3"/>
        <v>0.46043664086866115</v>
      </c>
      <c r="I12" s="45">
        <f t="shared" si="4"/>
        <v>2.2579026593075768E-2</v>
      </c>
      <c r="J12" s="45">
        <f t="shared" si="5"/>
        <v>1.2708048294595353</v>
      </c>
      <c r="K12" s="45">
        <f t="shared" si="18"/>
        <v>0.56933481673413588</v>
      </c>
      <c r="L12" s="43">
        <f t="shared" si="8"/>
        <v>9.0762250714295973E-5</v>
      </c>
      <c r="M12" s="43">
        <v>1392980</v>
      </c>
      <c r="O12" s="43">
        <f t="shared" si="6"/>
        <v>456677</v>
      </c>
      <c r="P12" s="46">
        <f t="shared" si="9"/>
        <v>41.449032369452539</v>
      </c>
      <c r="Q12" s="46">
        <f t="shared" si="10"/>
        <v>0.32784174934313487</v>
      </c>
      <c r="R12" s="43">
        <v>276858</v>
      </c>
      <c r="S12" s="46">
        <f t="shared" si="11"/>
        <v>25.128255208258555</v>
      </c>
      <c r="T12" s="46">
        <f t="shared" si="12"/>
        <v>0.19875231518040459</v>
      </c>
      <c r="V12" s="43">
        <v>468698</v>
      </c>
      <c r="X12" s="43">
        <v>12021</v>
      </c>
      <c r="Y12" s="46">
        <f t="shared" si="13"/>
        <v>1.0910530158365519</v>
      </c>
      <c r="Z12" s="46">
        <f t="shared" si="14"/>
        <v>8.6297003546353859E-3</v>
      </c>
      <c r="AB12" s="43">
        <f t="shared" si="15"/>
        <v>647424</v>
      </c>
      <c r="AC12" s="46">
        <f t="shared" si="16"/>
        <v>58.761659406452353</v>
      </c>
      <c r="AD12" s="46">
        <f t="shared" si="17"/>
        <v>0.46477623512182514</v>
      </c>
      <c r="AF12" s="43">
        <v>2698</v>
      </c>
      <c r="AG12" s="46">
        <f t="shared" si="19"/>
        <v>0.24487655242717055</v>
      </c>
      <c r="AH12" s="46">
        <f t="shared" si="20"/>
        <v>1.9368548004996481E-3</v>
      </c>
      <c r="AI12" s="46">
        <f t="shared" si="21"/>
        <v>0.52853091932403906</v>
      </c>
    </row>
    <row r="13" spans="1:35" s="43" customFormat="1">
      <c r="A13" s="43" t="s">
        <v>101</v>
      </c>
      <c r="B13" s="44">
        <v>223.25</v>
      </c>
      <c r="C13" s="44">
        <v>196.88</v>
      </c>
      <c r="D13" s="44">
        <f t="shared" si="0"/>
        <v>26.370000000000005</v>
      </c>
      <c r="E13" s="44">
        <v>1.52</v>
      </c>
      <c r="F13" s="44">
        <f t="shared" si="1"/>
        <v>195.35999999999999</v>
      </c>
      <c r="G13" s="44">
        <f t="shared" si="2"/>
        <v>7.4084186575654138</v>
      </c>
      <c r="H13" s="44">
        <f t="shared" si="3"/>
        <v>7.4660599165718606</v>
      </c>
      <c r="I13" s="45">
        <f t="shared" si="4"/>
        <v>7.7204388459975624E-3</v>
      </c>
      <c r="J13" s="45">
        <f t="shared" si="5"/>
        <v>1.6886884050820996</v>
      </c>
      <c r="K13" s="45">
        <f t="shared" si="18"/>
        <v>0.42541571328972483</v>
      </c>
      <c r="L13" s="43">
        <f t="shared" si="8"/>
        <v>1.0856984457369619E-4</v>
      </c>
      <c r="M13" s="43">
        <v>2056280</v>
      </c>
      <c r="O13" s="43">
        <f t="shared" si="6"/>
        <v>804152</v>
      </c>
      <c r="P13" s="46">
        <f t="shared" si="9"/>
        <v>87.306657653626942</v>
      </c>
      <c r="Q13" s="46">
        <f t="shared" si="10"/>
        <v>0.39107125488746669</v>
      </c>
      <c r="R13" s="43">
        <v>354733</v>
      </c>
      <c r="S13" s="46">
        <f t="shared" si="11"/>
        <v>38.513306675160969</v>
      </c>
      <c r="T13" s="46">
        <f t="shared" si="12"/>
        <v>0.17251201198280389</v>
      </c>
      <c r="V13" s="43">
        <v>824575</v>
      </c>
      <c r="X13" s="43">
        <v>20423</v>
      </c>
      <c r="Y13" s="46">
        <f t="shared" si="13"/>
        <v>2.2173219357285974</v>
      </c>
      <c r="Z13" s="46">
        <f t="shared" si="14"/>
        <v>9.9320131499601224E-3</v>
      </c>
      <c r="AB13" s="43">
        <f t="shared" si="15"/>
        <v>876972</v>
      </c>
      <c r="AC13" s="46">
        <f t="shared" si="16"/>
        <v>95.21271373548349</v>
      </c>
      <c r="AD13" s="46">
        <f t="shared" si="17"/>
        <v>0.42648471997976928</v>
      </c>
      <c r="AF13" s="43">
        <v>7339</v>
      </c>
      <c r="AG13" s="46">
        <f t="shared" si="19"/>
        <v>0.79679408932635631</v>
      </c>
      <c r="AH13" s="46">
        <f t="shared" si="20"/>
        <v>3.5690664695469487E-3</v>
      </c>
      <c r="AI13" s="46">
        <f t="shared" si="21"/>
        <v>0.56715233333981752</v>
      </c>
    </row>
    <row r="14" spans="1:35" s="43" customFormat="1">
      <c r="A14" s="43" t="s">
        <v>102</v>
      </c>
      <c r="B14" s="44">
        <v>281.58</v>
      </c>
      <c r="C14" s="44">
        <v>241.43</v>
      </c>
      <c r="D14" s="44">
        <f t="shared" si="0"/>
        <v>40.149999999999977</v>
      </c>
      <c r="E14" s="44">
        <v>3.73</v>
      </c>
      <c r="F14" s="44">
        <f t="shared" si="1"/>
        <v>237.70000000000002</v>
      </c>
      <c r="G14" s="44">
        <f t="shared" si="2"/>
        <v>5.9202988792029929</v>
      </c>
      <c r="H14" s="44">
        <f t="shared" si="3"/>
        <v>6.0132004981320089</v>
      </c>
      <c r="I14" s="45">
        <f t="shared" si="4"/>
        <v>1.5449612724185064E-2</v>
      </c>
      <c r="J14" s="45">
        <f t="shared" si="5"/>
        <v>1.8965080477097747</v>
      </c>
      <c r="K14" s="45">
        <f t="shared" si="18"/>
        <v>0.35384262836875358</v>
      </c>
      <c r="L14" s="43">
        <f t="shared" si="8"/>
        <v>1.1717082272576335E-4</v>
      </c>
      <c r="M14" s="43">
        <v>2403158</v>
      </c>
      <c r="O14" s="43">
        <f t="shared" si="6"/>
        <v>942665</v>
      </c>
      <c r="P14" s="46">
        <f t="shared" si="9"/>
        <v>110.4528336047817</v>
      </c>
      <c r="Q14" s="46">
        <f t="shared" si="10"/>
        <v>0.39226093332190393</v>
      </c>
      <c r="R14" s="43">
        <v>301996</v>
      </c>
      <c r="S14" s="46">
        <f t="shared" si="11"/>
        <v>35.385119779889628</v>
      </c>
      <c r="T14" s="46">
        <f t="shared" si="12"/>
        <v>0.1256663107461099</v>
      </c>
      <c r="V14" s="43">
        <v>975237</v>
      </c>
      <c r="X14" s="43">
        <v>32572</v>
      </c>
      <c r="Y14" s="46">
        <f t="shared" si="13"/>
        <v>3.8164880378235639</v>
      </c>
      <c r="Z14" s="46">
        <f t="shared" si="14"/>
        <v>1.3553832082617956E-2</v>
      </c>
      <c r="AB14" s="43">
        <f t="shared" si="15"/>
        <v>1125925</v>
      </c>
      <c r="AC14" s="46">
        <f t="shared" si="16"/>
        <v>131.92555857750509</v>
      </c>
      <c r="AD14" s="46">
        <f t="shared" si="17"/>
        <v>0.46851892384936822</v>
      </c>
      <c r="AF14" s="43">
        <v>13387</v>
      </c>
      <c r="AG14" s="46">
        <f t="shared" si="19"/>
        <v>1.568565803829794</v>
      </c>
      <c r="AH14" s="46">
        <f t="shared" si="20"/>
        <v>5.5705867029966398E-3</v>
      </c>
      <c r="AI14" s="46">
        <f t="shared" si="21"/>
        <v>0.52349783077101053</v>
      </c>
    </row>
    <row r="15" spans="1:35">
      <c r="A15" t="s">
        <v>103</v>
      </c>
      <c r="B15" s="22">
        <v>17.899999999999999</v>
      </c>
      <c r="C15" s="22">
        <v>5.03</v>
      </c>
      <c r="D15" s="22">
        <f t="shared" si="0"/>
        <v>12.869999999999997</v>
      </c>
      <c r="E15" s="22">
        <v>1.1399999999999999</v>
      </c>
      <c r="F15" s="22">
        <f t="shared" si="1"/>
        <v>3.8900000000000006</v>
      </c>
      <c r="G15" s="22">
        <f t="shared" si="2"/>
        <v>0.30225330225330238</v>
      </c>
      <c r="H15" s="22">
        <f t="shared" si="3"/>
        <v>0.3908313908313909</v>
      </c>
      <c r="I15" s="10">
        <f t="shared" si="4"/>
        <v>0.22664015904572563</v>
      </c>
      <c r="J15" s="10">
        <f t="shared" si="5"/>
        <v>0.47816777349296241</v>
      </c>
      <c r="K15" s="37">
        <v>0.98727200000000004</v>
      </c>
      <c r="L15" t="e">
        <f t="shared" si="8"/>
        <v>#DIV/0!</v>
      </c>
      <c r="O15">
        <f t="shared" si="6"/>
        <v>0</v>
      </c>
      <c r="P15" s="38" t="e">
        <f t="shared" si="9"/>
        <v>#DIV/0!</v>
      </c>
      <c r="Q15" s="38" t="e">
        <f t="shared" si="10"/>
        <v>#DIV/0!</v>
      </c>
      <c r="S15" s="38" t="e">
        <f t="shared" si="11"/>
        <v>#DIV/0!</v>
      </c>
      <c r="T15" s="38" t="e">
        <f t="shared" si="12"/>
        <v>#DIV/0!</v>
      </c>
      <c r="Y15" s="38" t="e">
        <f t="shared" si="13"/>
        <v>#DIV/0!</v>
      </c>
      <c r="Z15" s="38" t="e">
        <f t="shared" si="14"/>
        <v>#DIV/0!</v>
      </c>
      <c r="AB15">
        <f t="shared" si="15"/>
        <v>0</v>
      </c>
      <c r="AC15" s="38" t="e">
        <f t="shared" si="16"/>
        <v>#DIV/0!</v>
      </c>
      <c r="AD15" s="38" t="e">
        <f t="shared" si="17"/>
        <v>#DIV/0!</v>
      </c>
      <c r="AI15" s="38" t="e">
        <f t="shared" si="21"/>
        <v>#DIV/0!</v>
      </c>
    </row>
    <row r="16" spans="1:35">
      <c r="A16" t="s">
        <v>104</v>
      </c>
      <c r="B16" s="22">
        <v>20.56</v>
      </c>
      <c r="C16" s="22">
        <v>4.32</v>
      </c>
      <c r="D16" s="22">
        <f t="shared" si="0"/>
        <v>16.239999999999998</v>
      </c>
      <c r="E16" s="22">
        <v>2.02</v>
      </c>
      <c r="F16" s="22">
        <f t="shared" si="1"/>
        <v>2.3000000000000003</v>
      </c>
      <c r="G16" s="22">
        <f t="shared" si="2"/>
        <v>0.14162561576354682</v>
      </c>
      <c r="H16" s="22">
        <f t="shared" si="3"/>
        <v>0.26600985221674883</v>
      </c>
      <c r="I16" s="10">
        <f t="shared" si="4"/>
        <v>0.46759259259259256</v>
      </c>
      <c r="J16" s="10">
        <f t="shared" si="5"/>
        <v>0.51246633720345502</v>
      </c>
      <c r="K16" s="37">
        <v>0.97291400000000006</v>
      </c>
      <c r="L16" t="e">
        <f t="shared" si="8"/>
        <v>#DIV/0!</v>
      </c>
      <c r="O16">
        <f t="shared" si="6"/>
        <v>0</v>
      </c>
      <c r="P16" s="38" t="e">
        <f t="shared" si="9"/>
        <v>#DIV/0!</v>
      </c>
      <c r="Q16" s="38" t="e">
        <f t="shared" si="10"/>
        <v>#DIV/0!</v>
      </c>
      <c r="S16" s="38" t="e">
        <f t="shared" si="11"/>
        <v>#DIV/0!</v>
      </c>
      <c r="T16" s="38" t="e">
        <f t="shared" si="12"/>
        <v>#DIV/0!</v>
      </c>
      <c r="Y16" s="38" t="e">
        <f t="shared" si="13"/>
        <v>#DIV/0!</v>
      </c>
      <c r="Z16" s="38" t="e">
        <f t="shared" si="14"/>
        <v>#DIV/0!</v>
      </c>
      <c r="AB16">
        <f t="shared" si="15"/>
        <v>0</v>
      </c>
      <c r="AC16" s="38" t="e">
        <f t="shared" si="16"/>
        <v>#DIV/0!</v>
      </c>
      <c r="AD16" s="38" t="e">
        <f t="shared" si="17"/>
        <v>#DIV/0!</v>
      </c>
      <c r="AI16" s="38" t="e">
        <f t="shared" si="21"/>
        <v>#DIV/0!</v>
      </c>
    </row>
    <row r="17" spans="1:35">
      <c r="A17" t="s">
        <v>105</v>
      </c>
      <c r="B17" s="22">
        <v>30.88</v>
      </c>
      <c r="C17" s="22">
        <v>9.5299999999999994</v>
      </c>
      <c r="D17" s="22">
        <f t="shared" si="0"/>
        <v>21.35</v>
      </c>
      <c r="E17" s="22">
        <v>5.18</v>
      </c>
      <c r="F17" s="22">
        <f t="shared" si="1"/>
        <v>4.3499999999999996</v>
      </c>
      <c r="G17" s="22">
        <f t="shared" si="2"/>
        <v>0.20374707259953159</v>
      </c>
      <c r="H17" s="22">
        <f t="shared" si="3"/>
        <v>0.44637002341920368</v>
      </c>
      <c r="I17" s="10">
        <f t="shared" si="4"/>
        <v>0.54354669464847849</v>
      </c>
      <c r="J17" s="10">
        <f t="shared" si="5"/>
        <v>0.62804741652251606</v>
      </c>
      <c r="K17" s="37">
        <v>0.91548200000000013</v>
      </c>
      <c r="L17" t="e">
        <f t="shared" si="8"/>
        <v>#DIV/0!</v>
      </c>
      <c r="O17">
        <f t="shared" si="6"/>
        <v>0</v>
      </c>
      <c r="P17" s="38" t="e">
        <f t="shared" si="9"/>
        <v>#DIV/0!</v>
      </c>
      <c r="Q17" s="38" t="e">
        <f t="shared" si="10"/>
        <v>#DIV/0!</v>
      </c>
      <c r="S17" s="38" t="e">
        <f t="shared" si="11"/>
        <v>#DIV/0!</v>
      </c>
      <c r="T17" s="38" t="e">
        <f t="shared" si="12"/>
        <v>#DIV/0!</v>
      </c>
      <c r="Y17" s="38" t="e">
        <f t="shared" si="13"/>
        <v>#DIV/0!</v>
      </c>
      <c r="Z17" s="38" t="e">
        <f t="shared" si="14"/>
        <v>#DIV/0!</v>
      </c>
      <c r="AB17">
        <f t="shared" si="15"/>
        <v>0</v>
      </c>
      <c r="AC17" s="38" t="e">
        <f t="shared" si="16"/>
        <v>#DIV/0!</v>
      </c>
      <c r="AD17" s="38" t="e">
        <f t="shared" si="17"/>
        <v>#DIV/0!</v>
      </c>
      <c r="AI17" s="38" t="e">
        <f t="shared" si="21"/>
        <v>#DIV/0!</v>
      </c>
    </row>
    <row r="18" spans="1:35">
      <c r="A18" t="s">
        <v>106</v>
      </c>
      <c r="B18" s="22">
        <v>30.56</v>
      </c>
      <c r="C18" s="22">
        <v>10.9</v>
      </c>
      <c r="D18" s="22">
        <f t="shared" si="0"/>
        <v>19.659999999999997</v>
      </c>
      <c r="E18" s="22">
        <v>6.61</v>
      </c>
      <c r="F18" s="22">
        <f t="shared" si="1"/>
        <v>4.29</v>
      </c>
      <c r="G18" s="22">
        <f t="shared" si="2"/>
        <v>0.21820956256358093</v>
      </c>
      <c r="H18" s="22">
        <f t="shared" si="3"/>
        <v>0.55442522889114965</v>
      </c>
      <c r="I18" s="10">
        <f t="shared" si="4"/>
        <v>0.60642201834862386</v>
      </c>
      <c r="J18" s="10">
        <f t="shared" si="5"/>
        <v>0.62478481047193801</v>
      </c>
      <c r="K18" s="37">
        <v>0.92026800000000009</v>
      </c>
      <c r="L18" t="e">
        <f t="shared" si="8"/>
        <v>#DIV/0!</v>
      </c>
      <c r="O18">
        <f t="shared" si="6"/>
        <v>0</v>
      </c>
      <c r="P18" s="38" t="e">
        <f t="shared" si="9"/>
        <v>#DIV/0!</v>
      </c>
      <c r="Q18" s="38" t="e">
        <f t="shared" si="10"/>
        <v>#DIV/0!</v>
      </c>
      <c r="S18" s="38" t="e">
        <f t="shared" si="11"/>
        <v>#DIV/0!</v>
      </c>
      <c r="T18" s="38" t="e">
        <f t="shared" si="12"/>
        <v>#DIV/0!</v>
      </c>
      <c r="Y18" s="38" t="e">
        <f t="shared" si="13"/>
        <v>#DIV/0!</v>
      </c>
      <c r="Z18" s="38" t="e">
        <f t="shared" si="14"/>
        <v>#DIV/0!</v>
      </c>
      <c r="AB18">
        <f t="shared" si="15"/>
        <v>0</v>
      </c>
      <c r="AC18" s="38" t="e">
        <f t="shared" si="16"/>
        <v>#DIV/0!</v>
      </c>
      <c r="AD18" s="38" t="e">
        <f t="shared" si="17"/>
        <v>#DIV/0!</v>
      </c>
      <c r="AI18" s="38" t="e">
        <f t="shared" si="21"/>
        <v>#DIV/0!</v>
      </c>
    </row>
    <row r="19" spans="1:35">
      <c r="A19" t="s">
        <v>107</v>
      </c>
      <c r="B19" s="22">
        <v>78.78</v>
      </c>
      <c r="C19" s="22">
        <v>16.18</v>
      </c>
      <c r="D19" s="22">
        <f t="shared" si="0"/>
        <v>62.6</v>
      </c>
      <c r="E19" s="22">
        <v>7.59</v>
      </c>
      <c r="F19" s="22">
        <f t="shared" si="1"/>
        <v>8.59</v>
      </c>
      <c r="G19" s="22">
        <f t="shared" si="2"/>
        <v>0.13722044728434504</v>
      </c>
      <c r="H19" s="22">
        <f t="shared" si="3"/>
        <v>0.25846645367412141</v>
      </c>
      <c r="I19" s="10">
        <f t="shared" si="4"/>
        <v>0.46909765142150806</v>
      </c>
      <c r="J19" s="10">
        <f t="shared" si="5"/>
        <v>1.0031405259967392</v>
      </c>
      <c r="K19" s="37">
        <v>0.73840000000000006</v>
      </c>
      <c r="L19" t="e">
        <f t="shared" si="8"/>
        <v>#DIV/0!</v>
      </c>
      <c r="O19">
        <f t="shared" si="6"/>
        <v>0</v>
      </c>
      <c r="P19" s="38" t="e">
        <f t="shared" si="9"/>
        <v>#DIV/0!</v>
      </c>
      <c r="Q19" s="38" t="e">
        <f t="shared" si="10"/>
        <v>#DIV/0!</v>
      </c>
      <c r="S19" s="38" t="e">
        <f t="shared" si="11"/>
        <v>#DIV/0!</v>
      </c>
      <c r="T19" s="38" t="e">
        <f t="shared" si="12"/>
        <v>#DIV/0!</v>
      </c>
      <c r="Y19" s="38" t="e">
        <f t="shared" si="13"/>
        <v>#DIV/0!</v>
      </c>
      <c r="Z19" s="38" t="e">
        <f t="shared" si="14"/>
        <v>#DIV/0!</v>
      </c>
      <c r="AB19">
        <f t="shared" si="15"/>
        <v>0</v>
      </c>
      <c r="AC19" s="38" t="e">
        <f t="shared" si="16"/>
        <v>#DIV/0!</v>
      </c>
      <c r="AD19" s="38" t="e">
        <f t="shared" si="17"/>
        <v>#DIV/0!</v>
      </c>
      <c r="AI19" s="38" t="e">
        <f t="shared" si="21"/>
        <v>#DIV/0!</v>
      </c>
    </row>
    <row r="20" spans="1:35">
      <c r="A20" t="s">
        <v>108</v>
      </c>
      <c r="B20" s="22">
        <v>95.77</v>
      </c>
      <c r="C20" s="22">
        <v>38.46</v>
      </c>
      <c r="D20" s="22">
        <f t="shared" si="0"/>
        <v>57.309999999999995</v>
      </c>
      <c r="E20" s="22">
        <v>6.78</v>
      </c>
      <c r="F20" s="22">
        <f t="shared" si="1"/>
        <v>31.68</v>
      </c>
      <c r="G20" s="22">
        <f t="shared" si="2"/>
        <v>0.55278310940499042</v>
      </c>
      <c r="H20" s="22">
        <f t="shared" si="3"/>
        <v>0.67108707031931603</v>
      </c>
      <c r="I20" s="10">
        <f t="shared" si="4"/>
        <v>0.17628705148205928</v>
      </c>
      <c r="J20" s="10">
        <f t="shared" si="5"/>
        <v>1.1060341369301969</v>
      </c>
      <c r="K20" s="37">
        <v>0.68575399999999997</v>
      </c>
      <c r="L20" t="e">
        <f t="shared" si="8"/>
        <v>#DIV/0!</v>
      </c>
      <c r="O20">
        <f t="shared" si="6"/>
        <v>0</v>
      </c>
      <c r="P20" s="38" t="e">
        <f t="shared" si="9"/>
        <v>#DIV/0!</v>
      </c>
      <c r="Q20" s="38" t="e">
        <f t="shared" si="10"/>
        <v>#DIV/0!</v>
      </c>
      <c r="S20" s="38" t="e">
        <f t="shared" si="11"/>
        <v>#DIV/0!</v>
      </c>
      <c r="T20" s="38" t="e">
        <f t="shared" si="12"/>
        <v>#DIV/0!</v>
      </c>
      <c r="Y20" s="38" t="e">
        <f t="shared" si="13"/>
        <v>#DIV/0!</v>
      </c>
      <c r="Z20" s="38" t="e">
        <f t="shared" si="14"/>
        <v>#DIV/0!</v>
      </c>
      <c r="AB20">
        <f t="shared" si="15"/>
        <v>0</v>
      </c>
      <c r="AC20" s="38" t="e">
        <f t="shared" si="16"/>
        <v>#DIV/0!</v>
      </c>
      <c r="AD20" s="38" t="e">
        <f t="shared" si="17"/>
        <v>#DIV/0!</v>
      </c>
      <c r="AI20" s="38" t="e">
        <f t="shared" si="21"/>
        <v>#DIV/0!</v>
      </c>
    </row>
    <row r="21" spans="1:35">
      <c r="A21" t="s">
        <v>109</v>
      </c>
      <c r="B21" s="22">
        <v>12.05</v>
      </c>
      <c r="C21" s="22">
        <v>5.99</v>
      </c>
      <c r="D21" s="22">
        <f t="shared" si="0"/>
        <v>6.0600000000000005</v>
      </c>
      <c r="E21" s="22">
        <v>2.08</v>
      </c>
      <c r="F21" s="22">
        <f t="shared" si="1"/>
        <v>3.91</v>
      </c>
      <c r="G21" s="22">
        <f t="shared" si="2"/>
        <v>0.6452145214521452</v>
      </c>
      <c r="H21" s="22">
        <f t="shared" si="3"/>
        <v>0.98844884488448836</v>
      </c>
      <c r="I21" s="10">
        <f t="shared" si="4"/>
        <v>0.34724540901502504</v>
      </c>
      <c r="J21" s="10">
        <f t="shared" si="5"/>
        <v>0.39232619937855906</v>
      </c>
      <c r="K21" s="37">
        <v>1.030346</v>
      </c>
      <c r="L21">
        <f t="shared" si="8"/>
        <v>1.5129447806543959E-4</v>
      </c>
      <c r="M21">
        <v>79646</v>
      </c>
      <c r="O21">
        <f t="shared" si="6"/>
        <v>19836</v>
      </c>
      <c r="P21" s="38">
        <f t="shared" si="9"/>
        <v>3.0010772669060599</v>
      </c>
      <c r="Q21" s="38">
        <f t="shared" si="10"/>
        <v>0.24905205534490119</v>
      </c>
      <c r="S21" s="38">
        <f t="shared" si="11"/>
        <v>0</v>
      </c>
      <c r="T21" s="38">
        <f t="shared" si="12"/>
        <v>0</v>
      </c>
      <c r="V21">
        <v>26704</v>
      </c>
      <c r="X21">
        <v>6868</v>
      </c>
      <c r="Y21" s="38">
        <f t="shared" si="13"/>
        <v>1.0390904753534391</v>
      </c>
      <c r="Z21" s="38">
        <f t="shared" si="14"/>
        <v>8.6231574718127715E-2</v>
      </c>
      <c r="AB21">
        <f t="shared" si="15"/>
        <v>52942</v>
      </c>
      <c r="AC21" s="38">
        <f t="shared" si="16"/>
        <v>8.0098322577405021</v>
      </c>
      <c r="AD21" s="38">
        <f t="shared" si="17"/>
        <v>0.66471636993697114</v>
      </c>
      <c r="AI21" s="38">
        <f t="shared" si="21"/>
        <v>0.24905205534490119</v>
      </c>
    </row>
    <row r="22" spans="1:35">
      <c r="A22" t="s">
        <v>110</v>
      </c>
      <c r="B22" s="22">
        <v>31.18</v>
      </c>
      <c r="C22" s="22">
        <v>5.47</v>
      </c>
      <c r="D22" s="22">
        <f t="shared" si="0"/>
        <v>25.71</v>
      </c>
      <c r="E22" s="22">
        <v>3.41</v>
      </c>
      <c r="F22" s="22">
        <f t="shared" si="1"/>
        <v>2.0599999999999996</v>
      </c>
      <c r="G22" s="22">
        <f t="shared" si="2"/>
        <v>8.0124465188642538E-2</v>
      </c>
      <c r="H22" s="22">
        <f t="shared" si="3"/>
        <v>0.21275768183586152</v>
      </c>
      <c r="I22" s="10">
        <f t="shared" si="4"/>
        <v>0.62340036563071299</v>
      </c>
      <c r="J22" s="10">
        <f t="shared" si="5"/>
        <v>0.63109079123332068</v>
      </c>
      <c r="K22" s="37">
        <v>0.91548200000000013</v>
      </c>
      <c r="L22">
        <f t="shared" si="8"/>
        <v>1.8599490572002934E-4</v>
      </c>
      <c r="M22">
        <v>167639</v>
      </c>
      <c r="O22">
        <f t="shared" si="6"/>
        <v>79819</v>
      </c>
      <c r="P22" s="38">
        <f t="shared" si="9"/>
        <v>14.845927379667021</v>
      </c>
      <c r="Q22" s="38">
        <f t="shared" si="10"/>
        <v>0.4761362212850232</v>
      </c>
      <c r="S22" s="38">
        <f t="shared" si="11"/>
        <v>0</v>
      </c>
      <c r="T22" s="38">
        <f t="shared" si="12"/>
        <v>0</v>
      </c>
      <c r="V22">
        <v>89611</v>
      </c>
      <c r="X22">
        <v>9792</v>
      </c>
      <c r="Y22" s="38">
        <f t="shared" si="13"/>
        <v>1.8212621168105272</v>
      </c>
      <c r="Z22" s="38">
        <f t="shared" si="14"/>
        <v>5.8411228890651937E-2</v>
      </c>
      <c r="AB22">
        <f t="shared" si="15"/>
        <v>78028</v>
      </c>
      <c r="AC22" s="38">
        <f t="shared" si="16"/>
        <v>14.512810503522449</v>
      </c>
      <c r="AD22" s="38">
        <f t="shared" si="17"/>
        <v>0.46545254982432488</v>
      </c>
      <c r="AI22" s="38">
        <f t="shared" si="21"/>
        <v>0.4761362212850232</v>
      </c>
    </row>
    <row r="23" spans="1:35">
      <c r="A23" t="s">
        <v>111</v>
      </c>
      <c r="B23" s="22">
        <v>26.2</v>
      </c>
      <c r="C23" s="22">
        <v>10.69</v>
      </c>
      <c r="D23" s="22">
        <f t="shared" si="0"/>
        <v>15.51</v>
      </c>
      <c r="E23" s="22">
        <v>3.44</v>
      </c>
      <c r="F23" s="22">
        <f t="shared" si="1"/>
        <v>7.25</v>
      </c>
      <c r="G23" s="22">
        <f t="shared" si="2"/>
        <v>0.46744036105738235</v>
      </c>
      <c r="H23" s="22">
        <f t="shared" si="3"/>
        <v>0.68923275306254028</v>
      </c>
      <c r="I23" s="10">
        <f t="shared" si="4"/>
        <v>0.32179607109448083</v>
      </c>
      <c r="J23" s="10">
        <f t="shared" si="5"/>
        <v>0.5785014253136227</v>
      </c>
      <c r="K23" s="37">
        <v>0.93941200000000014</v>
      </c>
      <c r="L23">
        <f t="shared" si="8"/>
        <v>3.5531205077436327E-4</v>
      </c>
      <c r="M23">
        <v>73738</v>
      </c>
      <c r="O23">
        <f t="shared" si="6"/>
        <v>17643</v>
      </c>
      <c r="P23" s="38">
        <f t="shared" si="9"/>
        <v>6.2687705118120913</v>
      </c>
      <c r="Q23" s="38">
        <f t="shared" si="10"/>
        <v>0.23926605006916379</v>
      </c>
      <c r="S23" s="38">
        <f t="shared" si="11"/>
        <v>0</v>
      </c>
      <c r="T23" s="38">
        <f t="shared" si="12"/>
        <v>0</v>
      </c>
      <c r="V23">
        <v>26369</v>
      </c>
      <c r="X23">
        <v>8726</v>
      </c>
      <c r="Y23" s="38">
        <f t="shared" si="13"/>
        <v>3.1004529550570941</v>
      </c>
      <c r="Z23" s="38">
        <f t="shared" si="14"/>
        <v>0.11833789904798069</v>
      </c>
      <c r="AB23">
        <f t="shared" si="15"/>
        <v>47369</v>
      </c>
      <c r="AC23" s="38">
        <f t="shared" si="16"/>
        <v>16.830776533130813</v>
      </c>
      <c r="AD23" s="38">
        <f t="shared" si="17"/>
        <v>0.64239605088285556</v>
      </c>
      <c r="AI23" s="38">
        <f t="shared" si="21"/>
        <v>0.23926605006916379</v>
      </c>
    </row>
    <row r="24" spans="1:35">
      <c r="A24" t="s">
        <v>112</v>
      </c>
      <c r="B24">
        <v>46.03</v>
      </c>
      <c r="C24">
        <v>26.12</v>
      </c>
      <c r="D24" s="22">
        <f t="shared" si="0"/>
        <v>19.91</v>
      </c>
      <c r="E24">
        <v>2.67</v>
      </c>
      <c r="F24" s="22">
        <f t="shared" si="1"/>
        <v>23.450000000000003</v>
      </c>
      <c r="G24" s="22">
        <f t="shared" si="2"/>
        <v>1.1778001004520342</v>
      </c>
      <c r="H24" s="22">
        <f t="shared" si="3"/>
        <v>1.3119035660472125</v>
      </c>
      <c r="I24" s="10">
        <f t="shared" si="4"/>
        <v>0.10222052067381317</v>
      </c>
      <c r="J24" s="10">
        <f t="shared" si="5"/>
        <v>0.76678617686722028</v>
      </c>
      <c r="K24" s="37">
        <v>0.84847800000000007</v>
      </c>
      <c r="L24">
        <f t="shared" si="8"/>
        <v>6.4267962357934718E-4</v>
      </c>
      <c r="M24">
        <v>71622</v>
      </c>
      <c r="O24">
        <v>4903</v>
      </c>
      <c r="P24" s="38">
        <f t="shared" si="9"/>
        <v>3.151058194409539</v>
      </c>
      <c r="Q24" s="38">
        <f t="shared" si="10"/>
        <v>6.845661947446316E-2</v>
      </c>
      <c r="S24" s="38">
        <f t="shared" si="11"/>
        <v>0</v>
      </c>
      <c r="T24" s="38">
        <f t="shared" si="12"/>
        <v>0</v>
      </c>
      <c r="V24">
        <f>O24+X24</f>
        <v>11158</v>
      </c>
      <c r="X24">
        <v>6255</v>
      </c>
      <c r="Y24" s="38">
        <f t="shared" si="13"/>
        <v>4.0199610454888166</v>
      </c>
      <c r="Z24" s="38">
        <f t="shared" si="14"/>
        <v>8.7333500879617998E-2</v>
      </c>
      <c r="AB24">
        <f t="shared" si="15"/>
        <v>60464</v>
      </c>
      <c r="AC24" s="38">
        <f t="shared" si="16"/>
        <v>38.858980760101645</v>
      </c>
      <c r="AD24" s="38">
        <f t="shared" si="17"/>
        <v>0.84420987964591887</v>
      </c>
      <c r="AI24" s="38">
        <f t="shared" si="21"/>
        <v>6.845661947446316E-2</v>
      </c>
    </row>
    <row r="25" spans="1:35">
      <c r="A25" t="s">
        <v>113</v>
      </c>
      <c r="B25">
        <v>105.5</v>
      </c>
      <c r="C25">
        <v>47.12</v>
      </c>
      <c r="D25" s="22">
        <f t="shared" si="0"/>
        <v>58.38</v>
      </c>
      <c r="E25">
        <v>9.7200000000000006</v>
      </c>
      <c r="F25" s="22">
        <f t="shared" si="1"/>
        <v>37.4</v>
      </c>
      <c r="G25" s="22">
        <f t="shared" si="2"/>
        <v>0.64063035286056869</v>
      </c>
      <c r="H25" s="22">
        <f t="shared" si="3"/>
        <v>0.80712572798903726</v>
      </c>
      <c r="I25" s="10">
        <f t="shared" si="4"/>
        <v>0.20628183361629884</v>
      </c>
      <c r="J25" s="10">
        <f t="shared" si="5"/>
        <v>1.1608604559737805</v>
      </c>
      <c r="K25" s="37">
        <v>0.66182400000000008</v>
      </c>
      <c r="L25">
        <f t="shared" si="8"/>
        <v>3.2912182186866324E-3</v>
      </c>
      <c r="M25">
        <v>32055</v>
      </c>
      <c r="O25">
        <f t="shared" si="6"/>
        <v>8943</v>
      </c>
      <c r="P25" s="38">
        <f t="shared" si="9"/>
        <v>29.433364529714552</v>
      </c>
      <c r="Q25" s="38">
        <f t="shared" si="10"/>
        <v>0.27898923724847918</v>
      </c>
      <c r="S25" s="38">
        <f t="shared" si="11"/>
        <v>0</v>
      </c>
      <c r="T25" s="38">
        <f t="shared" si="12"/>
        <v>0</v>
      </c>
      <c r="V25">
        <v>15217</v>
      </c>
      <c r="X25">
        <v>6274</v>
      </c>
      <c r="Y25" s="38">
        <f t="shared" si="13"/>
        <v>20.649103104039931</v>
      </c>
      <c r="Z25" s="38">
        <f t="shared" si="14"/>
        <v>0.19572609577289035</v>
      </c>
      <c r="AB25">
        <f t="shared" si="15"/>
        <v>16838</v>
      </c>
      <c r="AC25" s="38">
        <f t="shared" si="16"/>
        <v>55.417532366245517</v>
      </c>
      <c r="AD25" s="38">
        <f t="shared" si="17"/>
        <v>0.52528466697863052</v>
      </c>
      <c r="AI25" s="38">
        <f t="shared" si="21"/>
        <v>0.27898923724847918</v>
      </c>
    </row>
    <row r="26" spans="1:35">
      <c r="A26" t="s">
        <v>114</v>
      </c>
      <c r="B26">
        <v>8.69</v>
      </c>
      <c r="C26">
        <v>2.36</v>
      </c>
      <c r="D26" s="23">
        <f t="shared" si="0"/>
        <v>6.33</v>
      </c>
      <c r="E26">
        <v>0.83</v>
      </c>
      <c r="F26" s="23">
        <f t="shared" si="1"/>
        <v>1.5299999999999998</v>
      </c>
      <c r="G26" s="23">
        <f t="shared" si="2"/>
        <v>0.24170616113744073</v>
      </c>
      <c r="H26" s="23">
        <f t="shared" si="3"/>
        <v>0.37282780410742494</v>
      </c>
      <c r="I26" s="24">
        <f t="shared" si="4"/>
        <v>0.35169491525423729</v>
      </c>
      <c r="J26" s="24">
        <f t="shared" si="5"/>
        <v>0.33316830232667022</v>
      </c>
      <c r="L26">
        <f t="shared" si="8"/>
        <v>6.3551729938057171E-5</v>
      </c>
      <c r="M26">
        <v>136739</v>
      </c>
      <c r="O26">
        <f t="shared" si="6"/>
        <v>19508</v>
      </c>
      <c r="P26" s="38">
        <f t="shared" si="9"/>
        <v>1.2397671476316192</v>
      </c>
      <c r="Q26" s="38">
        <f t="shared" si="10"/>
        <v>0.14266595484828762</v>
      </c>
      <c r="R26">
        <v>19373</v>
      </c>
      <c r="S26" s="38">
        <f t="shared" si="11"/>
        <v>1.2311876640899815</v>
      </c>
      <c r="T26" s="38">
        <f t="shared" si="12"/>
        <v>0.14167867250747776</v>
      </c>
      <c r="V26">
        <v>34090</v>
      </c>
      <c r="X26">
        <v>14582</v>
      </c>
      <c r="Y26" s="38">
        <f t="shared" si="13"/>
        <v>0.92671132595674965</v>
      </c>
      <c r="Z26" s="38">
        <f t="shared" si="14"/>
        <v>0.10664111921251435</v>
      </c>
      <c r="AB26">
        <f t="shared" si="15"/>
        <v>83276</v>
      </c>
      <c r="AC26" s="38">
        <f t="shared" si="16"/>
        <v>5.2923338623216489</v>
      </c>
      <c r="AD26" s="38">
        <f t="shared" si="17"/>
        <v>0.60901425343172033</v>
      </c>
      <c r="AI26" s="38">
        <f t="shared" si="21"/>
        <v>0.28434462735576538</v>
      </c>
    </row>
    <row r="27" spans="1:35">
      <c r="A27" t="s">
        <v>115</v>
      </c>
      <c r="B27">
        <v>14.98</v>
      </c>
      <c r="C27">
        <v>3.93</v>
      </c>
      <c r="D27" s="23">
        <f t="shared" si="0"/>
        <v>11.05</v>
      </c>
      <c r="E27">
        <v>0.94</v>
      </c>
      <c r="F27" s="23">
        <f t="shared" si="1"/>
        <v>2.99</v>
      </c>
      <c r="G27" s="23">
        <f t="shared" si="2"/>
        <v>0.27058823529411763</v>
      </c>
      <c r="H27" s="23">
        <f t="shared" si="3"/>
        <v>0.35565610859728508</v>
      </c>
      <c r="I27" s="24">
        <f t="shared" si="4"/>
        <v>0.23918575063613229</v>
      </c>
      <c r="J27" s="24">
        <f t="shared" si="5"/>
        <v>0.43743113780266696</v>
      </c>
      <c r="L27">
        <f t="shared" si="8"/>
        <v>6.0343369077447371E-5</v>
      </c>
      <c r="M27">
        <v>248246</v>
      </c>
      <c r="O27">
        <f t="shared" ref="O27:O36" si="22">V27-X27</f>
        <v>49028</v>
      </c>
      <c r="P27" s="38">
        <f t="shared" ref="P27:P36" si="23">L27*O27</f>
        <v>2.9585146991290898</v>
      </c>
      <c r="Q27" s="38">
        <f t="shared" ref="Q27:Q36" si="24">O27/M27</f>
        <v>0.1974976434665614</v>
      </c>
      <c r="R27">
        <v>25478</v>
      </c>
      <c r="S27" s="38">
        <f t="shared" si="11"/>
        <v>1.5374283573552041</v>
      </c>
      <c r="T27" s="38">
        <f t="shared" si="12"/>
        <v>0.10263206657911909</v>
      </c>
      <c r="V27">
        <v>65808</v>
      </c>
      <c r="X27">
        <v>16780</v>
      </c>
      <c r="Y27" s="38">
        <f t="shared" ref="Y27:Y36" si="25">L27*X27</f>
        <v>1.0125617331195669</v>
      </c>
      <c r="Z27" s="38">
        <f t="shared" ref="Z27:Z36" si="26">X27/M27</f>
        <v>6.7594241196232766E-2</v>
      </c>
      <c r="AB27">
        <f t="shared" si="15"/>
        <v>156960</v>
      </c>
      <c r="AC27" s="38">
        <f t="shared" si="16"/>
        <v>9.4714952103961387</v>
      </c>
      <c r="AD27" s="38">
        <f t="shared" si="17"/>
        <v>0.63227604875808674</v>
      </c>
      <c r="AI27" s="38">
        <f t="shared" si="21"/>
        <v>0.30012971004568051</v>
      </c>
    </row>
    <row r="28" spans="1:35">
      <c r="A28" t="s">
        <v>116</v>
      </c>
      <c r="B28">
        <v>20.85</v>
      </c>
      <c r="C28">
        <v>5.49</v>
      </c>
      <c r="D28" s="23">
        <f t="shared" si="0"/>
        <v>15.360000000000001</v>
      </c>
      <c r="E28">
        <v>0.95</v>
      </c>
      <c r="F28" s="23">
        <f t="shared" si="1"/>
        <v>4.54</v>
      </c>
      <c r="G28" s="23">
        <f t="shared" si="2"/>
        <v>0.29557291666666663</v>
      </c>
      <c r="H28" s="23">
        <f t="shared" si="3"/>
        <v>0.357421875</v>
      </c>
      <c r="I28" s="24">
        <f t="shared" si="4"/>
        <v>0.17304189435336975</v>
      </c>
      <c r="J28" s="24">
        <f t="shared" si="5"/>
        <v>0.51606786553028805</v>
      </c>
      <c r="L28">
        <f t="shared" si="8"/>
        <v>6.8226439790575926E-5</v>
      </c>
      <c r="M28">
        <v>305600</v>
      </c>
      <c r="O28">
        <f t="shared" si="22"/>
        <v>62785</v>
      </c>
      <c r="P28" s="38">
        <f t="shared" si="23"/>
        <v>4.2835970222513096</v>
      </c>
      <c r="Q28" s="38">
        <f t="shared" si="24"/>
        <v>0.20544829842931936</v>
      </c>
      <c r="R28">
        <v>29727</v>
      </c>
      <c r="S28" s="38">
        <f t="shared" si="11"/>
        <v>2.0281673756544505</v>
      </c>
      <c r="T28" s="38">
        <f t="shared" si="12"/>
        <v>9.7274214659685859E-2</v>
      </c>
      <c r="V28">
        <v>77724</v>
      </c>
      <c r="X28">
        <v>14939</v>
      </c>
      <c r="Y28" s="38">
        <f t="shared" si="25"/>
        <v>1.0192347840314138</v>
      </c>
      <c r="Z28" s="38">
        <f t="shared" si="26"/>
        <v>4.8884162303664921E-2</v>
      </c>
      <c r="AB28">
        <f t="shared" si="15"/>
        <v>198149</v>
      </c>
      <c r="AC28" s="38">
        <f t="shared" si="16"/>
        <v>13.519000818062828</v>
      </c>
      <c r="AD28" s="38">
        <f t="shared" si="17"/>
        <v>0.64839332460732979</v>
      </c>
      <c r="AI28" s="38">
        <f t="shared" si="21"/>
        <v>0.30272251308900522</v>
      </c>
    </row>
    <row r="29" spans="1:35">
      <c r="A29" t="s">
        <v>117</v>
      </c>
      <c r="B29">
        <v>16.309999999999999</v>
      </c>
      <c r="C29">
        <v>7.62</v>
      </c>
      <c r="D29" s="23">
        <f t="shared" si="0"/>
        <v>8.6899999999999977</v>
      </c>
      <c r="E29">
        <v>0.75</v>
      </c>
      <c r="F29" s="23">
        <f t="shared" si="1"/>
        <v>6.87</v>
      </c>
      <c r="G29" s="23">
        <f t="shared" si="2"/>
        <v>0.79056386651323385</v>
      </c>
      <c r="H29" s="23">
        <f t="shared" si="3"/>
        <v>0.87686996547756069</v>
      </c>
      <c r="I29" s="24">
        <f t="shared" si="4"/>
        <v>9.8425196850393692E-2</v>
      </c>
      <c r="J29" s="24">
        <f t="shared" si="5"/>
        <v>0.45643692214706938</v>
      </c>
      <c r="L29">
        <f t="shared" si="8"/>
        <v>6.8362240236061384E-5</v>
      </c>
      <c r="M29">
        <v>238582</v>
      </c>
      <c r="O29">
        <f t="shared" si="22"/>
        <v>94493</v>
      </c>
      <c r="P29" s="38">
        <f t="shared" si="23"/>
        <v>6.4597531666261485</v>
      </c>
      <c r="Q29" s="38">
        <f t="shared" si="24"/>
        <v>0.39606089311012566</v>
      </c>
      <c r="R29">
        <v>22903</v>
      </c>
      <c r="S29" s="38">
        <f t="shared" si="11"/>
        <v>1.5657003881265139</v>
      </c>
      <c r="T29" s="38">
        <f t="shared" si="12"/>
        <v>9.5996345072134531E-2</v>
      </c>
      <c r="V29">
        <v>104657</v>
      </c>
      <c r="X29">
        <v>10164</v>
      </c>
      <c r="Y29" s="38">
        <f t="shared" si="25"/>
        <v>0.69483380975932796</v>
      </c>
      <c r="Z29" s="38">
        <f t="shared" si="26"/>
        <v>4.2601705074146415E-2</v>
      </c>
      <c r="AB29">
        <f t="shared" si="15"/>
        <v>111022</v>
      </c>
      <c r="AC29" s="38">
        <f t="shared" si="16"/>
        <v>7.5897126354880067</v>
      </c>
      <c r="AD29" s="38">
        <f t="shared" si="17"/>
        <v>0.46534105674359338</v>
      </c>
      <c r="AI29" s="38">
        <f t="shared" si="21"/>
        <v>0.49205723818226021</v>
      </c>
    </row>
    <row r="30" spans="1:35">
      <c r="A30" t="s">
        <v>118</v>
      </c>
      <c r="B30">
        <v>43.05</v>
      </c>
      <c r="C30">
        <v>15.32</v>
      </c>
      <c r="D30" s="23">
        <f t="shared" si="0"/>
        <v>27.729999999999997</v>
      </c>
      <c r="E30">
        <v>1.9</v>
      </c>
      <c r="F30" s="23">
        <f t="shared" si="1"/>
        <v>13.42</v>
      </c>
      <c r="G30" s="23">
        <f t="shared" si="2"/>
        <v>0.48395239812477464</v>
      </c>
      <c r="H30" s="23">
        <f t="shared" si="3"/>
        <v>0.55247024882798423</v>
      </c>
      <c r="I30" s="24">
        <f t="shared" si="4"/>
        <v>0.12402088772845953</v>
      </c>
      <c r="J30" s="24">
        <f t="shared" si="5"/>
        <v>0.74154987416288354</v>
      </c>
      <c r="L30">
        <f t="shared" si="8"/>
        <v>4.0445701293698736E-4</v>
      </c>
      <c r="M30">
        <v>106439</v>
      </c>
      <c r="O30">
        <f t="shared" si="22"/>
        <v>33639</v>
      </c>
      <c r="P30" s="38">
        <f t="shared" si="23"/>
        <v>13.605529458187318</v>
      </c>
      <c r="Q30" s="38">
        <f t="shared" si="24"/>
        <v>0.3160401732447693</v>
      </c>
      <c r="R30">
        <v>26851</v>
      </c>
      <c r="S30" s="38">
        <f t="shared" si="11"/>
        <v>10.860075254371047</v>
      </c>
      <c r="T30" s="38">
        <f t="shared" si="12"/>
        <v>0.25226655643138324</v>
      </c>
      <c r="V30">
        <v>37896</v>
      </c>
      <c r="X30">
        <v>4257</v>
      </c>
      <c r="Y30" s="38">
        <f t="shared" si="25"/>
        <v>1.7217735040727551</v>
      </c>
      <c r="Z30" s="38">
        <f t="shared" si="26"/>
        <v>3.9994738770563421E-2</v>
      </c>
      <c r="AB30">
        <f t="shared" si="15"/>
        <v>41692</v>
      </c>
      <c r="AC30" s="38">
        <f t="shared" si="16"/>
        <v>16.862621783368876</v>
      </c>
      <c r="AD30" s="38">
        <f t="shared" si="17"/>
        <v>0.39169853155328405</v>
      </c>
      <c r="AI30" s="38">
        <f t="shared" si="21"/>
        <v>0.56830672967615259</v>
      </c>
    </row>
    <row r="31" spans="1:35">
      <c r="A31" t="s">
        <v>119</v>
      </c>
      <c r="B31">
        <v>74.959999999999994</v>
      </c>
      <c r="C31">
        <v>32.35</v>
      </c>
      <c r="D31" s="23">
        <f t="shared" si="0"/>
        <v>42.609999999999992</v>
      </c>
      <c r="E31">
        <v>0.77</v>
      </c>
      <c r="F31" s="23">
        <f t="shared" si="1"/>
        <v>31.580000000000002</v>
      </c>
      <c r="G31" s="23">
        <f t="shared" si="2"/>
        <v>0.74114057732926564</v>
      </c>
      <c r="H31" s="23">
        <f t="shared" si="3"/>
        <v>0.75921145271063151</v>
      </c>
      <c r="I31" s="24">
        <f t="shared" si="4"/>
        <v>2.3802163833075735E-2</v>
      </c>
      <c r="J31" s="24">
        <f t="shared" si="5"/>
        <v>0.97851745384150268</v>
      </c>
      <c r="L31">
        <f t="shared" si="8"/>
        <v>3.9089102921774859E-4</v>
      </c>
      <c r="M31">
        <v>191767</v>
      </c>
      <c r="O31">
        <f t="shared" si="22"/>
        <v>77321</v>
      </c>
      <c r="P31" s="38">
        <f t="shared" si="23"/>
        <v>30.22408527014554</v>
      </c>
      <c r="Q31" s="38">
        <f t="shared" si="24"/>
        <v>0.40320284511933752</v>
      </c>
      <c r="R31">
        <v>41461</v>
      </c>
      <c r="S31" s="38">
        <f t="shared" si="11"/>
        <v>16.206732962397073</v>
      </c>
      <c r="T31" s="38">
        <f t="shared" si="12"/>
        <v>0.21620508220913923</v>
      </c>
      <c r="V31">
        <v>79346</v>
      </c>
      <c r="X31">
        <v>2025</v>
      </c>
      <c r="Y31" s="38">
        <f t="shared" si="25"/>
        <v>0.7915543341659409</v>
      </c>
      <c r="Z31" s="38">
        <f t="shared" si="26"/>
        <v>1.0559689623344996E-2</v>
      </c>
      <c r="AB31">
        <f t="shared" si="15"/>
        <v>70960</v>
      </c>
      <c r="AC31" s="38">
        <f t="shared" si="16"/>
        <v>27.73762743329144</v>
      </c>
      <c r="AD31" s="38">
        <f t="shared" si="17"/>
        <v>0.37003238304817826</v>
      </c>
      <c r="AI31" s="38">
        <f t="shared" si="21"/>
        <v>0.61940792732847672</v>
      </c>
    </row>
    <row r="32" spans="1:35">
      <c r="A32" t="s">
        <v>120</v>
      </c>
      <c r="B32">
        <v>83.33</v>
      </c>
      <c r="C32">
        <v>36.53</v>
      </c>
      <c r="D32" s="23">
        <f t="shared" si="0"/>
        <v>46.8</v>
      </c>
      <c r="E32">
        <v>0.69</v>
      </c>
      <c r="F32" s="23">
        <f t="shared" si="1"/>
        <v>35.840000000000003</v>
      </c>
      <c r="G32" s="23">
        <f t="shared" si="2"/>
        <v>0.76581196581196598</v>
      </c>
      <c r="H32" s="23">
        <f t="shared" si="3"/>
        <v>0.78055555555555567</v>
      </c>
      <c r="I32" s="24">
        <f t="shared" si="4"/>
        <v>1.8888584724883657E-2</v>
      </c>
      <c r="J32" s="24">
        <f t="shared" si="5"/>
        <v>1.0317024896468661</v>
      </c>
      <c r="L32">
        <f t="shared" si="8"/>
        <v>3.8598002705056233E-4</v>
      </c>
      <c r="M32">
        <v>215892</v>
      </c>
      <c r="O32">
        <f t="shared" si="22"/>
        <v>85114</v>
      </c>
      <c r="P32" s="38">
        <f t="shared" si="23"/>
        <v>32.85230402238156</v>
      </c>
      <c r="Q32" s="38">
        <f t="shared" si="24"/>
        <v>0.39424341800529894</v>
      </c>
      <c r="R32">
        <v>56379</v>
      </c>
      <c r="S32" s="38">
        <f t="shared" si="11"/>
        <v>21.761167945083653</v>
      </c>
      <c r="T32" s="38">
        <f t="shared" si="12"/>
        <v>0.26114446111944861</v>
      </c>
      <c r="V32">
        <v>86716</v>
      </c>
      <c r="X32">
        <v>1602</v>
      </c>
      <c r="Y32" s="38">
        <f t="shared" si="25"/>
        <v>0.61834000333500083</v>
      </c>
      <c r="Z32" s="38">
        <f t="shared" si="26"/>
        <v>7.4203768550942135E-3</v>
      </c>
      <c r="AB32">
        <f t="shared" si="15"/>
        <v>72797</v>
      </c>
      <c r="AC32" s="38">
        <f t="shared" si="16"/>
        <v>28.098188029199786</v>
      </c>
      <c r="AD32" s="38">
        <f t="shared" si="17"/>
        <v>0.33719174402015822</v>
      </c>
      <c r="AI32" s="38">
        <f t="shared" si="21"/>
        <v>0.65538787912474761</v>
      </c>
    </row>
    <row r="33" spans="1:35">
      <c r="A33" t="s">
        <v>121</v>
      </c>
      <c r="B33">
        <v>2.94</v>
      </c>
      <c r="C33">
        <v>1.07</v>
      </c>
      <c r="D33" s="23">
        <f t="shared" si="0"/>
        <v>1.8699999999999999</v>
      </c>
      <c r="E33">
        <v>0.3</v>
      </c>
      <c r="F33" s="23">
        <f t="shared" si="1"/>
        <v>0.77</v>
      </c>
      <c r="G33" s="23">
        <f t="shared" si="2"/>
        <v>0.41176470588235298</v>
      </c>
      <c r="H33" s="23">
        <f t="shared" si="3"/>
        <v>0.57219251336898402</v>
      </c>
      <c r="I33" s="24">
        <f t="shared" si="4"/>
        <v>0.28037383177570091</v>
      </c>
      <c r="J33" s="24">
        <f t="shared" si="5"/>
        <v>0.19378825535398339</v>
      </c>
      <c r="L33">
        <f t="shared" si="8"/>
        <v>2.008649490663879E-5</v>
      </c>
      <c r="M33">
        <v>146367</v>
      </c>
      <c r="O33">
        <f t="shared" si="22"/>
        <v>38859</v>
      </c>
      <c r="P33" s="38">
        <f t="shared" si="23"/>
        <v>0.78054110557707668</v>
      </c>
      <c r="Q33" s="38">
        <f t="shared" si="24"/>
        <v>0.26549017196499208</v>
      </c>
      <c r="R33">
        <v>28456</v>
      </c>
      <c r="S33" s="38">
        <f t="shared" si="11"/>
        <v>0.57158129906331345</v>
      </c>
      <c r="T33" s="38">
        <f t="shared" si="12"/>
        <v>0.19441540784466443</v>
      </c>
      <c r="V33">
        <v>53706</v>
      </c>
      <c r="X33">
        <v>14847</v>
      </c>
      <c r="Y33" s="38">
        <f t="shared" si="25"/>
        <v>0.29822418987886612</v>
      </c>
      <c r="Z33" s="38">
        <f t="shared" si="26"/>
        <v>0.10143679927852589</v>
      </c>
      <c r="AB33">
        <f t="shared" si="15"/>
        <v>64205</v>
      </c>
      <c r="AC33" s="38">
        <f t="shared" si="16"/>
        <v>1.2896534054807436</v>
      </c>
      <c r="AD33" s="38">
        <f t="shared" si="17"/>
        <v>0.43865762091181754</v>
      </c>
      <c r="AF33">
        <v>3946</v>
      </c>
      <c r="AG33" s="38">
        <f t="shared" ref="AG33" si="27">AF33*L33</f>
        <v>7.9261308901596661E-2</v>
      </c>
      <c r="AH33" s="38">
        <f t="shared" ref="AH33" si="28">AF33/M33</f>
        <v>2.6959628878094107E-2</v>
      </c>
      <c r="AI33" s="38">
        <f t="shared" si="21"/>
        <v>0.48686520868775063</v>
      </c>
    </row>
    <row r="34" spans="1:35">
      <c r="A34" t="s">
        <v>122</v>
      </c>
      <c r="B34">
        <v>10.54</v>
      </c>
      <c r="C34">
        <v>5.73</v>
      </c>
      <c r="D34" s="23">
        <f t="shared" si="0"/>
        <v>4.8099999999999987</v>
      </c>
      <c r="E34">
        <v>0.3</v>
      </c>
      <c r="F34" s="23">
        <f t="shared" si="1"/>
        <v>5.4300000000000006</v>
      </c>
      <c r="G34" s="23">
        <f t="shared" si="2"/>
        <v>1.1288981288981292</v>
      </c>
      <c r="H34" s="23">
        <f t="shared" si="3"/>
        <v>1.1912681912681917</v>
      </c>
      <c r="I34" s="24">
        <f t="shared" si="4"/>
        <v>5.235602094240837E-2</v>
      </c>
      <c r="J34" s="24">
        <f t="shared" si="5"/>
        <v>0.36692228810980615</v>
      </c>
      <c r="L34">
        <f t="shared" si="8"/>
        <v>1.8550949108093598E-5</v>
      </c>
      <c r="M34">
        <v>568165</v>
      </c>
      <c r="O34">
        <f t="shared" si="22"/>
        <v>314834</v>
      </c>
      <c r="P34" s="38">
        <f t="shared" si="23"/>
        <v>5.84046951149754</v>
      </c>
      <c r="Q34" s="38">
        <f t="shared" si="24"/>
        <v>0.5541242420775655</v>
      </c>
      <c r="R34">
        <v>43263</v>
      </c>
      <c r="S34" s="38">
        <f t="shared" si="11"/>
        <v>0.80256971126345333</v>
      </c>
      <c r="T34" s="38">
        <f t="shared" si="12"/>
        <v>7.6145133895963321E-2</v>
      </c>
      <c r="V34">
        <v>329591</v>
      </c>
      <c r="X34">
        <v>14757</v>
      </c>
      <c r="Y34" s="38">
        <f t="shared" si="25"/>
        <v>0.27375635598813725</v>
      </c>
      <c r="Z34" s="38">
        <f t="shared" si="26"/>
        <v>2.5973088803428582E-2</v>
      </c>
      <c r="AB34">
        <f t="shared" si="15"/>
        <v>195311</v>
      </c>
      <c r="AC34" s="38">
        <f t="shared" si="16"/>
        <v>3.6232044212508687</v>
      </c>
      <c r="AD34" s="38">
        <f t="shared" si="17"/>
        <v>0.34375753522304259</v>
      </c>
      <c r="AF34">
        <v>1585</v>
      </c>
      <c r="AG34" s="38">
        <f t="shared" ref="AG34:AG37" si="29">AF34*L34</f>
        <v>2.9403254336328351E-2</v>
      </c>
      <c r="AH34" s="38">
        <f t="shared" ref="AH34:AH37" si="30">AF34/M34</f>
        <v>2.7896825746042083E-3</v>
      </c>
      <c r="AI34" s="38">
        <f t="shared" si="21"/>
        <v>0.63305905854813305</v>
      </c>
    </row>
    <row r="35" spans="1:35">
      <c r="A35" t="s">
        <v>123</v>
      </c>
      <c r="B35">
        <v>13.17</v>
      </c>
      <c r="C35">
        <v>6.95</v>
      </c>
      <c r="D35" s="23">
        <f t="shared" si="0"/>
        <v>6.22</v>
      </c>
      <c r="E35">
        <v>0.39</v>
      </c>
      <c r="F35" s="23">
        <f t="shared" si="1"/>
        <v>6.5600000000000005</v>
      </c>
      <c r="G35" s="23">
        <f t="shared" si="2"/>
        <v>1.054662379421222</v>
      </c>
      <c r="H35" s="23">
        <f t="shared" si="3"/>
        <v>1.117363344051447</v>
      </c>
      <c r="I35" s="24">
        <f t="shared" si="4"/>
        <v>5.6115107913669068E-2</v>
      </c>
      <c r="J35" s="24">
        <f t="shared" si="5"/>
        <v>0.41015373914345177</v>
      </c>
      <c r="L35">
        <f t="shared" si="8"/>
        <v>1.6958100486724525E-5</v>
      </c>
      <c r="M35">
        <v>776620</v>
      </c>
      <c r="O35">
        <f t="shared" si="22"/>
        <v>384043</v>
      </c>
      <c r="P35" s="38">
        <f t="shared" si="23"/>
        <v>6.512639785223147</v>
      </c>
      <c r="Q35" s="38">
        <f t="shared" si="24"/>
        <v>0.49450567845278259</v>
      </c>
      <c r="R35">
        <v>125752</v>
      </c>
      <c r="S35" s="38">
        <f t="shared" si="11"/>
        <v>2.1325150524065823</v>
      </c>
      <c r="T35" s="38">
        <f t="shared" si="12"/>
        <v>0.1619221755813654</v>
      </c>
      <c r="V35">
        <v>406171</v>
      </c>
      <c r="X35">
        <v>22128</v>
      </c>
      <c r="Y35" s="38">
        <f t="shared" si="25"/>
        <v>0.3752488475702403</v>
      </c>
      <c r="Z35" s="38">
        <f t="shared" si="26"/>
        <v>2.8492699132136694E-2</v>
      </c>
      <c r="AB35">
        <f>M35-O35-R35-X35</f>
        <v>244697</v>
      </c>
      <c r="AC35" s="38">
        <f t="shared" si="16"/>
        <v>4.1495963148000312</v>
      </c>
      <c r="AD35" s="38">
        <f t="shared" si="17"/>
        <v>0.3150794468337153</v>
      </c>
      <c r="AF35">
        <v>4992</v>
      </c>
      <c r="AG35" s="38">
        <f>AF35*L35</f>
        <v>8.4654837629728821E-2</v>
      </c>
      <c r="AH35" s="38">
        <f t="shared" si="30"/>
        <v>6.4278540341479746E-3</v>
      </c>
      <c r="AI35" s="38">
        <f t="shared" si="21"/>
        <v>0.66285570806829597</v>
      </c>
    </row>
    <row r="36" spans="1:35">
      <c r="A36" t="s">
        <v>124</v>
      </c>
      <c r="B36">
        <v>42.02</v>
      </c>
      <c r="C36">
        <v>25.83</v>
      </c>
      <c r="D36" s="23">
        <f t="shared" si="0"/>
        <v>16.190000000000005</v>
      </c>
      <c r="E36">
        <v>0.48</v>
      </c>
      <c r="F36" s="23">
        <f t="shared" si="1"/>
        <v>25.349999999999998</v>
      </c>
      <c r="G36" s="23">
        <f t="shared" si="2"/>
        <v>1.5657813465101909</v>
      </c>
      <c r="H36" s="23">
        <f t="shared" si="3"/>
        <v>1.5954292773316856</v>
      </c>
      <c r="I36" s="24">
        <f t="shared" si="4"/>
        <v>1.8583042973286876E-2</v>
      </c>
      <c r="J36" s="24">
        <f t="shared" si="5"/>
        <v>0.73262513038396815</v>
      </c>
      <c r="L36">
        <f t="shared" si="8"/>
        <v>7.3653010536131518E-5</v>
      </c>
      <c r="M36">
        <v>570513</v>
      </c>
      <c r="O36">
        <f t="shared" si="22"/>
        <v>349131</v>
      </c>
      <c r="P36" s="38">
        <f t="shared" si="23"/>
        <v>25.714549221490135</v>
      </c>
      <c r="Q36" s="38">
        <f t="shared" si="24"/>
        <v>0.6119597625295129</v>
      </c>
      <c r="R36">
        <v>104007</v>
      </c>
      <c r="S36" s="38">
        <f t="shared" si="11"/>
        <v>7.6604286668314305</v>
      </c>
      <c r="T36" s="38">
        <f t="shared" si="12"/>
        <v>0.18230434714020538</v>
      </c>
      <c r="V36">
        <v>355988</v>
      </c>
      <c r="X36">
        <v>6857</v>
      </c>
      <c r="Y36" s="38">
        <f t="shared" si="25"/>
        <v>0.50503869324625383</v>
      </c>
      <c r="Z36" s="38">
        <f t="shared" si="26"/>
        <v>1.2019007454694284E-2</v>
      </c>
      <c r="AB36">
        <f t="shared" si="15"/>
        <v>110518</v>
      </c>
      <c r="AC36" s="38">
        <f t="shared" si="16"/>
        <v>8.139983418432184</v>
      </c>
      <c r="AD36" s="38">
        <f t="shared" si="17"/>
        <v>0.19371688287558742</v>
      </c>
      <c r="AF36">
        <v>3028</v>
      </c>
      <c r="AG36" s="38">
        <f t="shared" si="29"/>
        <v>0.22302131590340624</v>
      </c>
      <c r="AH36" s="38">
        <f t="shared" si="30"/>
        <v>5.3075039482010054E-3</v>
      </c>
      <c r="AI36" s="38">
        <f t="shared" si="21"/>
        <v>0.79957161361791929</v>
      </c>
    </row>
    <row r="37" spans="1:35">
      <c r="A37" t="s">
        <v>125</v>
      </c>
      <c r="B37">
        <v>19.13</v>
      </c>
      <c r="C37">
        <v>13.44</v>
      </c>
      <c r="D37" s="23">
        <f t="shared" si="0"/>
        <v>5.6899999999999995</v>
      </c>
      <c r="E37">
        <v>0.15</v>
      </c>
      <c r="F37" s="23">
        <f t="shared" si="1"/>
        <v>13.29</v>
      </c>
      <c r="G37" s="23">
        <f t="shared" si="2"/>
        <v>2.3356766256590511</v>
      </c>
      <c r="H37" s="23">
        <f t="shared" si="3"/>
        <v>2.3620386643233746</v>
      </c>
      <c r="I37" s="24">
        <f t="shared" si="4"/>
        <v>1.1160714285714286E-2</v>
      </c>
      <c r="J37" s="24">
        <f t="shared" si="5"/>
        <v>0.49432351760833088</v>
      </c>
      <c r="L37">
        <f t="shared" si="8"/>
        <v>3.4650398669772462E-5</v>
      </c>
      <c r="M37">
        <v>552086</v>
      </c>
      <c r="O37">
        <f t="shared" ref="O37" si="31">V37-X37</f>
        <v>365909</v>
      </c>
      <c r="P37" s="38">
        <f t="shared" ref="P37" si="32">L37*O37</f>
        <v>12.678892726857772</v>
      </c>
      <c r="Q37" s="38">
        <f t="shared" ref="Q37" si="33">O37/M37</f>
        <v>0.6627753647076724</v>
      </c>
      <c r="R37">
        <v>80324</v>
      </c>
      <c r="S37" s="38">
        <f t="shared" ref="S37" si="34">R37*L37</f>
        <v>2.7832586227508034</v>
      </c>
      <c r="T37" s="38">
        <f t="shared" ref="T37" si="35">R37/M37</f>
        <v>0.1454918255489181</v>
      </c>
      <c r="V37">
        <v>369738</v>
      </c>
      <c r="X37">
        <v>3829</v>
      </c>
      <c r="Y37" s="38">
        <f t="shared" ref="Y37" si="36">L37*X37</f>
        <v>0.13267637650655875</v>
      </c>
      <c r="Z37" s="38">
        <f t="shared" ref="Z37" si="37">X37/M37</f>
        <v>6.9355136699717074E-3</v>
      </c>
      <c r="AB37">
        <f t="shared" ref="AB37" si="38">M37-O37-R37-X37</f>
        <v>102024</v>
      </c>
      <c r="AC37" s="38">
        <f t="shared" ref="AC37" si="39">AB37*L37</f>
        <v>3.5351722738848657</v>
      </c>
      <c r="AD37" s="38">
        <f t="shared" ref="AD37" si="40">AB37/M37</f>
        <v>0.18479729607343784</v>
      </c>
      <c r="AF37">
        <v>137</v>
      </c>
      <c r="AG37" s="38">
        <f t="shared" si="29"/>
        <v>4.747104617758827E-3</v>
      </c>
      <c r="AH37" s="38">
        <f t="shared" si="30"/>
        <v>2.4814974478613839E-4</v>
      </c>
      <c r="AI37" s="38">
        <f t="shared" si="21"/>
        <v>0.80851534000137659</v>
      </c>
    </row>
    <row r="38" spans="1:35">
      <c r="D38" s="23"/>
      <c r="F38" s="23"/>
      <c r="G38" s="23"/>
      <c r="H38" s="23"/>
      <c r="I38" s="24"/>
      <c r="J38" s="24"/>
    </row>
    <row r="39" spans="1:35">
      <c r="D39" s="23"/>
      <c r="F39" s="23"/>
      <c r="G39" s="23"/>
      <c r="H39" s="23"/>
      <c r="I39" s="24"/>
      <c r="J39" s="2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290F-53C8-48CE-B5D4-7C2E2542665A}">
  <dimension ref="A1:AI31"/>
  <sheetViews>
    <sheetView tabSelected="1" topLeftCell="A4" zoomScale="85" zoomScaleNormal="85" workbookViewId="0">
      <selection activeCell="K2" sqref="K2:K19"/>
    </sheetView>
  </sheetViews>
  <sheetFormatPr defaultRowHeight="14"/>
  <sheetData>
    <row r="1" spans="1: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168</v>
      </c>
      <c r="M1" t="s">
        <v>169</v>
      </c>
      <c r="N1" t="s">
        <v>170</v>
      </c>
      <c r="O1" t="s">
        <v>171</v>
      </c>
      <c r="P1" s="38" t="s">
        <v>172</v>
      </c>
      <c r="Q1" s="38" t="s">
        <v>173</v>
      </c>
      <c r="R1" t="s">
        <v>174</v>
      </c>
      <c r="S1" s="38" t="s">
        <v>175</v>
      </c>
      <c r="T1" s="38" t="s">
        <v>176</v>
      </c>
      <c r="V1" t="s">
        <v>158</v>
      </c>
      <c r="X1" t="s">
        <v>159</v>
      </c>
      <c r="Y1" s="38" t="s">
        <v>83</v>
      </c>
      <c r="Z1" s="38" t="s">
        <v>160</v>
      </c>
      <c r="AB1" t="s">
        <v>161</v>
      </c>
      <c r="AC1" s="38" t="s">
        <v>162</v>
      </c>
      <c r="AD1" s="38" t="s">
        <v>163</v>
      </c>
      <c r="AF1" t="s">
        <v>164</v>
      </c>
      <c r="AG1" s="38" t="s">
        <v>165</v>
      </c>
      <c r="AH1" s="38" t="s">
        <v>166</v>
      </c>
      <c r="AI1" s="38" t="s">
        <v>167</v>
      </c>
    </row>
    <row r="2" spans="1:35" s="43" customFormat="1">
      <c r="A2" s="43" t="s">
        <v>90</v>
      </c>
      <c r="B2" s="44">
        <v>57.02</v>
      </c>
      <c r="C2" s="44">
        <v>28.69</v>
      </c>
      <c r="D2" s="44">
        <v>28.330000000000002</v>
      </c>
      <c r="E2" s="44">
        <v>3.05</v>
      </c>
      <c r="F2" s="44">
        <v>25.64</v>
      </c>
      <c r="G2" s="44">
        <v>0.90504765266501941</v>
      </c>
      <c r="H2" s="44">
        <v>1.0127073773385105</v>
      </c>
      <c r="I2" s="45">
        <v>0.10630881840362495</v>
      </c>
      <c r="J2" s="45">
        <v>0.85342899564915276</v>
      </c>
      <c r="K2" s="45">
        <v>0.70712903510511504</v>
      </c>
      <c r="L2" s="43">
        <v>2.7551404000606885E-5</v>
      </c>
      <c r="M2" s="43">
        <v>2069586</v>
      </c>
      <c r="O2" s="43">
        <v>353054</v>
      </c>
      <c r="P2" s="46">
        <v>9.7271333880302624</v>
      </c>
      <c r="Q2" s="46">
        <v>0.17059160624395411</v>
      </c>
      <c r="R2" s="43">
        <v>143817</v>
      </c>
      <c r="S2" s="46">
        <v>3.9623602691552802</v>
      </c>
      <c r="T2" s="46">
        <v>6.9490709736150125E-2</v>
      </c>
      <c r="V2" s="43">
        <v>467419</v>
      </c>
      <c r="X2" s="43">
        <v>114365</v>
      </c>
      <c r="Y2" s="46">
        <v>3.1509163185294065</v>
      </c>
      <c r="Z2" s="46">
        <v>5.5259844239379276E-2</v>
      </c>
      <c r="AB2" s="43">
        <v>1458350</v>
      </c>
      <c r="AC2" s="46">
        <v>40.179590024285048</v>
      </c>
      <c r="AD2" s="46">
        <v>0.70465783978051644</v>
      </c>
      <c r="AG2" s="46"/>
      <c r="AH2" s="46"/>
      <c r="AI2" s="46">
        <v>0.24008231598010424</v>
      </c>
    </row>
    <row r="3" spans="1:35" s="43" customFormat="1">
      <c r="A3" s="43" t="s">
        <v>91</v>
      </c>
      <c r="B3" s="44">
        <v>62.93</v>
      </c>
      <c r="C3" s="44">
        <v>38.6</v>
      </c>
      <c r="D3" s="44">
        <v>24.33</v>
      </c>
      <c r="E3" s="44">
        <v>2.19</v>
      </c>
      <c r="F3" s="44">
        <v>36.410000000000004</v>
      </c>
      <c r="G3" s="44">
        <v>1.4965063707357176</v>
      </c>
      <c r="H3" s="44">
        <v>1.5865187011919444</v>
      </c>
      <c r="I3" s="45">
        <v>5.6735751295336784E-2</v>
      </c>
      <c r="J3" s="45">
        <v>0.89656680140349376</v>
      </c>
      <c r="K3" s="45">
        <v>0.69617203244351256</v>
      </c>
      <c r="L3" s="43">
        <v>3.00111116939849E-5</v>
      </c>
      <c r="M3" s="43">
        <v>2096890</v>
      </c>
      <c r="O3" s="43">
        <v>480118</v>
      </c>
      <c r="P3" s="46">
        <v>14.408874924292641</v>
      </c>
      <c r="Q3" s="46">
        <v>0.22896670783875167</v>
      </c>
      <c r="R3" s="43">
        <v>164352</v>
      </c>
      <c r="S3" s="46">
        <v>4.932386229129806</v>
      </c>
      <c r="T3" s="46">
        <v>7.8378932609722021E-2</v>
      </c>
      <c r="V3" s="43">
        <v>549909</v>
      </c>
      <c r="X3" s="43">
        <v>69791</v>
      </c>
      <c r="Y3" s="46">
        <v>2.0945054962349001</v>
      </c>
      <c r="Z3" s="46">
        <v>3.3283100210311459E-2</v>
      </c>
      <c r="AB3" s="43">
        <v>1382629</v>
      </c>
      <c r="AC3" s="46">
        <v>41.494233350342647</v>
      </c>
      <c r="AD3" s="46">
        <v>0.65937125934121488</v>
      </c>
      <c r="AG3" s="46"/>
      <c r="AH3" s="46"/>
      <c r="AI3" s="46">
        <v>0.30734564044847368</v>
      </c>
    </row>
    <row r="4" spans="1:35" s="43" customFormat="1">
      <c r="A4" s="43" t="s">
        <v>92</v>
      </c>
      <c r="B4" s="44">
        <v>146.15</v>
      </c>
      <c r="C4" s="44">
        <v>47.39</v>
      </c>
      <c r="D4" s="44">
        <v>98.76</v>
      </c>
      <c r="E4" s="44">
        <v>14.59</v>
      </c>
      <c r="F4" s="44">
        <v>32.799999999999997</v>
      </c>
      <c r="G4" s="44">
        <v>0.3321182665046577</v>
      </c>
      <c r="H4" s="44">
        <v>0.47985014175779667</v>
      </c>
      <c r="I4" s="45">
        <v>0.30787085883097698</v>
      </c>
      <c r="J4" s="45">
        <v>1.366322428668836</v>
      </c>
      <c r="K4" s="45">
        <v>0.57685410311811469</v>
      </c>
      <c r="L4" s="43">
        <v>6.4760956078202349E-5</v>
      </c>
      <c r="M4" s="43">
        <v>2256761</v>
      </c>
      <c r="O4" s="43">
        <v>156435</v>
      </c>
      <c r="P4" s="46">
        <v>10.130880164093584</v>
      </c>
      <c r="Q4" s="46">
        <v>6.9318372658868171E-2</v>
      </c>
      <c r="R4" s="43">
        <v>39109</v>
      </c>
      <c r="S4" s="46">
        <v>2.5327362312624158</v>
      </c>
      <c r="T4" s="46">
        <v>1.7329703942951868E-2</v>
      </c>
      <c r="V4" s="43">
        <v>378901</v>
      </c>
      <c r="X4" s="43">
        <v>222466</v>
      </c>
      <c r="Y4" s="46">
        <v>14.407110854893364</v>
      </c>
      <c r="Z4" s="46">
        <v>9.8577563153563891E-2</v>
      </c>
      <c r="AB4" s="43">
        <v>1838751</v>
      </c>
      <c r="AC4" s="46">
        <v>119.07927274975064</v>
      </c>
      <c r="AD4" s="46">
        <v>0.81477436024461602</v>
      </c>
      <c r="AG4" s="46"/>
      <c r="AH4" s="46"/>
      <c r="AI4" s="46">
        <v>8.6648076601820043E-2</v>
      </c>
    </row>
    <row r="5" spans="1:35" s="43" customFormat="1">
      <c r="A5" s="43" t="s">
        <v>93</v>
      </c>
      <c r="B5" s="44">
        <v>197.5</v>
      </c>
      <c r="C5" s="44">
        <v>111.67</v>
      </c>
      <c r="D5" s="44">
        <v>85.83</v>
      </c>
      <c r="E5" s="44">
        <v>21.42</v>
      </c>
      <c r="F5" s="44">
        <v>90.25</v>
      </c>
      <c r="G5" s="44">
        <v>1.0514971455202144</v>
      </c>
      <c r="H5" s="44">
        <v>1.3010602353489455</v>
      </c>
      <c r="I5" s="45">
        <v>0.19181516969642698</v>
      </c>
      <c r="J5" s="45">
        <v>1.5883175609547264</v>
      </c>
      <c r="K5" s="45">
        <v>0.52046733951749857</v>
      </c>
      <c r="L5" s="43">
        <v>6.2406055188439429E-5</v>
      </c>
      <c r="M5" s="43">
        <v>3164757</v>
      </c>
      <c r="O5" s="43">
        <v>883222</v>
      </c>
      <c r="P5" s="46">
        <v>55.11840087564385</v>
      </c>
      <c r="Q5" s="46">
        <v>0.27908051076275364</v>
      </c>
      <c r="R5" s="43">
        <v>245426</v>
      </c>
      <c r="S5" s="46">
        <v>15.316068500677936</v>
      </c>
      <c r="T5" s="46">
        <v>7.7549713927483221E-2</v>
      </c>
      <c r="V5" s="43">
        <v>1072589</v>
      </c>
      <c r="X5" s="43">
        <v>189367</v>
      </c>
      <c r="Y5" s="46">
        <v>11.81764745286921</v>
      </c>
      <c r="Z5" s="46">
        <v>5.9836189634780809E-2</v>
      </c>
      <c r="AB5" s="43">
        <v>1846742</v>
      </c>
      <c r="AC5" s="46">
        <v>115.247883170809</v>
      </c>
      <c r="AD5" s="46">
        <v>0.58353358567498226</v>
      </c>
      <c r="AG5" s="46"/>
      <c r="AH5" s="46"/>
      <c r="AI5" s="46">
        <v>0.35663022469023686</v>
      </c>
    </row>
    <row r="6" spans="1:35" s="43" customFormat="1">
      <c r="A6" s="43" t="s">
        <v>94</v>
      </c>
      <c r="B6" s="44">
        <v>336.75</v>
      </c>
      <c r="C6" s="44">
        <v>241.26</v>
      </c>
      <c r="D6" s="44">
        <v>95.490000000000009</v>
      </c>
      <c r="E6" s="44">
        <v>23.49</v>
      </c>
      <c r="F6" s="44">
        <v>217.76999999999998</v>
      </c>
      <c r="G6" s="44">
        <v>2.2805529374803641</v>
      </c>
      <c r="H6" s="44">
        <v>2.5265472824379511</v>
      </c>
      <c r="I6" s="45">
        <v>9.7363839840835617E-2</v>
      </c>
      <c r="J6" s="45">
        <v>2.0739944498011957</v>
      </c>
      <c r="K6" s="45">
        <v>0.39710540975049524</v>
      </c>
      <c r="L6" s="43">
        <v>1.4078754062666447E-4</v>
      </c>
      <c r="M6" s="43">
        <v>2391902</v>
      </c>
      <c r="O6" s="43">
        <v>924104</v>
      </c>
      <c r="P6" s="46">
        <v>130.10232944326313</v>
      </c>
      <c r="Q6" s="46">
        <v>0.38634693227398115</v>
      </c>
      <c r="R6" s="43">
        <v>224254</v>
      </c>
      <c r="S6" s="46">
        <v>31.572169135692015</v>
      </c>
      <c r="T6" s="46">
        <v>9.3755513394779555E-2</v>
      </c>
      <c r="V6" s="43">
        <v>1082634</v>
      </c>
      <c r="X6" s="43">
        <v>158530</v>
      </c>
      <c r="Y6" s="46">
        <v>22.319048815545116</v>
      </c>
      <c r="Z6" s="46">
        <v>6.6277799006815491E-2</v>
      </c>
      <c r="AB6" s="43">
        <v>1085014</v>
      </c>
      <c r="AC6" s="46">
        <v>152.75645260549973</v>
      </c>
      <c r="AD6" s="46">
        <v>0.45361975532442383</v>
      </c>
      <c r="AG6" s="46"/>
      <c r="AH6" s="46"/>
      <c r="AI6" s="46">
        <v>0.4801024456687607</v>
      </c>
    </row>
    <row r="7" spans="1:35" s="43" customFormat="1">
      <c r="A7" s="43" t="s">
        <v>95</v>
      </c>
      <c r="B7" s="44">
        <v>439</v>
      </c>
      <c r="C7" s="44">
        <v>319</v>
      </c>
      <c r="D7" s="44">
        <v>120</v>
      </c>
      <c r="E7" s="44">
        <v>16.940000000000001</v>
      </c>
      <c r="F7" s="44">
        <v>302.06</v>
      </c>
      <c r="G7" s="44">
        <v>2.5171666666666668</v>
      </c>
      <c r="H7" s="44">
        <v>2.6583333333333332</v>
      </c>
      <c r="I7" s="45">
        <v>5.3103448275862074E-2</v>
      </c>
      <c r="J7" s="45">
        <v>2.3680237170360341</v>
      </c>
      <c r="K7" s="45">
        <v>0.32242197587284838</v>
      </c>
      <c r="L7" s="43">
        <v>1.3962984414574048E-4</v>
      </c>
      <c r="M7" s="43">
        <v>3144027</v>
      </c>
      <c r="O7" s="43">
        <v>1269811</v>
      </c>
      <c r="P7" s="46">
        <v>177.30351202454688</v>
      </c>
      <c r="Q7" s="46">
        <v>0.4038804374135464</v>
      </c>
      <c r="R7" s="43">
        <v>343553</v>
      </c>
      <c r="S7" s="46">
        <v>47.970251845801577</v>
      </c>
      <c r="T7" s="46">
        <v>0.10927164429567558</v>
      </c>
      <c r="V7" s="43">
        <v>1383880</v>
      </c>
      <c r="X7" s="43">
        <v>114069</v>
      </c>
      <c r="Y7" s="46">
        <v>15.927436691860471</v>
      </c>
      <c r="Z7" s="46">
        <v>3.6281176974625219E-2</v>
      </c>
      <c r="AB7" s="43">
        <v>1416594</v>
      </c>
      <c r="AC7" s="46">
        <v>197.79879943779108</v>
      </c>
      <c r="AD7" s="46">
        <v>0.45056674131615282</v>
      </c>
      <c r="AG7" s="46"/>
      <c r="AH7" s="46"/>
      <c r="AI7" s="46">
        <v>0.513152081709222</v>
      </c>
    </row>
    <row r="8" spans="1:35" s="43" customFormat="1">
      <c r="A8" s="43" t="s">
        <v>96</v>
      </c>
      <c r="B8" s="44">
        <v>486.92</v>
      </c>
      <c r="C8" s="44">
        <v>402.85</v>
      </c>
      <c r="D8" s="44">
        <v>84.07</v>
      </c>
      <c r="E8" s="44">
        <v>3.97</v>
      </c>
      <c r="F8" s="44">
        <v>398.88</v>
      </c>
      <c r="G8" s="44">
        <v>4.7446175805876063</v>
      </c>
      <c r="H8" s="44">
        <v>4.7918401332223155</v>
      </c>
      <c r="I8" s="45">
        <v>9.8547846593024704E-3</v>
      </c>
      <c r="J8" s="45">
        <v>2.4939204378982947</v>
      </c>
      <c r="K8" s="45">
        <v>0.29044420877383181</v>
      </c>
      <c r="L8" s="43">
        <v>2.1278873773696301E-4</v>
      </c>
      <c r="M8" s="43">
        <v>2288279</v>
      </c>
      <c r="O8" s="43">
        <v>1104835</v>
      </c>
      <c r="P8" s="46">
        <v>235.09644505761753</v>
      </c>
      <c r="Q8" s="46">
        <v>0.48282355429560819</v>
      </c>
      <c r="R8" s="43">
        <v>306043</v>
      </c>
      <c r="S8" s="46">
        <v>65.122503663233374</v>
      </c>
      <c r="T8" s="46">
        <v>0.1337437436606288</v>
      </c>
      <c r="V8" s="43">
        <v>1124075</v>
      </c>
      <c r="X8" s="43">
        <v>19240</v>
      </c>
      <c r="Y8" s="46">
        <v>4.094055314059168</v>
      </c>
      <c r="Z8" s="46">
        <v>8.4080656248647998E-3</v>
      </c>
      <c r="AB8" s="43">
        <v>858161</v>
      </c>
      <c r="AC8" s="46">
        <v>182.60699596508991</v>
      </c>
      <c r="AD8" s="46">
        <v>0.37502463641889822</v>
      </c>
      <c r="AG8" s="46"/>
      <c r="AH8" s="46"/>
      <c r="AI8" s="46">
        <v>0.61656729795623699</v>
      </c>
    </row>
    <row r="9" spans="1:35" s="43" customFormat="1">
      <c r="A9" s="43" t="s">
        <v>97</v>
      </c>
      <c r="B9" s="44">
        <v>628.30999999999995</v>
      </c>
      <c r="C9" s="44">
        <v>528.42999999999995</v>
      </c>
      <c r="D9" s="44">
        <v>99.88</v>
      </c>
      <c r="E9" s="44">
        <v>1.18</v>
      </c>
      <c r="F9" s="44">
        <v>527.25</v>
      </c>
      <c r="G9" s="44">
        <v>5.2788346015218268</v>
      </c>
      <c r="H9" s="44">
        <v>5.2906487785342406</v>
      </c>
      <c r="I9" s="45">
        <v>2.2330299188161157E-3</v>
      </c>
      <c r="J9" s="45">
        <v>2.8329621594434644</v>
      </c>
      <c r="K9" s="45">
        <v>0.20432761150135859</v>
      </c>
      <c r="L9" s="43">
        <v>2.1251264553569886E-4</v>
      </c>
      <c r="M9" s="43">
        <v>2956577</v>
      </c>
      <c r="O9" s="43">
        <v>1542923</v>
      </c>
      <c r="P9" s="46">
        <v>327.89064858787708</v>
      </c>
      <c r="Q9" s="46">
        <v>0.52186126050496906</v>
      </c>
      <c r="R9" s="43">
        <v>291626</v>
      </c>
      <c r="S9" s="46">
        <v>61.974212766993716</v>
      </c>
      <c r="T9" s="46">
        <v>9.8636362252699658E-2</v>
      </c>
      <c r="V9" s="43">
        <v>1546604</v>
      </c>
      <c r="X9" s="43">
        <v>3681</v>
      </c>
      <c r="Y9" s="46">
        <v>0.7822590482169075</v>
      </c>
      <c r="Z9" s="46">
        <v>1.2450208467427028E-3</v>
      </c>
      <c r="AB9" s="43">
        <v>1118347</v>
      </c>
      <c r="AC9" s="46">
        <v>237.66287959691221</v>
      </c>
      <c r="AD9" s="46">
        <v>0.37825735639558855</v>
      </c>
      <c r="AG9" s="46"/>
      <c r="AH9" s="46"/>
      <c r="AI9" s="46">
        <v>0.62049762275766873</v>
      </c>
    </row>
    <row r="10" spans="1:35" s="39" customFormat="1">
      <c r="A10" s="39" t="s">
        <v>98</v>
      </c>
      <c r="B10" s="40">
        <v>20.57</v>
      </c>
      <c r="C10" s="40">
        <v>16.02</v>
      </c>
      <c r="D10" s="40">
        <v>4.5500000000000007</v>
      </c>
      <c r="E10" s="40">
        <v>2.41</v>
      </c>
      <c r="F10" s="40">
        <v>13.61</v>
      </c>
      <c r="G10" s="40">
        <v>2.9912087912087908</v>
      </c>
      <c r="H10" s="40">
        <v>3.5208791208791204</v>
      </c>
      <c r="I10" s="41">
        <v>0.15043695380774033</v>
      </c>
      <c r="J10" s="41">
        <v>0.51259094908060454</v>
      </c>
      <c r="K10" s="41">
        <v>0.83046367713663971</v>
      </c>
      <c r="L10" s="39">
        <v>5.5422186657182656E-5</v>
      </c>
      <c r="M10" s="39">
        <v>371151</v>
      </c>
      <c r="O10" s="39">
        <v>97983</v>
      </c>
      <c r="P10" s="42">
        <v>5.4304321152307278</v>
      </c>
      <c r="Q10" s="42">
        <v>0.2639976721065011</v>
      </c>
      <c r="R10" s="39">
        <v>50844</v>
      </c>
      <c r="S10" s="42">
        <v>2.8178856583977949</v>
      </c>
      <c r="T10" s="42">
        <v>0.13699006603781211</v>
      </c>
      <c r="V10" s="39">
        <v>139861</v>
      </c>
      <c r="X10" s="39">
        <v>41878</v>
      </c>
      <c r="Y10" s="42">
        <v>2.3209703328294955</v>
      </c>
      <c r="Z10" s="42">
        <v>0.11283278234465217</v>
      </c>
      <c r="AB10" s="39">
        <v>180446</v>
      </c>
      <c r="AC10" s="42">
        <v>10.000711893541981</v>
      </c>
      <c r="AD10" s="42">
        <v>0.48617947951103457</v>
      </c>
      <c r="AF10" s="39">
        <v>28190</v>
      </c>
      <c r="AG10" s="42">
        <v>1.5623514418659792</v>
      </c>
      <c r="AH10" s="42">
        <v>7.5952914043071418E-2</v>
      </c>
      <c r="AI10" s="42">
        <v>0.47694065218738463</v>
      </c>
    </row>
    <row r="11" spans="1:35" s="39" customFormat="1">
      <c r="A11" s="39" t="s">
        <v>99</v>
      </c>
      <c r="B11" s="40">
        <v>86.79</v>
      </c>
      <c r="C11" s="40">
        <v>74.3</v>
      </c>
      <c r="D11" s="40">
        <v>12.490000000000009</v>
      </c>
      <c r="E11" s="40">
        <v>2.7</v>
      </c>
      <c r="F11" s="40">
        <v>71.599999999999994</v>
      </c>
      <c r="G11" s="40">
        <v>5.7325860688550794</v>
      </c>
      <c r="H11" s="40">
        <v>5.9487590072057603</v>
      </c>
      <c r="I11" s="41">
        <v>3.6339165545087489E-2</v>
      </c>
      <c r="J11" s="41">
        <v>1.0529036514864161</v>
      </c>
      <c r="K11" s="41">
        <v>0.64437998242807826</v>
      </c>
      <c r="L11" s="39">
        <v>3.4565749599640286E-5</v>
      </c>
      <c r="M11" s="39">
        <v>2510867</v>
      </c>
      <c r="O11" s="39">
        <v>848878</v>
      </c>
      <c r="P11" s="42">
        <v>29.342104388643445</v>
      </c>
      <c r="Q11" s="42">
        <v>0.33808162678469228</v>
      </c>
      <c r="R11" s="39">
        <v>201058</v>
      </c>
      <c r="S11" s="42">
        <v>6.9497204830044765</v>
      </c>
      <c r="T11" s="42">
        <v>8.0075129427404954E-2</v>
      </c>
      <c r="V11" s="39">
        <v>918960</v>
      </c>
      <c r="X11" s="39">
        <v>70082</v>
      </c>
      <c r="Y11" s="42">
        <v>2.4224368634419906</v>
      </c>
      <c r="Z11" s="42">
        <v>2.7911474403064757E-2</v>
      </c>
      <c r="AB11" s="39">
        <v>1390849</v>
      </c>
      <c r="AC11" s="42">
        <v>48.075738264910093</v>
      </c>
      <c r="AD11" s="42">
        <v>0.55393176938483801</v>
      </c>
      <c r="AF11" s="39">
        <v>36281</v>
      </c>
      <c r="AG11" s="42">
        <v>1.2540799612245492</v>
      </c>
      <c r="AH11" s="42">
        <v>1.4449590519927977E-2</v>
      </c>
      <c r="AI11" s="42">
        <v>0.43260634673202519</v>
      </c>
    </row>
    <row r="12" spans="1:35" s="39" customFormat="1">
      <c r="A12" s="39" t="s">
        <v>100</v>
      </c>
      <c r="B12" s="40">
        <v>126.43</v>
      </c>
      <c r="C12" s="40">
        <v>39.86</v>
      </c>
      <c r="D12" s="40">
        <v>86.570000000000007</v>
      </c>
      <c r="E12" s="40">
        <v>0.9</v>
      </c>
      <c r="F12" s="40">
        <v>38.96</v>
      </c>
      <c r="G12" s="40">
        <v>0.4500404297100612</v>
      </c>
      <c r="H12" s="40">
        <v>0.46043664086866115</v>
      </c>
      <c r="I12" s="41">
        <v>2.2579026593075768E-2</v>
      </c>
      <c r="J12" s="41">
        <v>1.2708048294595353</v>
      </c>
      <c r="K12" s="41">
        <v>0.56933481673413588</v>
      </c>
      <c r="L12" s="39">
        <v>9.0762250714295973E-5</v>
      </c>
      <c r="M12" s="39">
        <v>1392980</v>
      </c>
      <c r="O12" s="39">
        <v>456677</v>
      </c>
      <c r="P12" s="42">
        <v>41.449032369452539</v>
      </c>
      <c r="Q12" s="42">
        <v>0.32784174934313487</v>
      </c>
      <c r="R12" s="39">
        <v>276858</v>
      </c>
      <c r="S12" s="42">
        <v>25.128255208258555</v>
      </c>
      <c r="T12" s="42">
        <v>0.19875231518040459</v>
      </c>
      <c r="V12" s="39">
        <v>468698</v>
      </c>
      <c r="X12" s="39">
        <v>12021</v>
      </c>
      <c r="Y12" s="42">
        <v>1.0910530158365519</v>
      </c>
      <c r="Z12" s="42">
        <v>8.6297003546353859E-3</v>
      </c>
      <c r="AB12" s="39">
        <v>647424</v>
      </c>
      <c r="AC12" s="42">
        <v>58.761659406452353</v>
      </c>
      <c r="AD12" s="42">
        <v>0.46477623512182514</v>
      </c>
      <c r="AF12" s="39">
        <v>2698</v>
      </c>
      <c r="AG12" s="42">
        <v>0.24487655242717055</v>
      </c>
      <c r="AH12" s="42">
        <v>1.9368548004996481E-3</v>
      </c>
      <c r="AI12" s="42">
        <v>0.52853091932403906</v>
      </c>
    </row>
    <row r="13" spans="1:35" s="39" customFormat="1">
      <c r="A13" s="39" t="s">
        <v>101</v>
      </c>
      <c r="B13" s="40">
        <v>223.25</v>
      </c>
      <c r="C13" s="40">
        <v>196.88</v>
      </c>
      <c r="D13" s="40">
        <v>26.370000000000005</v>
      </c>
      <c r="E13" s="40">
        <v>1.52</v>
      </c>
      <c r="F13" s="40">
        <v>195.35999999999999</v>
      </c>
      <c r="G13" s="40">
        <v>7.4084186575654138</v>
      </c>
      <c r="H13" s="40">
        <v>7.4660599165718606</v>
      </c>
      <c r="I13" s="41">
        <v>7.7204388459975624E-3</v>
      </c>
      <c r="J13" s="41">
        <v>1.6886884050820996</v>
      </c>
      <c r="K13" s="41">
        <v>0.42541571328972483</v>
      </c>
      <c r="L13" s="39">
        <v>1.0856984457369619E-4</v>
      </c>
      <c r="M13" s="39">
        <v>2056280</v>
      </c>
      <c r="O13" s="39">
        <v>804152</v>
      </c>
      <c r="P13" s="42">
        <v>87.306657653626942</v>
      </c>
      <c r="Q13" s="42">
        <v>0.39107125488746669</v>
      </c>
      <c r="R13" s="39">
        <v>354733</v>
      </c>
      <c r="S13" s="42">
        <v>38.513306675160969</v>
      </c>
      <c r="T13" s="42">
        <v>0.17251201198280389</v>
      </c>
      <c r="V13" s="39">
        <v>824575</v>
      </c>
      <c r="X13" s="39">
        <v>20423</v>
      </c>
      <c r="Y13" s="42">
        <v>2.2173219357285974</v>
      </c>
      <c r="Z13" s="42">
        <v>9.9320131499601224E-3</v>
      </c>
      <c r="AB13" s="39">
        <v>876972</v>
      </c>
      <c r="AC13" s="42">
        <v>95.21271373548349</v>
      </c>
      <c r="AD13" s="42">
        <v>0.42648471997976928</v>
      </c>
      <c r="AF13" s="39">
        <v>7339</v>
      </c>
      <c r="AG13" s="42">
        <v>0.79679408932635631</v>
      </c>
      <c r="AH13" s="42">
        <v>3.5690664695469487E-3</v>
      </c>
      <c r="AI13" s="42">
        <v>0.56715233333981752</v>
      </c>
    </row>
    <row r="14" spans="1:35" s="39" customFormat="1">
      <c r="A14" s="39" t="s">
        <v>102</v>
      </c>
      <c r="B14" s="40">
        <v>281.58</v>
      </c>
      <c r="C14" s="40">
        <v>241.43</v>
      </c>
      <c r="D14" s="40">
        <v>40.149999999999977</v>
      </c>
      <c r="E14" s="40">
        <v>3.73</v>
      </c>
      <c r="F14" s="40">
        <v>237.70000000000002</v>
      </c>
      <c r="G14" s="40">
        <v>5.9202988792029929</v>
      </c>
      <c r="H14" s="40">
        <v>6.0132004981320089</v>
      </c>
      <c r="I14" s="41">
        <v>1.5449612724185064E-2</v>
      </c>
      <c r="J14" s="41">
        <v>1.8965080477097747</v>
      </c>
      <c r="K14" s="41">
        <v>0.35384262836875358</v>
      </c>
      <c r="L14" s="39">
        <v>1.1717082272576335E-4</v>
      </c>
      <c r="M14" s="39">
        <v>2403158</v>
      </c>
      <c r="O14" s="39">
        <v>942665</v>
      </c>
      <c r="P14" s="42">
        <v>110.4528336047817</v>
      </c>
      <c r="Q14" s="42">
        <v>0.39226093332190393</v>
      </c>
      <c r="R14" s="39">
        <v>301996</v>
      </c>
      <c r="S14" s="42">
        <v>35.385119779889628</v>
      </c>
      <c r="T14" s="42">
        <v>0.1256663107461099</v>
      </c>
      <c r="V14" s="39">
        <v>975237</v>
      </c>
      <c r="X14" s="39">
        <v>32572</v>
      </c>
      <c r="Y14" s="42">
        <v>3.8164880378235639</v>
      </c>
      <c r="Z14" s="42">
        <v>1.3553832082617956E-2</v>
      </c>
      <c r="AB14" s="39">
        <v>1125925</v>
      </c>
      <c r="AC14" s="42">
        <v>131.92555857750509</v>
      </c>
      <c r="AD14" s="42">
        <v>0.46851892384936822</v>
      </c>
      <c r="AF14" s="39">
        <v>13387</v>
      </c>
      <c r="AG14" s="42">
        <v>1.568565803829794</v>
      </c>
      <c r="AH14" s="42">
        <v>5.5705867029966398E-3</v>
      </c>
      <c r="AI14" s="42">
        <v>0.52349783077101053</v>
      </c>
    </row>
    <row r="15" spans="1:35" s="47" customFormat="1">
      <c r="A15" s="47" t="s">
        <v>109</v>
      </c>
      <c r="B15" s="55">
        <v>12.05</v>
      </c>
      <c r="C15" s="55">
        <v>5.99</v>
      </c>
      <c r="D15" s="48">
        <v>6.0600000000000005</v>
      </c>
      <c r="E15" s="55">
        <v>2.08</v>
      </c>
      <c r="F15" s="48">
        <v>3.91</v>
      </c>
      <c r="G15" s="48">
        <v>0.6452145214521452</v>
      </c>
      <c r="H15" s="48">
        <v>0.98844884488448836</v>
      </c>
      <c r="I15" s="49">
        <v>0.34724540901502504</v>
      </c>
      <c r="J15" s="49">
        <v>0.39232619937855906</v>
      </c>
      <c r="K15" s="56">
        <v>1.030346</v>
      </c>
      <c r="L15" s="47">
        <v>1.5129447806543959E-4</v>
      </c>
      <c r="M15" s="47">
        <v>79646</v>
      </c>
      <c r="O15" s="47">
        <v>19836</v>
      </c>
      <c r="P15" s="50">
        <v>3.0010772669060599</v>
      </c>
      <c r="Q15" s="50">
        <v>0.24905205534490119</v>
      </c>
      <c r="S15" s="50">
        <v>0</v>
      </c>
      <c r="T15" s="50">
        <v>0</v>
      </c>
      <c r="V15" s="47">
        <v>26704</v>
      </c>
      <c r="X15" s="47">
        <v>6868</v>
      </c>
      <c r="Y15" s="50">
        <v>1.0390904753534391</v>
      </c>
      <c r="Z15" s="50">
        <v>8.6231574718127715E-2</v>
      </c>
      <c r="AB15" s="47">
        <v>52942</v>
      </c>
      <c r="AC15" s="50">
        <v>8.0098322577405021</v>
      </c>
      <c r="AD15" s="50">
        <v>0.66471636993697114</v>
      </c>
      <c r="AG15" s="50"/>
      <c r="AH15" s="50"/>
      <c r="AI15" s="50">
        <v>0.24905205534490119</v>
      </c>
    </row>
    <row r="16" spans="1:35" s="47" customFormat="1">
      <c r="A16" s="47" t="s">
        <v>110</v>
      </c>
      <c r="B16" s="55">
        <v>31.18</v>
      </c>
      <c r="C16" s="55">
        <v>5.47</v>
      </c>
      <c r="D16" s="48">
        <v>25.71</v>
      </c>
      <c r="E16" s="55">
        <v>3.41</v>
      </c>
      <c r="F16" s="48">
        <v>2.0599999999999996</v>
      </c>
      <c r="G16" s="48">
        <v>8.0124465188642538E-2</v>
      </c>
      <c r="H16" s="48">
        <v>0.21275768183586152</v>
      </c>
      <c r="I16" s="49">
        <v>0.62340036563071299</v>
      </c>
      <c r="J16" s="49">
        <v>0.63109079123332068</v>
      </c>
      <c r="K16" s="56">
        <v>0.91548200000000013</v>
      </c>
      <c r="L16" s="47">
        <v>1.8599490572002934E-4</v>
      </c>
      <c r="M16" s="47">
        <v>167639</v>
      </c>
      <c r="O16" s="47">
        <v>79819</v>
      </c>
      <c r="P16" s="50">
        <v>14.845927379667021</v>
      </c>
      <c r="Q16" s="50">
        <v>0.4761362212850232</v>
      </c>
      <c r="S16" s="50">
        <v>0</v>
      </c>
      <c r="T16" s="50">
        <v>0</v>
      </c>
      <c r="V16" s="47">
        <v>89611</v>
      </c>
      <c r="X16" s="47">
        <v>9792</v>
      </c>
      <c r="Y16" s="50">
        <v>1.8212621168105272</v>
      </c>
      <c r="Z16" s="50">
        <v>5.8411228890651937E-2</v>
      </c>
      <c r="AB16" s="47">
        <v>78028</v>
      </c>
      <c r="AC16" s="50">
        <v>14.512810503522449</v>
      </c>
      <c r="AD16" s="50">
        <v>0.46545254982432488</v>
      </c>
      <c r="AG16" s="50"/>
      <c r="AH16" s="50"/>
      <c r="AI16" s="50">
        <v>0.4761362212850232</v>
      </c>
    </row>
    <row r="17" spans="1:35" s="47" customFormat="1">
      <c r="A17" s="47" t="s">
        <v>111</v>
      </c>
      <c r="B17" s="55">
        <v>26.2</v>
      </c>
      <c r="C17" s="55">
        <v>10.69</v>
      </c>
      <c r="D17" s="48">
        <v>15.51</v>
      </c>
      <c r="E17" s="55">
        <v>3.44</v>
      </c>
      <c r="F17" s="48">
        <v>7.25</v>
      </c>
      <c r="G17" s="48">
        <v>0.46744036105738235</v>
      </c>
      <c r="H17" s="48">
        <v>0.68923275306254028</v>
      </c>
      <c r="I17" s="49">
        <v>0.32179607109448083</v>
      </c>
      <c r="J17" s="49">
        <v>0.5785014253136227</v>
      </c>
      <c r="K17" s="56">
        <v>0.93941200000000014</v>
      </c>
      <c r="L17" s="47">
        <v>3.5531205077436327E-4</v>
      </c>
      <c r="M17" s="47">
        <v>73738</v>
      </c>
      <c r="O17" s="47">
        <v>17643</v>
      </c>
      <c r="P17" s="50">
        <v>6.2687705118120913</v>
      </c>
      <c r="Q17" s="50">
        <v>0.23926605006916379</v>
      </c>
      <c r="S17" s="50">
        <v>0</v>
      </c>
      <c r="T17" s="50">
        <v>0</v>
      </c>
      <c r="V17" s="47">
        <v>26369</v>
      </c>
      <c r="X17" s="47">
        <v>8726</v>
      </c>
      <c r="Y17" s="50">
        <v>3.1004529550570941</v>
      </c>
      <c r="Z17" s="50">
        <v>0.11833789904798069</v>
      </c>
      <c r="AB17" s="47">
        <v>47369</v>
      </c>
      <c r="AC17" s="50">
        <v>16.830776533130813</v>
      </c>
      <c r="AD17" s="50">
        <v>0.64239605088285556</v>
      </c>
      <c r="AG17" s="50"/>
      <c r="AH17" s="50"/>
      <c r="AI17" s="50">
        <v>0.23926605006916379</v>
      </c>
    </row>
    <row r="18" spans="1:35" s="47" customFormat="1">
      <c r="A18" s="47" t="s">
        <v>112</v>
      </c>
      <c r="B18" s="47">
        <v>46.03</v>
      </c>
      <c r="C18" s="47">
        <v>26.12</v>
      </c>
      <c r="D18" s="48">
        <v>19.91</v>
      </c>
      <c r="E18" s="47">
        <v>2.67</v>
      </c>
      <c r="F18" s="48">
        <v>23.450000000000003</v>
      </c>
      <c r="G18" s="48">
        <v>1.1778001004520342</v>
      </c>
      <c r="H18" s="48">
        <v>1.3119035660472125</v>
      </c>
      <c r="I18" s="49">
        <v>0.10222052067381317</v>
      </c>
      <c r="J18" s="49">
        <v>0.76678617686722028</v>
      </c>
      <c r="K18" s="56">
        <v>0.84847800000000007</v>
      </c>
      <c r="L18" s="47">
        <v>6.4267962357934718E-4</v>
      </c>
      <c r="M18" s="47">
        <v>71622</v>
      </c>
      <c r="O18" s="47">
        <v>4903</v>
      </c>
      <c r="P18" s="50">
        <v>3.151058194409539</v>
      </c>
      <c r="Q18" s="50">
        <v>6.845661947446316E-2</v>
      </c>
      <c r="S18" s="50">
        <v>0</v>
      </c>
      <c r="T18" s="50">
        <v>0</v>
      </c>
      <c r="V18" s="47">
        <v>11158</v>
      </c>
      <c r="X18" s="47">
        <v>6255</v>
      </c>
      <c r="Y18" s="50">
        <v>4.0199610454888166</v>
      </c>
      <c r="Z18" s="50">
        <v>8.7333500879617998E-2</v>
      </c>
      <c r="AB18" s="47">
        <v>60464</v>
      </c>
      <c r="AC18" s="50">
        <v>38.858980760101645</v>
      </c>
      <c r="AD18" s="50">
        <v>0.84420987964591887</v>
      </c>
      <c r="AG18" s="50"/>
      <c r="AH18" s="50"/>
      <c r="AI18" s="50">
        <v>6.845661947446316E-2</v>
      </c>
    </row>
    <row r="19" spans="1:35" s="47" customFormat="1">
      <c r="A19" s="47" t="s">
        <v>113</v>
      </c>
      <c r="B19" s="47">
        <v>105.5</v>
      </c>
      <c r="C19" s="47">
        <v>47.12</v>
      </c>
      <c r="D19" s="48">
        <v>58.38</v>
      </c>
      <c r="E19" s="47">
        <v>9.7200000000000006</v>
      </c>
      <c r="F19" s="48">
        <v>37.4</v>
      </c>
      <c r="G19" s="48">
        <v>0.64063035286056869</v>
      </c>
      <c r="H19" s="48">
        <v>0.80712572798903726</v>
      </c>
      <c r="I19" s="49">
        <v>0.20628183361629884</v>
      </c>
      <c r="J19" s="49">
        <v>1.1608604559737805</v>
      </c>
      <c r="K19" s="56">
        <v>0.66182400000000008</v>
      </c>
      <c r="L19" s="47">
        <v>3.2912182186866324E-3</v>
      </c>
      <c r="M19" s="47">
        <v>32055</v>
      </c>
      <c r="O19" s="47">
        <v>8943</v>
      </c>
      <c r="P19" s="50">
        <v>29.433364529714552</v>
      </c>
      <c r="Q19" s="50">
        <v>0.27898923724847918</v>
      </c>
      <c r="S19" s="50">
        <v>0</v>
      </c>
      <c r="T19" s="50">
        <v>0</v>
      </c>
      <c r="V19" s="47">
        <v>15217</v>
      </c>
      <c r="X19" s="47">
        <v>6274</v>
      </c>
      <c r="Y19" s="50">
        <v>20.649103104039931</v>
      </c>
      <c r="Z19" s="50">
        <v>0.19572609577289035</v>
      </c>
      <c r="AB19" s="47">
        <v>16838</v>
      </c>
      <c r="AC19" s="50">
        <v>55.417532366245517</v>
      </c>
      <c r="AD19" s="50">
        <v>0.52528466697863052</v>
      </c>
      <c r="AG19" s="50"/>
      <c r="AH19" s="50"/>
      <c r="AI19" s="50">
        <v>0.27898923724847918</v>
      </c>
    </row>
    <row r="20" spans="1:35" s="51" customFormat="1">
      <c r="A20" s="51" t="s">
        <v>114</v>
      </c>
      <c r="B20" s="51">
        <v>8.69</v>
      </c>
      <c r="C20" s="51">
        <v>2.36</v>
      </c>
      <c r="D20" s="52">
        <v>6.33</v>
      </c>
      <c r="E20" s="51">
        <v>0.83</v>
      </c>
      <c r="F20" s="52">
        <v>1.5299999999999998</v>
      </c>
      <c r="G20" s="52">
        <v>0.24170616113744073</v>
      </c>
      <c r="H20" s="52">
        <v>0.37282780410742494</v>
      </c>
      <c r="I20" s="53">
        <v>0.35169491525423729</v>
      </c>
      <c r="J20" s="53">
        <v>0.33316830232667022</v>
      </c>
      <c r="L20" s="51">
        <v>6.3551729938057171E-5</v>
      </c>
      <c r="M20" s="51">
        <v>136739</v>
      </c>
      <c r="O20" s="51">
        <v>19508</v>
      </c>
      <c r="P20" s="54">
        <v>1.2397671476316192</v>
      </c>
      <c r="Q20" s="54">
        <v>0.14266595484828762</v>
      </c>
      <c r="R20" s="51">
        <v>19373</v>
      </c>
      <c r="S20" s="54">
        <v>1.2311876640899815</v>
      </c>
      <c r="T20" s="54">
        <v>0.14167867250747776</v>
      </c>
      <c r="V20" s="51">
        <v>34090</v>
      </c>
      <c r="X20" s="51">
        <v>14582</v>
      </c>
      <c r="Y20" s="54">
        <v>0.92671132595674965</v>
      </c>
      <c r="Z20" s="54">
        <v>0.10664111921251435</v>
      </c>
      <c r="AB20" s="51">
        <v>83276</v>
      </c>
      <c r="AC20" s="54">
        <v>5.2923338623216489</v>
      </c>
      <c r="AD20" s="54">
        <v>0.60901425343172033</v>
      </c>
      <c r="AG20" s="54"/>
      <c r="AH20" s="54"/>
      <c r="AI20" s="54">
        <v>0.28434462735576538</v>
      </c>
    </row>
    <row r="21" spans="1:35" s="51" customFormat="1">
      <c r="A21" s="51" t="s">
        <v>115</v>
      </c>
      <c r="B21" s="51">
        <v>14.98</v>
      </c>
      <c r="C21" s="51">
        <v>3.93</v>
      </c>
      <c r="D21" s="52">
        <v>11.05</v>
      </c>
      <c r="E21" s="51">
        <v>0.94</v>
      </c>
      <c r="F21" s="52">
        <v>2.99</v>
      </c>
      <c r="G21" s="52">
        <v>0.27058823529411763</v>
      </c>
      <c r="H21" s="52">
        <v>0.35565610859728508</v>
      </c>
      <c r="I21" s="53">
        <v>0.23918575063613229</v>
      </c>
      <c r="J21" s="53">
        <v>0.43743113780266696</v>
      </c>
      <c r="L21" s="51">
        <v>6.0343369077447371E-5</v>
      </c>
      <c r="M21" s="51">
        <v>248246</v>
      </c>
      <c r="O21" s="51">
        <v>49028</v>
      </c>
      <c r="P21" s="54">
        <v>2.9585146991290898</v>
      </c>
      <c r="Q21" s="54">
        <v>0.1974976434665614</v>
      </c>
      <c r="R21" s="51">
        <v>25478</v>
      </c>
      <c r="S21" s="54">
        <v>1.5374283573552041</v>
      </c>
      <c r="T21" s="54">
        <v>0.10263206657911909</v>
      </c>
      <c r="V21" s="51">
        <v>65808</v>
      </c>
      <c r="X21" s="51">
        <v>16780</v>
      </c>
      <c r="Y21" s="54">
        <v>1.0125617331195669</v>
      </c>
      <c r="Z21" s="54">
        <v>6.7594241196232766E-2</v>
      </c>
      <c r="AB21" s="51">
        <v>156960</v>
      </c>
      <c r="AC21" s="54">
        <v>9.4714952103961387</v>
      </c>
      <c r="AD21" s="54">
        <v>0.63227604875808674</v>
      </c>
      <c r="AG21" s="54"/>
      <c r="AH21" s="54"/>
      <c r="AI21" s="54">
        <v>0.30012971004568051</v>
      </c>
    </row>
    <row r="22" spans="1:35" s="51" customFormat="1">
      <c r="A22" s="51" t="s">
        <v>116</v>
      </c>
      <c r="B22" s="51">
        <v>20.85</v>
      </c>
      <c r="C22" s="51">
        <v>5.49</v>
      </c>
      <c r="D22" s="52">
        <v>15.360000000000001</v>
      </c>
      <c r="E22" s="51">
        <v>0.95</v>
      </c>
      <c r="F22" s="52">
        <v>4.54</v>
      </c>
      <c r="G22" s="52">
        <v>0.29557291666666663</v>
      </c>
      <c r="H22" s="52">
        <v>0.357421875</v>
      </c>
      <c r="I22" s="53">
        <v>0.17304189435336975</v>
      </c>
      <c r="J22" s="53">
        <v>0.51606786553028805</v>
      </c>
      <c r="L22" s="51">
        <v>6.8226439790575926E-5</v>
      </c>
      <c r="M22" s="51">
        <v>305600</v>
      </c>
      <c r="O22" s="51">
        <v>62785</v>
      </c>
      <c r="P22" s="54">
        <v>4.2835970222513096</v>
      </c>
      <c r="Q22" s="54">
        <v>0.20544829842931936</v>
      </c>
      <c r="R22" s="51">
        <v>29727</v>
      </c>
      <c r="S22" s="54">
        <v>2.0281673756544505</v>
      </c>
      <c r="T22" s="54">
        <v>9.7274214659685859E-2</v>
      </c>
      <c r="V22" s="51">
        <v>77724</v>
      </c>
      <c r="X22" s="51">
        <v>14939</v>
      </c>
      <c r="Y22" s="54">
        <v>1.0192347840314138</v>
      </c>
      <c r="Z22" s="54">
        <v>4.8884162303664921E-2</v>
      </c>
      <c r="AB22" s="51">
        <v>198149</v>
      </c>
      <c r="AC22" s="54">
        <v>13.519000818062828</v>
      </c>
      <c r="AD22" s="54">
        <v>0.64839332460732979</v>
      </c>
      <c r="AG22" s="54"/>
      <c r="AH22" s="54"/>
      <c r="AI22" s="54">
        <v>0.30272251308900522</v>
      </c>
    </row>
    <row r="23" spans="1:35" s="51" customFormat="1">
      <c r="A23" s="51" t="s">
        <v>117</v>
      </c>
      <c r="B23" s="51">
        <v>16.309999999999999</v>
      </c>
      <c r="C23" s="51">
        <v>7.62</v>
      </c>
      <c r="D23" s="52">
        <v>8.6899999999999977</v>
      </c>
      <c r="E23" s="51">
        <v>0.75</v>
      </c>
      <c r="F23" s="52">
        <v>6.87</v>
      </c>
      <c r="G23" s="52">
        <v>0.79056386651323385</v>
      </c>
      <c r="H23" s="52">
        <v>0.87686996547756069</v>
      </c>
      <c r="I23" s="53">
        <v>9.8425196850393692E-2</v>
      </c>
      <c r="J23" s="53">
        <v>0.45643692214706938</v>
      </c>
      <c r="L23" s="51">
        <v>6.8362240236061384E-5</v>
      </c>
      <c r="M23" s="51">
        <v>238582</v>
      </c>
      <c r="O23" s="51">
        <v>94493</v>
      </c>
      <c r="P23" s="54">
        <v>6.4597531666261485</v>
      </c>
      <c r="Q23" s="54">
        <v>0.39606089311012566</v>
      </c>
      <c r="R23" s="51">
        <v>22903</v>
      </c>
      <c r="S23" s="54">
        <v>1.5657003881265139</v>
      </c>
      <c r="T23" s="54">
        <v>9.5996345072134531E-2</v>
      </c>
      <c r="V23" s="51">
        <v>104657</v>
      </c>
      <c r="X23" s="51">
        <v>10164</v>
      </c>
      <c r="Y23" s="54">
        <v>0.69483380975932796</v>
      </c>
      <c r="Z23" s="54">
        <v>4.2601705074146415E-2</v>
      </c>
      <c r="AB23" s="51">
        <v>111022</v>
      </c>
      <c r="AC23" s="54">
        <v>7.5897126354880067</v>
      </c>
      <c r="AD23" s="54">
        <v>0.46534105674359338</v>
      </c>
      <c r="AG23" s="54"/>
      <c r="AH23" s="54"/>
      <c r="AI23" s="54">
        <v>0.49205723818226021</v>
      </c>
    </row>
    <row r="24" spans="1:35" s="51" customFormat="1">
      <c r="A24" s="51" t="s">
        <v>118</v>
      </c>
      <c r="B24" s="51">
        <v>43.05</v>
      </c>
      <c r="C24" s="51">
        <v>15.32</v>
      </c>
      <c r="D24" s="52">
        <v>27.729999999999997</v>
      </c>
      <c r="E24" s="51">
        <v>1.9</v>
      </c>
      <c r="F24" s="52">
        <v>13.42</v>
      </c>
      <c r="G24" s="52">
        <v>0.48395239812477464</v>
      </c>
      <c r="H24" s="52">
        <v>0.55247024882798423</v>
      </c>
      <c r="I24" s="53">
        <v>0.12402088772845953</v>
      </c>
      <c r="J24" s="53">
        <v>0.74154987416288354</v>
      </c>
      <c r="L24" s="51">
        <v>4.0445701293698736E-4</v>
      </c>
      <c r="M24" s="51">
        <v>106439</v>
      </c>
      <c r="O24" s="51">
        <v>33639</v>
      </c>
      <c r="P24" s="54">
        <v>13.605529458187318</v>
      </c>
      <c r="Q24" s="54">
        <v>0.3160401732447693</v>
      </c>
      <c r="R24" s="51">
        <v>26851</v>
      </c>
      <c r="S24" s="54">
        <v>10.860075254371047</v>
      </c>
      <c r="T24" s="54">
        <v>0.25226655643138324</v>
      </c>
      <c r="V24" s="51">
        <v>37896</v>
      </c>
      <c r="X24" s="51">
        <v>4257</v>
      </c>
      <c r="Y24" s="54">
        <v>1.7217735040727551</v>
      </c>
      <c r="Z24" s="54">
        <v>3.9994738770563421E-2</v>
      </c>
      <c r="AB24" s="51">
        <v>41692</v>
      </c>
      <c r="AC24" s="54">
        <v>16.862621783368876</v>
      </c>
      <c r="AD24" s="54">
        <v>0.39169853155328405</v>
      </c>
      <c r="AG24" s="54"/>
      <c r="AH24" s="54"/>
      <c r="AI24" s="54">
        <v>0.56830672967615259</v>
      </c>
    </row>
    <row r="25" spans="1:35" s="51" customFormat="1">
      <c r="A25" s="51" t="s">
        <v>119</v>
      </c>
      <c r="B25" s="51">
        <v>74.959999999999994</v>
      </c>
      <c r="C25" s="51">
        <v>32.35</v>
      </c>
      <c r="D25" s="52">
        <v>42.609999999999992</v>
      </c>
      <c r="E25" s="51">
        <v>0.77</v>
      </c>
      <c r="F25" s="52">
        <v>31.580000000000002</v>
      </c>
      <c r="G25" s="52">
        <v>0.74114057732926564</v>
      </c>
      <c r="H25" s="52">
        <v>0.75921145271063151</v>
      </c>
      <c r="I25" s="53">
        <v>2.3802163833075735E-2</v>
      </c>
      <c r="J25" s="53">
        <v>0.97851745384150268</v>
      </c>
      <c r="L25" s="51">
        <v>3.9089102921774859E-4</v>
      </c>
      <c r="M25" s="51">
        <v>191767</v>
      </c>
      <c r="O25" s="51">
        <v>77321</v>
      </c>
      <c r="P25" s="54">
        <v>30.22408527014554</v>
      </c>
      <c r="Q25" s="54">
        <v>0.40320284511933752</v>
      </c>
      <c r="R25" s="51">
        <v>41461</v>
      </c>
      <c r="S25" s="54">
        <v>16.206732962397073</v>
      </c>
      <c r="T25" s="54">
        <v>0.21620508220913923</v>
      </c>
      <c r="V25" s="51">
        <v>79346</v>
      </c>
      <c r="X25" s="51">
        <v>2025</v>
      </c>
      <c r="Y25" s="54">
        <v>0.7915543341659409</v>
      </c>
      <c r="Z25" s="54">
        <v>1.0559689623344996E-2</v>
      </c>
      <c r="AB25" s="51">
        <v>70960</v>
      </c>
      <c r="AC25" s="54">
        <v>27.73762743329144</v>
      </c>
      <c r="AD25" s="54">
        <v>0.37003238304817826</v>
      </c>
      <c r="AG25" s="54"/>
      <c r="AH25" s="54"/>
      <c r="AI25" s="54">
        <v>0.61940792732847672</v>
      </c>
    </row>
    <row r="26" spans="1:35" s="51" customFormat="1">
      <c r="A26" s="51" t="s">
        <v>120</v>
      </c>
      <c r="B26" s="51">
        <v>83.33</v>
      </c>
      <c r="C26" s="51">
        <v>36.53</v>
      </c>
      <c r="D26" s="57">
        <v>46.8</v>
      </c>
      <c r="E26" s="51">
        <v>0.69</v>
      </c>
      <c r="F26" s="57">
        <v>35.840000000000003</v>
      </c>
      <c r="G26" s="57">
        <v>0.76581196581196598</v>
      </c>
      <c r="H26" s="57">
        <v>0.78055555555555567</v>
      </c>
      <c r="I26" s="58">
        <v>1.8888584724883657E-2</v>
      </c>
      <c r="J26" s="58">
        <v>1.0317024896468661</v>
      </c>
      <c r="L26" s="51">
        <v>3.8598002705056233E-4</v>
      </c>
      <c r="M26" s="51">
        <v>215892</v>
      </c>
      <c r="O26" s="51">
        <v>85114</v>
      </c>
      <c r="P26" s="54">
        <v>32.85230402238156</v>
      </c>
      <c r="Q26" s="54">
        <v>0.39424341800529894</v>
      </c>
      <c r="R26" s="51">
        <v>56379</v>
      </c>
      <c r="S26" s="54">
        <v>21.761167945083653</v>
      </c>
      <c r="T26" s="54">
        <v>0.26114446111944861</v>
      </c>
      <c r="V26" s="51">
        <v>86716</v>
      </c>
      <c r="X26" s="51">
        <v>1602</v>
      </c>
      <c r="Y26" s="54">
        <v>0.61834000333500083</v>
      </c>
      <c r="Z26" s="54">
        <v>7.4203768550942135E-3</v>
      </c>
      <c r="AB26" s="51">
        <v>72797</v>
      </c>
      <c r="AC26" s="54">
        <v>28.098188029199786</v>
      </c>
      <c r="AD26" s="54">
        <v>0.33719174402015822</v>
      </c>
      <c r="AG26" s="54"/>
      <c r="AH26" s="54"/>
      <c r="AI26" s="54">
        <v>0.65538787912474761</v>
      </c>
    </row>
    <row r="27" spans="1:35" s="59" customFormat="1">
      <c r="A27" s="59" t="s">
        <v>121</v>
      </c>
      <c r="B27" s="59">
        <v>2.94</v>
      </c>
      <c r="C27" s="59">
        <v>1.07</v>
      </c>
      <c r="D27" s="60">
        <v>1.8699999999999999</v>
      </c>
      <c r="E27" s="59">
        <v>0.3</v>
      </c>
      <c r="F27" s="60">
        <v>0.77</v>
      </c>
      <c r="G27" s="60">
        <v>0.41176470588235298</v>
      </c>
      <c r="H27" s="60">
        <v>0.57219251336898402</v>
      </c>
      <c r="I27" s="61">
        <v>0.28037383177570091</v>
      </c>
      <c r="J27" s="61">
        <v>0.19378825535398339</v>
      </c>
      <c r="L27" s="59">
        <v>2.008649490663879E-5</v>
      </c>
      <c r="M27" s="59">
        <v>146367</v>
      </c>
      <c r="O27" s="59">
        <v>38859</v>
      </c>
      <c r="P27" s="62">
        <v>0.78054110557707668</v>
      </c>
      <c r="Q27" s="62">
        <v>0.26549017196499208</v>
      </c>
      <c r="R27" s="59">
        <v>28456</v>
      </c>
      <c r="S27" s="62">
        <v>0.57158129906331345</v>
      </c>
      <c r="T27" s="62">
        <v>0.19441540784466443</v>
      </c>
      <c r="V27" s="59">
        <v>53706</v>
      </c>
      <c r="X27" s="59">
        <v>14847</v>
      </c>
      <c r="Y27" s="62">
        <v>0.29822418987886612</v>
      </c>
      <c r="Z27" s="62">
        <v>0.10143679927852589</v>
      </c>
      <c r="AB27" s="59">
        <v>64205</v>
      </c>
      <c r="AC27" s="62">
        <v>1.2896534054807436</v>
      </c>
      <c r="AD27" s="62">
        <v>0.43865762091181754</v>
      </c>
      <c r="AF27" s="59">
        <v>3946</v>
      </c>
      <c r="AG27" s="62">
        <v>7.9261308901596661E-2</v>
      </c>
      <c r="AH27" s="62">
        <v>2.6959628878094107E-2</v>
      </c>
      <c r="AI27" s="62">
        <v>0.48686520868775063</v>
      </c>
    </row>
    <row r="28" spans="1:35" s="59" customFormat="1">
      <c r="A28" s="59" t="s">
        <v>122</v>
      </c>
      <c r="B28" s="59">
        <v>10.54</v>
      </c>
      <c r="C28" s="59">
        <v>5.73</v>
      </c>
      <c r="D28" s="60">
        <v>4.8099999999999987</v>
      </c>
      <c r="E28" s="59">
        <v>0.3</v>
      </c>
      <c r="F28" s="60">
        <v>5.4300000000000006</v>
      </c>
      <c r="G28" s="60">
        <v>1.1288981288981292</v>
      </c>
      <c r="H28" s="60">
        <v>1.1912681912681917</v>
      </c>
      <c r="I28" s="61">
        <v>5.235602094240837E-2</v>
      </c>
      <c r="J28" s="61">
        <v>0.36692228810980615</v>
      </c>
      <c r="L28" s="59">
        <v>1.8550949108093598E-5</v>
      </c>
      <c r="M28" s="59">
        <v>568165</v>
      </c>
      <c r="O28" s="59">
        <v>314834</v>
      </c>
      <c r="P28" s="62">
        <v>5.84046951149754</v>
      </c>
      <c r="Q28" s="62">
        <v>0.5541242420775655</v>
      </c>
      <c r="R28" s="59">
        <v>43263</v>
      </c>
      <c r="S28" s="62">
        <v>0.80256971126345333</v>
      </c>
      <c r="T28" s="62">
        <v>7.6145133895963321E-2</v>
      </c>
      <c r="V28" s="59">
        <v>329591</v>
      </c>
      <c r="X28" s="59">
        <v>14757</v>
      </c>
      <c r="Y28" s="62">
        <v>0.27375635598813725</v>
      </c>
      <c r="Z28" s="62">
        <v>2.5973088803428582E-2</v>
      </c>
      <c r="AB28" s="59">
        <v>195311</v>
      </c>
      <c r="AC28" s="62">
        <v>3.6232044212508687</v>
      </c>
      <c r="AD28" s="62">
        <v>0.34375753522304259</v>
      </c>
      <c r="AF28" s="59">
        <v>1585</v>
      </c>
      <c r="AG28" s="62">
        <v>2.9403254336328351E-2</v>
      </c>
      <c r="AH28" s="62">
        <v>2.7896825746042083E-3</v>
      </c>
      <c r="AI28" s="62">
        <v>0.63305905854813305</v>
      </c>
    </row>
    <row r="29" spans="1:35" s="59" customFormat="1">
      <c r="A29" s="59" t="s">
        <v>123</v>
      </c>
      <c r="B29" s="59">
        <v>13.17</v>
      </c>
      <c r="C29" s="59">
        <v>6.95</v>
      </c>
      <c r="D29" s="60">
        <v>6.22</v>
      </c>
      <c r="E29" s="59">
        <v>0.39</v>
      </c>
      <c r="F29" s="60">
        <v>6.5600000000000005</v>
      </c>
      <c r="G29" s="60">
        <v>1.054662379421222</v>
      </c>
      <c r="H29" s="60">
        <v>1.117363344051447</v>
      </c>
      <c r="I29" s="61">
        <v>5.6115107913669068E-2</v>
      </c>
      <c r="J29" s="61">
        <v>0.41015373914345177</v>
      </c>
      <c r="L29" s="59">
        <v>1.6958100486724525E-5</v>
      </c>
      <c r="M29" s="59">
        <v>776620</v>
      </c>
      <c r="O29" s="59">
        <v>384043</v>
      </c>
      <c r="P29" s="62">
        <v>6.512639785223147</v>
      </c>
      <c r="Q29" s="62">
        <v>0.49450567845278259</v>
      </c>
      <c r="R29" s="59">
        <v>125752</v>
      </c>
      <c r="S29" s="62">
        <v>2.1325150524065823</v>
      </c>
      <c r="T29" s="62">
        <v>0.1619221755813654</v>
      </c>
      <c r="V29" s="59">
        <v>406171</v>
      </c>
      <c r="X29" s="59">
        <v>22128</v>
      </c>
      <c r="Y29" s="62">
        <v>0.3752488475702403</v>
      </c>
      <c r="Z29" s="62">
        <v>2.8492699132136694E-2</v>
      </c>
      <c r="AB29" s="59">
        <v>244697</v>
      </c>
      <c r="AC29" s="62">
        <v>4.1495963148000312</v>
      </c>
      <c r="AD29" s="62">
        <v>0.3150794468337153</v>
      </c>
      <c r="AF29" s="59">
        <v>4992</v>
      </c>
      <c r="AG29" s="62">
        <v>8.4654837629728821E-2</v>
      </c>
      <c r="AH29" s="62">
        <v>6.4278540341479746E-3</v>
      </c>
      <c r="AI29" s="62">
        <v>0.66285570806829597</v>
      </c>
    </row>
    <row r="30" spans="1:35" s="59" customFormat="1">
      <c r="A30" s="59" t="s">
        <v>124</v>
      </c>
      <c r="B30" s="59">
        <v>42.02</v>
      </c>
      <c r="C30" s="59">
        <v>25.83</v>
      </c>
      <c r="D30" s="60">
        <v>16.190000000000005</v>
      </c>
      <c r="E30" s="59">
        <v>0.48</v>
      </c>
      <c r="F30" s="60">
        <v>25.349999999999998</v>
      </c>
      <c r="G30" s="60">
        <v>1.5657813465101909</v>
      </c>
      <c r="H30" s="60">
        <v>1.5954292773316856</v>
      </c>
      <c r="I30" s="61">
        <v>1.8583042973286876E-2</v>
      </c>
      <c r="J30" s="61">
        <v>0.73262513038396815</v>
      </c>
      <c r="L30" s="59">
        <v>7.3653010536131518E-5</v>
      </c>
      <c r="M30" s="59">
        <v>570513</v>
      </c>
      <c r="O30" s="59">
        <v>349131</v>
      </c>
      <c r="P30" s="62">
        <v>25.714549221490135</v>
      </c>
      <c r="Q30" s="62">
        <v>0.6119597625295129</v>
      </c>
      <c r="R30" s="59">
        <v>104007</v>
      </c>
      <c r="S30" s="62">
        <v>7.6604286668314305</v>
      </c>
      <c r="T30" s="62">
        <v>0.18230434714020538</v>
      </c>
      <c r="V30" s="59">
        <v>355988</v>
      </c>
      <c r="X30" s="59">
        <v>6857</v>
      </c>
      <c r="Y30" s="62">
        <v>0.50503869324625383</v>
      </c>
      <c r="Z30" s="62">
        <v>1.2019007454694284E-2</v>
      </c>
      <c r="AB30" s="59">
        <v>110518</v>
      </c>
      <c r="AC30" s="62">
        <v>8.139983418432184</v>
      </c>
      <c r="AD30" s="62">
        <v>0.19371688287558742</v>
      </c>
      <c r="AF30" s="59">
        <v>3028</v>
      </c>
      <c r="AG30" s="62">
        <v>0.22302131590340624</v>
      </c>
      <c r="AH30" s="62">
        <v>5.3075039482010054E-3</v>
      </c>
      <c r="AI30" s="62">
        <v>0.79957161361791929</v>
      </c>
    </row>
    <row r="31" spans="1:35" s="59" customFormat="1">
      <c r="A31" s="59" t="s">
        <v>125</v>
      </c>
      <c r="B31" s="59">
        <v>19.13</v>
      </c>
      <c r="C31" s="59">
        <v>13.44</v>
      </c>
      <c r="D31" s="60">
        <v>5.6899999999999995</v>
      </c>
      <c r="E31" s="59">
        <v>0.15</v>
      </c>
      <c r="F31" s="60">
        <v>13.29</v>
      </c>
      <c r="G31" s="60">
        <v>2.3356766256590511</v>
      </c>
      <c r="H31" s="60">
        <v>2.3620386643233746</v>
      </c>
      <c r="I31" s="61">
        <v>1.1160714285714286E-2</v>
      </c>
      <c r="J31" s="61">
        <v>0.49432351760833088</v>
      </c>
      <c r="L31" s="59">
        <v>3.4650398669772462E-5</v>
      </c>
      <c r="M31" s="59">
        <v>552086</v>
      </c>
      <c r="O31" s="59">
        <v>365909</v>
      </c>
      <c r="P31" s="62">
        <v>12.678892726857772</v>
      </c>
      <c r="Q31" s="62">
        <v>0.6627753647076724</v>
      </c>
      <c r="R31" s="59">
        <v>80324</v>
      </c>
      <c r="S31" s="62">
        <v>2.7832586227508034</v>
      </c>
      <c r="T31" s="62">
        <v>0.1454918255489181</v>
      </c>
      <c r="V31" s="59">
        <v>369738</v>
      </c>
      <c r="X31" s="59">
        <v>3829</v>
      </c>
      <c r="Y31" s="62">
        <v>0.13267637650655875</v>
      </c>
      <c r="Z31" s="62">
        <v>6.9355136699717074E-3</v>
      </c>
      <c r="AB31" s="59">
        <v>102024</v>
      </c>
      <c r="AC31" s="62">
        <v>3.5351722738848657</v>
      </c>
      <c r="AD31" s="62">
        <v>0.18479729607343784</v>
      </c>
      <c r="AF31" s="59">
        <v>137</v>
      </c>
      <c r="AG31" s="62">
        <v>4.747104617758827E-3</v>
      </c>
      <c r="AH31" s="62">
        <v>2.4814974478613839E-4</v>
      </c>
      <c r="AI31" s="62">
        <v>0.80851534000137659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topLeftCell="F1" zoomScale="80" zoomScaleNormal="175" workbookViewId="0">
      <pane ySplit="1" topLeftCell="A2" activePane="bottomLeft" state="frozen"/>
      <selection pane="bottomLeft" activeCell="Q7" sqref="Q7:U7"/>
    </sheetView>
  </sheetViews>
  <sheetFormatPr defaultRowHeight="14"/>
  <cols>
    <col min="14" max="14" width="23.08203125" customWidth="1"/>
    <col min="17" max="17" width="19" customWidth="1"/>
    <col min="18" max="18" width="18.08203125" customWidth="1"/>
  </cols>
  <sheetData>
    <row r="1" spans="1:21" ht="15.5">
      <c r="A1" s="63" t="s">
        <v>0</v>
      </c>
      <c r="B1" s="63"/>
      <c r="C1" s="63"/>
      <c r="D1" s="63"/>
      <c r="E1" s="63"/>
      <c r="F1" s="63"/>
      <c r="G1" s="63"/>
      <c r="H1" s="63"/>
      <c r="I1" s="64" t="s">
        <v>1</v>
      </c>
      <c r="J1" s="64"/>
      <c r="K1" s="64"/>
      <c r="L1" s="64"/>
    </row>
    <row r="2" spans="1:21" ht="2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2"/>
      <c r="H2" s="2"/>
      <c r="I2" t="s">
        <v>8</v>
      </c>
      <c r="J2" t="s">
        <v>9</v>
      </c>
      <c r="K2" t="s">
        <v>10</v>
      </c>
      <c r="L2" t="s">
        <v>11</v>
      </c>
      <c r="N2" t="s">
        <v>137</v>
      </c>
      <c r="Q2">
        <v>0.44</v>
      </c>
      <c r="R2">
        <v>1.36</v>
      </c>
    </row>
    <row r="3" spans="1:21" ht="28">
      <c r="A3" s="3" t="s">
        <v>12</v>
      </c>
      <c r="B3" s="17">
        <v>0.44</v>
      </c>
      <c r="C3" s="8">
        <v>5</v>
      </c>
      <c r="D3" s="18" t="s">
        <v>36</v>
      </c>
      <c r="E3" s="8">
        <v>0.43</v>
      </c>
      <c r="F3" s="7">
        <f t="shared" ref="F3:F29" si="0">-((I3+J3)/2-(K3+L3)/2)</f>
        <v>5.089999999999999</v>
      </c>
      <c r="G3" s="8">
        <f t="shared" ref="G3:G29" si="1">E3/2*9.79</f>
        <v>2.1048499999999999</v>
      </c>
      <c r="H3" s="9">
        <f>AVERAGE(N3:N7)</f>
        <v>0.83571591932223677</v>
      </c>
      <c r="I3" s="10">
        <v>5.66</v>
      </c>
      <c r="J3" s="10">
        <v>5.67</v>
      </c>
      <c r="K3" s="10">
        <v>10.6</v>
      </c>
      <c r="L3" s="10">
        <v>10.91</v>
      </c>
      <c r="M3" s="10"/>
      <c r="N3" s="10">
        <f>F3^(0.2)*B3^(0.2)/G3^(0.1)/C3^(0.2)</f>
        <v>0.79052930831144441</v>
      </c>
      <c r="Q3">
        <v>0.65</v>
      </c>
      <c r="R3">
        <v>1.42</v>
      </c>
    </row>
    <row r="4" spans="1:21" ht="28">
      <c r="A4" s="11"/>
      <c r="B4" s="17">
        <v>0.44</v>
      </c>
      <c r="C4" s="7">
        <v>6</v>
      </c>
      <c r="D4" s="19" t="s">
        <v>37</v>
      </c>
      <c r="E4" s="7">
        <v>0.43</v>
      </c>
      <c r="F4" s="7">
        <f t="shared" si="0"/>
        <v>8.3450000000000006</v>
      </c>
      <c r="G4" s="8">
        <f t="shared" si="1"/>
        <v>2.1048499999999999</v>
      </c>
      <c r="H4" s="14"/>
      <c r="I4" s="10">
        <v>7.32</v>
      </c>
      <c r="J4" s="10">
        <v>7.77</v>
      </c>
      <c r="K4" s="10">
        <v>15.35</v>
      </c>
      <c r="L4" s="10">
        <v>16.43</v>
      </c>
      <c r="M4" s="10"/>
      <c r="N4" s="10">
        <f t="shared" ref="N4:N29" si="2">F4^(0.2)*B4^(0.2)/G4^(0.1)/C4^(0.2)</f>
        <v>0.84144055176225241</v>
      </c>
      <c r="Q4">
        <v>0.75</v>
      </c>
      <c r="R4">
        <v>1.52</v>
      </c>
    </row>
    <row r="5" spans="1:21" ht="28">
      <c r="A5" s="11"/>
      <c r="B5" s="17">
        <v>0.44</v>
      </c>
      <c r="C5" s="7">
        <v>7</v>
      </c>
      <c r="D5" s="19" t="s">
        <v>38</v>
      </c>
      <c r="E5" s="7">
        <v>0.38</v>
      </c>
      <c r="F5" s="7">
        <f t="shared" si="0"/>
        <v>10.982500000000002</v>
      </c>
      <c r="G5" s="8">
        <f t="shared" si="1"/>
        <v>1.8600999999999999</v>
      </c>
      <c r="H5" s="14"/>
      <c r="I5" s="10">
        <v>8.69</v>
      </c>
      <c r="J5" s="10">
        <v>9.0299999999999994</v>
      </c>
      <c r="K5" s="10">
        <v>18.114999999999998</v>
      </c>
      <c r="L5" s="10">
        <v>21.57</v>
      </c>
      <c r="M5" s="10"/>
      <c r="N5" s="10">
        <f t="shared" si="2"/>
        <v>0.87268505862189039</v>
      </c>
      <c r="O5" s="20"/>
      <c r="Q5">
        <v>0.95</v>
      </c>
      <c r="R5">
        <v>1.6</v>
      </c>
    </row>
    <row r="6" spans="1:21" ht="28">
      <c r="A6" s="11"/>
      <c r="B6" s="17">
        <v>0.44</v>
      </c>
      <c r="C6" s="7">
        <v>8</v>
      </c>
      <c r="D6" s="19" t="s">
        <v>39</v>
      </c>
      <c r="E6" s="7">
        <v>0.23</v>
      </c>
      <c r="F6" s="7">
        <f t="shared" si="0"/>
        <v>7.9399999999999995</v>
      </c>
      <c r="G6" s="8">
        <f t="shared" si="1"/>
        <v>1.12585</v>
      </c>
      <c r="H6" s="14"/>
      <c r="I6" s="10">
        <v>7.96</v>
      </c>
      <c r="J6" s="10">
        <v>8.16</v>
      </c>
      <c r="K6" s="10">
        <v>15.77</v>
      </c>
      <c r="L6" s="10">
        <v>16.23</v>
      </c>
      <c r="M6" s="10"/>
      <c r="N6" s="10">
        <f t="shared" si="2"/>
        <v>0.83731444813912459</v>
      </c>
      <c r="Q6">
        <v>1.5</v>
      </c>
      <c r="R6">
        <v>1.78</v>
      </c>
    </row>
    <row r="7" spans="1:21" ht="28">
      <c r="A7" s="11"/>
      <c r="B7" s="17">
        <v>0.44</v>
      </c>
      <c r="C7" s="7">
        <v>9</v>
      </c>
      <c r="D7" s="19" t="s">
        <v>40</v>
      </c>
      <c r="E7" s="7">
        <v>0.23</v>
      </c>
      <c r="F7" s="7">
        <f t="shared" si="0"/>
        <v>8.8950000000000014</v>
      </c>
      <c r="G7" s="8">
        <f t="shared" si="1"/>
        <v>1.12585</v>
      </c>
      <c r="H7" s="14"/>
      <c r="I7" s="10">
        <v>7.5</v>
      </c>
      <c r="J7" s="10">
        <v>8.0500000000000007</v>
      </c>
      <c r="K7" s="10">
        <v>16.61</v>
      </c>
      <c r="L7" s="10">
        <v>16.73</v>
      </c>
      <c r="M7" s="10"/>
      <c r="N7" s="10">
        <f t="shared" si="2"/>
        <v>0.83661022977647137</v>
      </c>
      <c r="Q7" s="64" t="s">
        <v>134</v>
      </c>
      <c r="R7" s="64"/>
      <c r="S7" s="64"/>
      <c r="T7" s="64"/>
      <c r="U7" s="64"/>
    </row>
    <row r="8" spans="1:21" ht="28">
      <c r="A8" s="11"/>
      <c r="B8" s="17">
        <v>0.65</v>
      </c>
      <c r="C8" s="7">
        <v>5</v>
      </c>
      <c r="D8" s="19" t="s">
        <v>41</v>
      </c>
      <c r="E8" s="7">
        <v>0.45</v>
      </c>
      <c r="F8" s="7">
        <f t="shared" si="0"/>
        <v>2.5</v>
      </c>
      <c r="G8" s="8">
        <f t="shared" si="1"/>
        <v>2.20275</v>
      </c>
      <c r="H8" s="14">
        <f>AVERAGE(N8:N12)</f>
        <v>0.79011911132806001</v>
      </c>
      <c r="I8" s="10">
        <v>2.1800000000000002</v>
      </c>
      <c r="J8" s="10">
        <v>1.1299999999999999</v>
      </c>
      <c r="K8" s="10">
        <v>4.41</v>
      </c>
      <c r="L8" s="10">
        <v>3.9</v>
      </c>
      <c r="M8" s="10"/>
      <c r="N8" s="10">
        <f t="shared" si="2"/>
        <v>0.73804042658835434</v>
      </c>
      <c r="Q8" t="s">
        <v>19</v>
      </c>
      <c r="R8" t="s">
        <v>20</v>
      </c>
    </row>
    <row r="9" spans="1:21" ht="28">
      <c r="A9" s="11"/>
      <c r="B9" s="17">
        <v>0.65</v>
      </c>
      <c r="C9" s="7">
        <v>6</v>
      </c>
      <c r="D9" s="19" t="s">
        <v>42</v>
      </c>
      <c r="E9" s="7">
        <v>0.45</v>
      </c>
      <c r="F9" s="7">
        <f t="shared" si="0"/>
        <v>3.0299999999999994</v>
      </c>
      <c r="G9" s="8">
        <f t="shared" si="1"/>
        <v>2.20275</v>
      </c>
      <c r="H9" s="14"/>
      <c r="I9" s="10">
        <v>3.4</v>
      </c>
      <c r="J9" s="10">
        <v>3.03</v>
      </c>
      <c r="K9" s="10">
        <v>6.31</v>
      </c>
      <c r="L9" s="10">
        <v>6.18</v>
      </c>
      <c r="M9" s="10"/>
      <c r="N9" s="10">
        <f t="shared" si="2"/>
        <v>0.73951063829794683</v>
      </c>
      <c r="Q9" s="10">
        <v>0.85342899564915298</v>
      </c>
      <c r="R9" s="10">
        <f>-0.254*Q9+0.9239</f>
        <v>0.70712903510511516</v>
      </c>
    </row>
    <row r="10" spans="1:21" ht="28">
      <c r="A10" s="11"/>
      <c r="B10" s="17">
        <v>0.65</v>
      </c>
      <c r="C10" s="7">
        <v>7</v>
      </c>
      <c r="D10" s="19" t="s">
        <v>43</v>
      </c>
      <c r="E10" s="7">
        <v>0.45</v>
      </c>
      <c r="F10" s="7">
        <f t="shared" si="0"/>
        <v>4.375</v>
      </c>
      <c r="G10" s="8">
        <f t="shared" si="1"/>
        <v>2.20275</v>
      </c>
      <c r="H10" s="14"/>
      <c r="I10" s="10">
        <v>2.5299999999999998</v>
      </c>
      <c r="J10" s="10">
        <v>2.63</v>
      </c>
      <c r="K10" s="10">
        <v>7.03</v>
      </c>
      <c r="L10" s="10">
        <v>6.88</v>
      </c>
      <c r="M10" s="10"/>
      <c r="N10" s="10">
        <f t="shared" si="2"/>
        <v>0.77172426145211925</v>
      </c>
      <c r="Q10" s="10">
        <v>0.89656680140349398</v>
      </c>
      <c r="R10" s="10">
        <f t="shared" ref="R10:R16" si="3">-0.254*Q10+0.9239</f>
        <v>0.69617203244351256</v>
      </c>
    </row>
    <row r="11" spans="1:21" ht="28">
      <c r="A11" s="11"/>
      <c r="B11" s="17">
        <v>0.65</v>
      </c>
      <c r="C11" s="7">
        <v>8</v>
      </c>
      <c r="D11" s="19" t="s">
        <v>44</v>
      </c>
      <c r="E11" s="7">
        <v>0.45</v>
      </c>
      <c r="F11" s="7">
        <f t="shared" si="0"/>
        <v>7.3900000000000006</v>
      </c>
      <c r="G11" s="8">
        <f t="shared" si="1"/>
        <v>2.20275</v>
      </c>
      <c r="H11" s="14"/>
      <c r="I11" s="10">
        <v>3.06</v>
      </c>
      <c r="J11" s="10">
        <v>3.23</v>
      </c>
      <c r="K11" s="10">
        <v>10.54</v>
      </c>
      <c r="L11" s="10">
        <v>10.53</v>
      </c>
      <c r="M11" s="10"/>
      <c r="N11" s="10">
        <f t="shared" si="2"/>
        <v>0.83444370097252418</v>
      </c>
      <c r="Q11" s="10">
        <v>1.36632242866884</v>
      </c>
      <c r="R11" s="10">
        <f t="shared" si="3"/>
        <v>0.57685410311811469</v>
      </c>
    </row>
    <row r="12" spans="1:21" ht="28">
      <c r="A12" s="11"/>
      <c r="B12" s="17">
        <v>0.65</v>
      </c>
      <c r="C12" s="7">
        <v>9</v>
      </c>
      <c r="D12" s="19" t="s">
        <v>45</v>
      </c>
      <c r="E12" s="7">
        <v>0.45</v>
      </c>
      <c r="F12" s="7">
        <f t="shared" si="0"/>
        <v>10.059999999999999</v>
      </c>
      <c r="G12" s="8">
        <f t="shared" si="1"/>
        <v>2.20275</v>
      </c>
      <c r="H12" s="14"/>
      <c r="I12" s="10">
        <v>4.32</v>
      </c>
      <c r="J12" s="10">
        <v>4.0999999999999996</v>
      </c>
      <c r="K12" s="10">
        <v>14.38</v>
      </c>
      <c r="L12" s="10">
        <v>14.16</v>
      </c>
      <c r="M12" s="10"/>
      <c r="N12" s="10">
        <f t="shared" si="2"/>
        <v>0.86687652932935499</v>
      </c>
      <c r="Q12" s="10">
        <v>1.58831756095473</v>
      </c>
      <c r="R12" s="10">
        <f t="shared" si="3"/>
        <v>0.52046733951749857</v>
      </c>
    </row>
    <row r="13" spans="1:21" ht="28">
      <c r="A13" s="11"/>
      <c r="B13" s="17">
        <v>0.75</v>
      </c>
      <c r="C13" s="7">
        <v>5</v>
      </c>
      <c r="D13" s="19" t="s">
        <v>46</v>
      </c>
      <c r="E13" s="7">
        <v>0.44</v>
      </c>
      <c r="F13" s="7">
        <f t="shared" si="0"/>
        <v>1.1600000000000001</v>
      </c>
      <c r="G13" s="8">
        <f t="shared" si="1"/>
        <v>2.1537999999999999</v>
      </c>
      <c r="H13" s="14">
        <f>AVERAGE(N13:N17)</f>
        <v>0.69092436444996685</v>
      </c>
      <c r="I13" s="10">
        <v>5.84</v>
      </c>
      <c r="J13" s="10">
        <v>6.05</v>
      </c>
      <c r="K13" s="10">
        <v>7.34</v>
      </c>
      <c r="L13" s="10">
        <v>6.87</v>
      </c>
      <c r="M13" s="10"/>
      <c r="N13" s="10">
        <f t="shared" si="2"/>
        <v>0.65281377878682367</v>
      </c>
      <c r="Q13" s="10">
        <v>2.0739944498012002</v>
      </c>
      <c r="R13" s="10">
        <f t="shared" si="3"/>
        <v>0.39710540975049524</v>
      </c>
    </row>
    <row r="14" spans="1:21" ht="28">
      <c r="A14" s="11"/>
      <c r="B14" s="17">
        <v>0.75</v>
      </c>
      <c r="C14" s="7">
        <v>6</v>
      </c>
      <c r="D14" s="19" t="s">
        <v>47</v>
      </c>
      <c r="E14" s="7">
        <v>0.44</v>
      </c>
      <c r="F14" s="7">
        <f t="shared" si="0"/>
        <v>1.5949999999999998</v>
      </c>
      <c r="G14" s="8">
        <f t="shared" si="1"/>
        <v>2.1537999999999999</v>
      </c>
      <c r="H14" s="14"/>
      <c r="I14" s="10">
        <v>4.8099999999999996</v>
      </c>
      <c r="J14" s="10">
        <v>4.4000000000000004</v>
      </c>
      <c r="K14" s="10">
        <v>6.07</v>
      </c>
      <c r="L14" s="10">
        <v>6.33</v>
      </c>
      <c r="M14" s="10"/>
      <c r="N14" s="10">
        <f t="shared" si="2"/>
        <v>0.67083174002398804</v>
      </c>
      <c r="Q14" s="10">
        <v>2.3680237170360301</v>
      </c>
      <c r="R14" s="10">
        <f t="shared" si="3"/>
        <v>0.32242197587284838</v>
      </c>
    </row>
    <row r="15" spans="1:21" ht="28">
      <c r="A15" s="11"/>
      <c r="B15" s="17">
        <v>0.75</v>
      </c>
      <c r="C15" s="7">
        <v>7</v>
      </c>
      <c r="D15" s="19" t="s">
        <v>48</v>
      </c>
      <c r="E15" s="7">
        <v>0.44</v>
      </c>
      <c r="F15" s="7">
        <f t="shared" si="0"/>
        <v>2.0049999999999999</v>
      </c>
      <c r="G15" s="8">
        <f t="shared" si="1"/>
        <v>2.1537999999999999</v>
      </c>
      <c r="H15" s="14"/>
      <c r="I15" s="10">
        <v>5.48</v>
      </c>
      <c r="J15" s="10">
        <v>5.34</v>
      </c>
      <c r="K15" s="10">
        <v>7.43</v>
      </c>
      <c r="L15" s="10">
        <v>7.4</v>
      </c>
      <c r="M15" s="10"/>
      <c r="N15" s="10">
        <f t="shared" si="2"/>
        <v>0.68091826331220773</v>
      </c>
      <c r="Q15" s="10">
        <v>2.4939204378983</v>
      </c>
      <c r="R15" s="10">
        <f t="shared" si="3"/>
        <v>0.29044420877383181</v>
      </c>
    </row>
    <row r="16" spans="1:21" ht="28">
      <c r="A16" s="11"/>
      <c r="B16" s="17">
        <v>0.75</v>
      </c>
      <c r="C16" s="7">
        <v>8</v>
      </c>
      <c r="D16" s="19" t="s">
        <v>49</v>
      </c>
      <c r="E16" s="7">
        <v>0.44</v>
      </c>
      <c r="F16" s="7">
        <f t="shared" si="0"/>
        <v>3.01</v>
      </c>
      <c r="G16" s="8">
        <f t="shared" si="1"/>
        <v>2.1537999999999999</v>
      </c>
      <c r="H16" s="14"/>
      <c r="I16" s="10">
        <v>4.1900000000000004</v>
      </c>
      <c r="J16" s="10">
        <v>3.64</v>
      </c>
      <c r="K16" s="10">
        <v>7</v>
      </c>
      <c r="L16" s="10">
        <v>6.85</v>
      </c>
      <c r="M16" s="10"/>
      <c r="N16" s="10">
        <f t="shared" si="2"/>
        <v>0.71909623869131523</v>
      </c>
      <c r="Q16" s="10">
        <v>2.8329621594434702</v>
      </c>
      <c r="R16" s="10">
        <f t="shared" si="3"/>
        <v>0.20432761150135859</v>
      </c>
    </row>
    <row r="17" spans="1:18" ht="28">
      <c r="A17" s="11"/>
      <c r="B17" s="17">
        <v>0.75</v>
      </c>
      <c r="C17" s="7">
        <v>9</v>
      </c>
      <c r="D17" s="19" t="s">
        <v>50</v>
      </c>
      <c r="E17" s="7">
        <v>0.44</v>
      </c>
      <c r="F17" s="7">
        <f t="shared" si="0"/>
        <v>3.6749999999999994</v>
      </c>
      <c r="G17" s="8">
        <f t="shared" si="1"/>
        <v>2.1537999999999999</v>
      </c>
      <c r="H17" s="14"/>
      <c r="I17" s="10">
        <v>4</v>
      </c>
      <c r="J17" s="10">
        <v>3.87</v>
      </c>
      <c r="K17" s="10">
        <v>7.7</v>
      </c>
      <c r="L17" s="10">
        <v>7.52</v>
      </c>
      <c r="M17" s="10"/>
      <c r="N17" s="10">
        <f t="shared" si="2"/>
        <v>0.73096180143549982</v>
      </c>
      <c r="Q17" s="10"/>
      <c r="R17" s="10"/>
    </row>
    <row r="18" spans="1:18" ht="28">
      <c r="A18" s="11"/>
      <c r="B18" s="17">
        <v>0.95</v>
      </c>
      <c r="C18" s="7">
        <v>5</v>
      </c>
      <c r="D18" s="19" t="s">
        <v>51</v>
      </c>
      <c r="E18" s="7">
        <v>0.57999999999999996</v>
      </c>
      <c r="F18" s="7">
        <f t="shared" si="0"/>
        <v>0.70000000000000018</v>
      </c>
      <c r="G18" s="8">
        <f t="shared" si="1"/>
        <v>2.8390999999999997</v>
      </c>
      <c r="H18" s="14">
        <f>AVERAGE(N18:N22)</f>
        <v>0.63568454134582009</v>
      </c>
      <c r="I18" s="10">
        <v>3.11</v>
      </c>
      <c r="J18" s="10">
        <v>2.79</v>
      </c>
      <c r="K18" s="10">
        <v>3.89</v>
      </c>
      <c r="L18" s="10">
        <v>3.41</v>
      </c>
      <c r="M18" s="10"/>
      <c r="N18" s="10">
        <f t="shared" si="2"/>
        <v>0.60180010506227444</v>
      </c>
      <c r="Q18" s="10"/>
      <c r="R18" s="10"/>
    </row>
    <row r="19" spans="1:18" ht="28">
      <c r="A19" s="11"/>
      <c r="B19" s="17">
        <v>0.95</v>
      </c>
      <c r="C19" s="7">
        <v>6</v>
      </c>
      <c r="D19" s="19" t="s">
        <v>52</v>
      </c>
      <c r="E19" s="7">
        <v>0.57999999999999996</v>
      </c>
      <c r="F19" s="7">
        <f t="shared" si="0"/>
        <v>1.085</v>
      </c>
      <c r="G19" s="8">
        <f t="shared" si="1"/>
        <v>2.8390999999999997</v>
      </c>
      <c r="H19" s="14"/>
      <c r="I19" s="10">
        <v>5.42</v>
      </c>
      <c r="J19" s="10">
        <v>5.65</v>
      </c>
      <c r="K19" s="10">
        <v>6.57</v>
      </c>
      <c r="L19" s="10">
        <v>6.67</v>
      </c>
      <c r="M19" s="10"/>
      <c r="N19" s="10">
        <f t="shared" si="2"/>
        <v>0.63340625770550263</v>
      </c>
      <c r="Q19" s="10"/>
      <c r="R19" s="10"/>
    </row>
    <row r="20" spans="1:18" ht="28">
      <c r="A20" s="11"/>
      <c r="B20" s="17">
        <v>0.95</v>
      </c>
      <c r="C20" s="7">
        <v>7</v>
      </c>
      <c r="D20" s="19" t="s">
        <v>53</v>
      </c>
      <c r="E20" s="7">
        <v>0.57999999999999996</v>
      </c>
      <c r="F20" s="7">
        <f t="shared" si="0"/>
        <v>1.1849999999999996</v>
      </c>
      <c r="G20" s="8">
        <f t="shared" si="1"/>
        <v>2.8390999999999997</v>
      </c>
      <c r="H20" s="14"/>
      <c r="I20" s="10">
        <v>5.19</v>
      </c>
      <c r="J20" s="10">
        <v>5.34</v>
      </c>
      <c r="K20" s="10">
        <v>6.44</v>
      </c>
      <c r="L20" s="10">
        <v>6.46</v>
      </c>
      <c r="M20" s="10"/>
      <c r="N20" s="10">
        <f t="shared" si="2"/>
        <v>0.62510174916922945</v>
      </c>
      <c r="Q20" s="10"/>
      <c r="R20" s="10"/>
    </row>
    <row r="21" spans="1:18" ht="28">
      <c r="A21" s="11"/>
      <c r="B21" s="17">
        <v>0.95</v>
      </c>
      <c r="C21" s="7">
        <v>8</v>
      </c>
      <c r="D21" s="19" t="s">
        <v>54</v>
      </c>
      <c r="E21" s="7">
        <v>0.57999999999999996</v>
      </c>
      <c r="F21" s="7">
        <f t="shared" si="0"/>
        <v>1.6150000000000002</v>
      </c>
      <c r="G21" s="8">
        <f t="shared" si="1"/>
        <v>2.8390999999999997</v>
      </c>
      <c r="H21" s="14"/>
      <c r="I21" s="10">
        <v>3.25</v>
      </c>
      <c r="J21" s="10">
        <v>3.32</v>
      </c>
      <c r="K21" s="10">
        <v>4.82</v>
      </c>
      <c r="L21" s="10">
        <v>4.9800000000000004</v>
      </c>
      <c r="M21" s="10"/>
      <c r="N21" s="10">
        <f t="shared" si="2"/>
        <v>0.64750505018028182</v>
      </c>
      <c r="Q21" s="10"/>
      <c r="R21" s="10"/>
    </row>
    <row r="22" spans="1:18" ht="28">
      <c r="A22" s="11"/>
      <c r="B22" s="17">
        <v>0.95</v>
      </c>
      <c r="C22" s="7">
        <v>9</v>
      </c>
      <c r="D22" s="19" t="s">
        <v>55</v>
      </c>
      <c r="E22" s="7">
        <v>0.57999999999999996</v>
      </c>
      <c r="F22" s="7">
        <f t="shared" si="0"/>
        <v>2.165</v>
      </c>
      <c r="G22" s="8">
        <f t="shared" si="1"/>
        <v>2.8390999999999997</v>
      </c>
      <c r="H22" s="14"/>
      <c r="I22" s="10">
        <v>2.85</v>
      </c>
      <c r="J22" s="10">
        <v>3.09</v>
      </c>
      <c r="K22" s="10">
        <v>5.22</v>
      </c>
      <c r="L22" s="10">
        <v>5.05</v>
      </c>
      <c r="M22" s="10"/>
      <c r="N22" s="10">
        <f t="shared" si="2"/>
        <v>0.67060954461181244</v>
      </c>
      <c r="Q22" s="10"/>
      <c r="R22" s="10"/>
    </row>
    <row r="23" spans="1:18" ht="28">
      <c r="A23" s="11"/>
      <c r="B23" s="17">
        <v>1.5</v>
      </c>
      <c r="C23" s="7">
        <v>5</v>
      </c>
      <c r="D23" s="19" t="s">
        <v>56</v>
      </c>
      <c r="E23" s="7">
        <v>0.9</v>
      </c>
      <c r="F23" s="7">
        <f t="shared" si="0"/>
        <v>0.24500000000000011</v>
      </c>
      <c r="G23" s="8">
        <f t="shared" si="1"/>
        <v>4.4055</v>
      </c>
      <c r="H23" s="14">
        <f>AVERAGE(N23,N25,N27,N28,N29)</f>
        <v>0.56722328401235844</v>
      </c>
      <c r="I23" s="10">
        <v>4.8600000000000003</v>
      </c>
      <c r="J23" s="10">
        <v>6.14</v>
      </c>
      <c r="K23" s="10">
        <v>5.17</v>
      </c>
      <c r="L23" s="10">
        <v>6.32</v>
      </c>
      <c r="M23" s="10"/>
      <c r="N23" s="10">
        <f t="shared" si="2"/>
        <v>0.51151449765267476</v>
      </c>
      <c r="Q23" s="10"/>
      <c r="R23" s="10"/>
    </row>
    <row r="24" spans="1:18" ht="28">
      <c r="A24" s="11"/>
      <c r="B24" s="17">
        <v>1.5</v>
      </c>
      <c r="C24" s="7">
        <v>5</v>
      </c>
      <c r="D24" s="19" t="s">
        <v>57</v>
      </c>
      <c r="E24" s="7">
        <v>1.1299999999999999</v>
      </c>
      <c r="F24" s="7">
        <f t="shared" si="0"/>
        <v>0.50999999999999979</v>
      </c>
      <c r="G24" s="8">
        <f t="shared" si="1"/>
        <v>5.5313499999999989</v>
      </c>
      <c r="H24" s="14"/>
      <c r="I24" s="10">
        <v>4.75</v>
      </c>
      <c r="J24" s="10">
        <v>5.2</v>
      </c>
      <c r="K24" s="10">
        <v>5.31</v>
      </c>
      <c r="L24" s="10">
        <v>5.66</v>
      </c>
      <c r="M24" s="10"/>
      <c r="N24" s="10">
        <f t="shared" si="2"/>
        <v>0.57896881533271216</v>
      </c>
      <c r="O24" s="35"/>
      <c r="Q24" s="10"/>
      <c r="R24" s="10"/>
    </row>
    <row r="25" spans="1:18" ht="28">
      <c r="A25" s="11"/>
      <c r="B25" s="17">
        <v>1.5</v>
      </c>
      <c r="C25" s="7">
        <v>5</v>
      </c>
      <c r="D25" s="19" t="s">
        <v>58</v>
      </c>
      <c r="E25" s="7">
        <v>2</v>
      </c>
      <c r="F25" s="7">
        <f t="shared" si="0"/>
        <v>0.65499999999999936</v>
      </c>
      <c r="G25" s="8">
        <f t="shared" si="1"/>
        <v>9.7899999999999991</v>
      </c>
      <c r="H25" s="14"/>
      <c r="I25" s="10">
        <v>4.84</v>
      </c>
      <c r="J25" s="10">
        <v>4.9800000000000004</v>
      </c>
      <c r="K25" s="10">
        <v>5.45</v>
      </c>
      <c r="L25" s="10">
        <v>5.68</v>
      </c>
      <c r="M25" s="10"/>
      <c r="N25" s="10">
        <f t="shared" si="2"/>
        <v>0.57490255897992792</v>
      </c>
      <c r="Q25" s="10"/>
      <c r="R25" s="10"/>
    </row>
    <row r="26" spans="1:18" ht="28">
      <c r="A26" s="11"/>
      <c r="B26" s="17">
        <v>1.5</v>
      </c>
      <c r="C26" s="7">
        <v>6</v>
      </c>
      <c r="D26" s="19" t="s">
        <v>59</v>
      </c>
      <c r="E26" s="7">
        <v>2</v>
      </c>
      <c r="F26" s="7">
        <f t="shared" si="0"/>
        <v>0.42999999999999972</v>
      </c>
      <c r="G26" s="8">
        <f t="shared" si="1"/>
        <v>9.7899999999999991</v>
      </c>
      <c r="H26" s="14"/>
      <c r="I26" s="10">
        <v>4.49</v>
      </c>
      <c r="J26" s="10">
        <v>4.9800000000000004</v>
      </c>
      <c r="K26" s="10">
        <v>4.87</v>
      </c>
      <c r="L26" s="10">
        <v>5.46</v>
      </c>
      <c r="M26" s="10"/>
      <c r="N26" s="10">
        <f t="shared" si="2"/>
        <v>0.50956949767718562</v>
      </c>
      <c r="O26" s="35"/>
      <c r="Q26" s="10"/>
      <c r="R26" s="10"/>
    </row>
    <row r="27" spans="1:18" ht="28">
      <c r="A27" s="11"/>
      <c r="B27" s="17">
        <v>1.5</v>
      </c>
      <c r="C27" s="7">
        <v>7</v>
      </c>
      <c r="D27" s="19" t="s">
        <v>60</v>
      </c>
      <c r="E27" s="7">
        <v>2</v>
      </c>
      <c r="F27" s="7">
        <f t="shared" si="0"/>
        <v>0.96</v>
      </c>
      <c r="G27" s="8">
        <f t="shared" si="1"/>
        <v>9.7899999999999991</v>
      </c>
      <c r="H27" s="14"/>
      <c r="I27" s="10">
        <v>1.23</v>
      </c>
      <c r="J27" s="10">
        <v>1.69</v>
      </c>
      <c r="K27" s="10">
        <v>2.14</v>
      </c>
      <c r="L27" s="10">
        <v>2.7</v>
      </c>
      <c r="M27" s="10"/>
      <c r="N27" s="10">
        <f t="shared" si="2"/>
        <v>0.58019585422304543</v>
      </c>
      <c r="Q27" s="10"/>
      <c r="R27" s="10"/>
    </row>
    <row r="28" spans="1:18" ht="28">
      <c r="A28" s="11"/>
      <c r="B28" s="17">
        <v>1.5</v>
      </c>
      <c r="C28" s="7">
        <v>8</v>
      </c>
      <c r="D28" s="19" t="s">
        <v>61</v>
      </c>
      <c r="E28" s="7">
        <v>2</v>
      </c>
      <c r="F28" s="7">
        <f t="shared" si="0"/>
        <v>1.06</v>
      </c>
      <c r="G28" s="8">
        <f t="shared" si="1"/>
        <v>9.7899999999999991</v>
      </c>
      <c r="H28" s="14"/>
      <c r="I28" s="10">
        <v>-0.28000000000000003</v>
      </c>
      <c r="J28" s="10">
        <v>0.56000000000000005</v>
      </c>
      <c r="K28" s="10">
        <v>0.84</v>
      </c>
      <c r="L28" s="10">
        <v>1.56</v>
      </c>
      <c r="M28" s="10"/>
      <c r="N28" s="10">
        <f t="shared" si="2"/>
        <v>0.5762131407296045</v>
      </c>
    </row>
    <row r="29" spans="1:18" ht="28">
      <c r="A29" s="11"/>
      <c r="B29" s="17">
        <v>1.5</v>
      </c>
      <c r="C29" s="7">
        <v>9</v>
      </c>
      <c r="D29" s="19" t="s">
        <v>62</v>
      </c>
      <c r="E29" s="7">
        <v>2</v>
      </c>
      <c r="F29" s="7">
        <f t="shared" si="0"/>
        <v>1.38</v>
      </c>
      <c r="G29" s="8">
        <f t="shared" si="1"/>
        <v>9.7899999999999991</v>
      </c>
      <c r="H29" s="14"/>
      <c r="I29" s="10">
        <v>-0.35</v>
      </c>
      <c r="J29" s="10">
        <v>0.34</v>
      </c>
      <c r="K29" s="10">
        <v>1.19</v>
      </c>
      <c r="L29" s="10">
        <v>1.56</v>
      </c>
      <c r="M29" s="10"/>
      <c r="N29" s="10">
        <f t="shared" si="2"/>
        <v>0.59329036847653938</v>
      </c>
    </row>
    <row r="30" spans="1:18">
      <c r="N30" s="37">
        <f>AVERAGE(N3:N29)</f>
        <v>0.69210645982600394</v>
      </c>
    </row>
  </sheetData>
  <mergeCells count="3">
    <mergeCell ref="A1:H1"/>
    <mergeCell ref="I1:L1"/>
    <mergeCell ref="Q7:U7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"/>
  <sheetViews>
    <sheetView zoomScale="96" workbookViewId="0">
      <selection activeCell="F11" sqref="F11"/>
    </sheetView>
  </sheetViews>
  <sheetFormatPr defaultRowHeight="14"/>
  <cols>
    <col min="14" max="14" width="23.08203125" customWidth="1"/>
    <col min="15" max="15" width="8.4140625" customWidth="1"/>
    <col min="17" max="17" width="19" customWidth="1"/>
    <col min="18" max="18" width="18.08203125" customWidth="1"/>
  </cols>
  <sheetData>
    <row r="1" spans="1:21" ht="15.5">
      <c r="A1" s="65" t="s">
        <v>0</v>
      </c>
      <c r="B1" s="65"/>
      <c r="C1" s="65"/>
      <c r="D1" s="65"/>
      <c r="E1" s="65"/>
      <c r="F1" s="65"/>
      <c r="G1" s="65"/>
      <c r="H1" s="65"/>
      <c r="I1" s="64" t="s">
        <v>1</v>
      </c>
      <c r="J1" s="64"/>
      <c r="K1" s="64"/>
      <c r="L1" s="64"/>
    </row>
    <row r="2" spans="1:21" ht="2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2"/>
      <c r="H2" s="2"/>
      <c r="I2" t="s">
        <v>8</v>
      </c>
      <c r="J2" t="s">
        <v>9</v>
      </c>
      <c r="K2" t="s">
        <v>10</v>
      </c>
      <c r="L2" t="s">
        <v>11</v>
      </c>
      <c r="N2" t="s">
        <v>137</v>
      </c>
      <c r="Q2">
        <v>0.44</v>
      </c>
      <c r="R2">
        <v>1.36</v>
      </c>
    </row>
    <row r="3" spans="1:21" ht="28">
      <c r="A3" s="3" t="s">
        <v>12</v>
      </c>
      <c r="B3" s="4">
        <v>0.5</v>
      </c>
      <c r="C3" s="5">
        <v>5</v>
      </c>
      <c r="D3" s="6" t="s">
        <v>13</v>
      </c>
      <c r="E3" s="5">
        <v>0.28999999999999998</v>
      </c>
      <c r="F3" s="7">
        <f t="shared" ref="F3:F22" si="0">-((I3+J3)/2-(K3+L3)/2)</f>
        <v>5.7</v>
      </c>
      <c r="G3" s="8">
        <f t="shared" ref="G3:G22" si="1">E3/2*9.79</f>
        <v>1.4195499999999999</v>
      </c>
      <c r="H3" s="9">
        <f>AVERAGE(N3:N7)</f>
        <v>0.82784775768948882</v>
      </c>
      <c r="I3" s="10">
        <v>-0.59</v>
      </c>
      <c r="J3" s="10">
        <v>0.74</v>
      </c>
      <c r="K3" s="10">
        <v>5.58</v>
      </c>
      <c r="L3" s="10">
        <v>5.97</v>
      </c>
      <c r="M3" s="10"/>
      <c r="N3" s="10">
        <f>F3^(0.2)*B3^(0.2)/G3^(0.1)/C3^(0.2)</f>
        <v>0.86289887291447942</v>
      </c>
      <c r="O3" s="10"/>
      <c r="Q3">
        <v>0.65</v>
      </c>
      <c r="R3">
        <v>1.42</v>
      </c>
    </row>
    <row r="4" spans="1:21" ht="28">
      <c r="A4" s="11"/>
      <c r="B4" s="4">
        <v>0.5</v>
      </c>
      <c r="C4" s="12">
        <v>6</v>
      </c>
      <c r="D4" s="13" t="s">
        <v>14</v>
      </c>
      <c r="E4" s="12">
        <v>0.17</v>
      </c>
      <c r="F4" s="7">
        <f t="shared" si="0"/>
        <v>3.955000000000001</v>
      </c>
      <c r="G4" s="8">
        <f t="shared" si="1"/>
        <v>0.83214999999999995</v>
      </c>
      <c r="H4" s="14"/>
      <c r="I4" s="10">
        <v>1.35</v>
      </c>
      <c r="J4" s="10">
        <v>1.25</v>
      </c>
      <c r="K4" s="10">
        <v>5.48</v>
      </c>
      <c r="L4" s="10">
        <v>5.03</v>
      </c>
      <c r="M4" s="10"/>
      <c r="N4" s="10">
        <f t="shared" ref="N4:N27" si="2">F4^(0.2)*B4^(0.2)/G4^(0.1)/C4^(0.2)</f>
        <v>0.8157796860007579</v>
      </c>
      <c r="O4" s="10"/>
      <c r="Q4">
        <v>0.75</v>
      </c>
      <c r="R4">
        <v>1.52</v>
      </c>
    </row>
    <row r="5" spans="1:21" ht="28">
      <c r="A5" s="11"/>
      <c r="B5" s="4">
        <v>0.5</v>
      </c>
      <c r="C5" s="12">
        <v>7</v>
      </c>
      <c r="D5" s="13" t="s">
        <v>15</v>
      </c>
      <c r="E5" s="12">
        <v>0.17</v>
      </c>
      <c r="F5" s="7">
        <f t="shared" si="0"/>
        <v>6.2700000000000005</v>
      </c>
      <c r="G5" s="8">
        <f t="shared" si="1"/>
        <v>0.83214999999999995</v>
      </c>
      <c r="H5" s="14"/>
      <c r="I5" s="10">
        <v>1.51</v>
      </c>
      <c r="J5" s="10">
        <v>1.59</v>
      </c>
      <c r="K5" s="10">
        <v>7.83</v>
      </c>
      <c r="L5" s="10">
        <v>7.81</v>
      </c>
      <c r="M5" s="10"/>
      <c r="N5" s="10">
        <f t="shared" si="2"/>
        <v>0.86737667521784134</v>
      </c>
      <c r="O5" s="10"/>
      <c r="Q5">
        <v>0.95</v>
      </c>
      <c r="R5">
        <v>1.6</v>
      </c>
    </row>
    <row r="6" spans="1:21" ht="28">
      <c r="A6" s="11"/>
      <c r="B6" s="4">
        <v>0.5</v>
      </c>
      <c r="C6" s="12">
        <v>8</v>
      </c>
      <c r="D6" s="13" t="s">
        <v>16</v>
      </c>
      <c r="E6" s="12">
        <v>0.14000000000000001</v>
      </c>
      <c r="F6" s="7">
        <f t="shared" si="0"/>
        <v>4.66</v>
      </c>
      <c r="G6" s="8">
        <f t="shared" si="1"/>
        <v>0.68530000000000002</v>
      </c>
      <c r="H6" s="14"/>
      <c r="I6" s="10">
        <v>3.42</v>
      </c>
      <c r="J6" s="10">
        <v>3.08</v>
      </c>
      <c r="K6" s="10">
        <v>8.15</v>
      </c>
      <c r="L6" s="10">
        <v>7.67</v>
      </c>
      <c r="M6" s="10"/>
      <c r="N6" s="10">
        <f t="shared" si="2"/>
        <v>0.81145625747117112</v>
      </c>
      <c r="O6" s="10"/>
      <c r="Q6">
        <v>1.5</v>
      </c>
      <c r="R6">
        <v>1.78</v>
      </c>
    </row>
    <row r="7" spans="1:21" ht="28">
      <c r="A7" s="11"/>
      <c r="B7" s="4">
        <v>0.5</v>
      </c>
      <c r="C7" s="12">
        <v>9</v>
      </c>
      <c r="D7" s="13" t="s">
        <v>17</v>
      </c>
      <c r="E7" s="12">
        <v>0.14000000000000001</v>
      </c>
      <c r="F7" s="7">
        <f t="shared" si="0"/>
        <v>4.3499999999999996</v>
      </c>
      <c r="G7" s="8">
        <f t="shared" si="1"/>
        <v>0.68530000000000002</v>
      </c>
      <c r="H7" s="14"/>
      <c r="I7" s="10">
        <v>5.08</v>
      </c>
      <c r="J7" s="10">
        <v>4.79</v>
      </c>
      <c r="K7" s="10">
        <v>9.3000000000000007</v>
      </c>
      <c r="L7" s="10">
        <v>9.27</v>
      </c>
      <c r="M7" s="10"/>
      <c r="N7" s="10">
        <f t="shared" si="2"/>
        <v>0.78172729684319409</v>
      </c>
      <c r="O7" s="10"/>
      <c r="Q7" s="64" t="s">
        <v>135</v>
      </c>
      <c r="R7" s="64"/>
      <c r="S7" s="64"/>
      <c r="T7" s="64"/>
      <c r="U7" s="64"/>
    </row>
    <row r="8" spans="1:21" ht="28">
      <c r="A8" s="11"/>
      <c r="B8" s="15" t="s">
        <v>22</v>
      </c>
      <c r="C8" s="12">
        <v>5</v>
      </c>
      <c r="D8" s="13" t="s">
        <v>18</v>
      </c>
      <c r="E8" s="12">
        <v>0.59</v>
      </c>
      <c r="F8" s="7">
        <f t="shared" si="0"/>
        <v>1.7850000000000001</v>
      </c>
      <c r="G8" s="8">
        <f t="shared" si="1"/>
        <v>2.8880499999999998</v>
      </c>
      <c r="H8" s="14">
        <f>AVERAGE(N8:N12)</f>
        <v>0.80388429807279338</v>
      </c>
      <c r="I8" s="10">
        <v>0.49</v>
      </c>
      <c r="J8" s="10">
        <v>0.84</v>
      </c>
      <c r="K8" s="10">
        <v>3.5</v>
      </c>
      <c r="L8" s="10">
        <v>1.4</v>
      </c>
      <c r="M8" s="10"/>
      <c r="N8" s="10">
        <f t="shared" si="2"/>
        <v>0.68672056713455554</v>
      </c>
      <c r="O8" s="10"/>
      <c r="Q8" t="s">
        <v>19</v>
      </c>
      <c r="R8" t="s">
        <v>20</v>
      </c>
    </row>
    <row r="9" spans="1:21" ht="28">
      <c r="A9" s="11"/>
      <c r="B9" s="15" t="s">
        <v>126</v>
      </c>
      <c r="C9" s="12">
        <v>6</v>
      </c>
      <c r="D9" s="13" t="s">
        <v>21</v>
      </c>
      <c r="E9" s="12">
        <v>0.59</v>
      </c>
      <c r="F9" s="7">
        <f t="shared" si="0"/>
        <v>4.5500000000000007</v>
      </c>
      <c r="G9" s="8">
        <f t="shared" si="1"/>
        <v>2.8880499999999998</v>
      </c>
      <c r="H9" s="14"/>
      <c r="I9" s="10">
        <v>2.74</v>
      </c>
      <c r="J9" s="10">
        <v>2.69</v>
      </c>
      <c r="K9" s="10">
        <v>7.61</v>
      </c>
      <c r="L9" s="10">
        <v>6.92</v>
      </c>
      <c r="M9" s="10"/>
      <c r="N9" s="10">
        <f t="shared" si="2"/>
        <v>0.79839616214202869</v>
      </c>
      <c r="O9" s="10"/>
      <c r="Q9" s="10">
        <f t="shared" ref="Q9:Q13" si="3">0.2*(F9/3.1315)^0.5</f>
        <v>0.24107905808370675</v>
      </c>
      <c r="R9" s="10">
        <f>-0.3444*Q9+1.007</f>
        <v>0.9239723723959713</v>
      </c>
    </row>
    <row r="10" spans="1:21" ht="28">
      <c r="A10" s="11"/>
      <c r="B10" s="15" t="s">
        <v>126</v>
      </c>
      <c r="C10" s="12">
        <v>7</v>
      </c>
      <c r="D10" s="13" t="s">
        <v>23</v>
      </c>
      <c r="E10" s="12">
        <v>0.59</v>
      </c>
      <c r="F10" s="7">
        <f t="shared" si="0"/>
        <v>5.75</v>
      </c>
      <c r="G10" s="8">
        <f t="shared" si="1"/>
        <v>2.8880499999999998</v>
      </c>
      <c r="H10" s="14"/>
      <c r="I10" s="10">
        <v>6.99</v>
      </c>
      <c r="J10" s="10">
        <v>5.83</v>
      </c>
      <c r="K10" s="10">
        <v>12.43</v>
      </c>
      <c r="L10" s="10">
        <v>11.89</v>
      </c>
      <c r="M10" s="10"/>
      <c r="N10" s="10">
        <f t="shared" si="2"/>
        <v>0.81126057749926361</v>
      </c>
      <c r="O10" s="10"/>
      <c r="Q10" s="10">
        <f t="shared" si="3"/>
        <v>0.27101149378226536</v>
      </c>
      <c r="R10" s="10">
        <f t="shared" ref="R10:R13" si="4">-0.3444*Q10+1.007</f>
        <v>0.91366364154138768</v>
      </c>
    </row>
    <row r="11" spans="1:21" ht="28">
      <c r="A11" s="11"/>
      <c r="B11" s="15" t="s">
        <v>22</v>
      </c>
      <c r="C11" s="12">
        <v>8</v>
      </c>
      <c r="D11" s="13" t="s">
        <v>24</v>
      </c>
      <c r="E11" s="12">
        <v>0.59</v>
      </c>
      <c r="F11" s="7">
        <f t="shared" si="0"/>
        <v>8.51</v>
      </c>
      <c r="G11" s="8">
        <f t="shared" si="1"/>
        <v>2.8880499999999998</v>
      </c>
      <c r="H11" s="14"/>
      <c r="I11" s="10">
        <v>5.75</v>
      </c>
      <c r="J11" s="10">
        <v>5.39</v>
      </c>
      <c r="K11" s="10">
        <v>14.53</v>
      </c>
      <c r="L11" s="10">
        <v>13.63</v>
      </c>
      <c r="M11" s="10"/>
      <c r="N11" s="10">
        <f t="shared" si="2"/>
        <v>0.85430771037072739</v>
      </c>
      <c r="O11" s="10"/>
      <c r="Q11" s="10">
        <f t="shared" si="3"/>
        <v>0.32969971193178255</v>
      </c>
      <c r="R11" s="10">
        <f t="shared" si="4"/>
        <v>0.89345141921069393</v>
      </c>
    </row>
    <row r="12" spans="1:21" ht="28">
      <c r="A12" s="11"/>
      <c r="B12" s="15" t="s">
        <v>22</v>
      </c>
      <c r="C12" s="12">
        <v>9</v>
      </c>
      <c r="D12" s="13" t="s">
        <v>25</v>
      </c>
      <c r="E12" s="12">
        <v>0.59</v>
      </c>
      <c r="F12" s="7">
        <f t="shared" si="0"/>
        <v>10.41</v>
      </c>
      <c r="G12" s="8">
        <f t="shared" si="1"/>
        <v>2.8880499999999998</v>
      </c>
      <c r="H12" s="14"/>
      <c r="I12" s="10">
        <v>3.8</v>
      </c>
      <c r="J12" s="10">
        <v>3.6</v>
      </c>
      <c r="K12" s="10">
        <v>14.37</v>
      </c>
      <c r="L12" s="10">
        <v>13.85</v>
      </c>
      <c r="M12" s="10"/>
      <c r="N12" s="10">
        <f t="shared" si="2"/>
        <v>0.86873647321739156</v>
      </c>
      <c r="O12" s="10"/>
      <c r="Q12" s="10">
        <f t="shared" si="3"/>
        <v>0.36465246392633782</v>
      </c>
      <c r="R12" s="10">
        <f t="shared" si="4"/>
        <v>0.88141369142376913</v>
      </c>
    </row>
    <row r="13" spans="1:21" ht="28">
      <c r="A13" s="11"/>
      <c r="B13" s="15" t="s">
        <v>127</v>
      </c>
      <c r="C13" s="12">
        <v>5</v>
      </c>
      <c r="D13" s="13" t="s">
        <v>26</v>
      </c>
      <c r="E13" s="12">
        <v>0.92</v>
      </c>
      <c r="F13" s="7">
        <f t="shared" si="0"/>
        <v>0.99999999999999956</v>
      </c>
      <c r="G13" s="8">
        <f t="shared" si="1"/>
        <v>4.5034000000000001</v>
      </c>
      <c r="H13" s="14">
        <f>AVERAGE(N13:N17)</f>
        <v>0.63140350170374004</v>
      </c>
      <c r="I13" s="10">
        <v>-2.42</v>
      </c>
      <c r="J13" s="10">
        <v>-2.2799999999999998</v>
      </c>
      <c r="K13" s="10">
        <v>-1.5</v>
      </c>
      <c r="L13" s="10">
        <v>-1.2</v>
      </c>
      <c r="M13" s="10"/>
      <c r="N13" s="10">
        <f t="shared" si="2"/>
        <v>0.6073679421873609</v>
      </c>
      <c r="O13" s="10"/>
      <c r="Q13" s="10">
        <f t="shared" si="3"/>
        <v>0.11301960565748322</v>
      </c>
      <c r="R13" s="10">
        <f t="shared" si="4"/>
        <v>0.96807604781156265</v>
      </c>
    </row>
    <row r="14" spans="1:21" ht="28">
      <c r="A14" s="11"/>
      <c r="B14" s="15" t="s">
        <v>127</v>
      </c>
      <c r="C14" s="12">
        <v>6</v>
      </c>
      <c r="D14" s="13" t="s">
        <v>27</v>
      </c>
      <c r="E14" s="12">
        <v>0.92</v>
      </c>
      <c r="F14" s="7">
        <f t="shared" si="0"/>
        <v>1.0899999999999999</v>
      </c>
      <c r="G14" s="8">
        <f t="shared" si="1"/>
        <v>4.5034000000000001</v>
      </c>
      <c r="H14" s="14"/>
      <c r="I14" s="10">
        <v>-6</v>
      </c>
      <c r="J14" s="10">
        <v>-4.43</v>
      </c>
      <c r="K14" s="10">
        <v>-4.33</v>
      </c>
      <c r="L14" s="10">
        <v>-3.92</v>
      </c>
      <c r="M14" s="10"/>
      <c r="N14" s="10">
        <f t="shared" si="2"/>
        <v>0.59580057201547465</v>
      </c>
      <c r="O14" s="10"/>
      <c r="Q14" s="10"/>
      <c r="R14" s="10"/>
    </row>
    <row r="15" spans="1:21" ht="28">
      <c r="A15" s="11"/>
      <c r="B15" s="15" t="s">
        <v>127</v>
      </c>
      <c r="C15" s="12">
        <v>7</v>
      </c>
      <c r="D15" s="13" t="s">
        <v>28</v>
      </c>
      <c r="E15" s="12">
        <v>0.92</v>
      </c>
      <c r="F15" s="7">
        <f t="shared" si="0"/>
        <v>2</v>
      </c>
      <c r="G15" s="8">
        <f t="shared" si="1"/>
        <v>4.5034000000000001</v>
      </c>
      <c r="H15" s="14"/>
      <c r="I15" s="10">
        <v>-7.2</v>
      </c>
      <c r="J15" s="10">
        <v>-8.16</v>
      </c>
      <c r="K15" s="10">
        <v>-5.43</v>
      </c>
      <c r="L15" s="10">
        <v>-5.93</v>
      </c>
      <c r="M15" s="10"/>
      <c r="N15" s="10">
        <f t="shared" si="2"/>
        <v>0.65227728891056236</v>
      </c>
      <c r="O15" s="10"/>
      <c r="Q15" s="10"/>
      <c r="R15" s="10"/>
    </row>
    <row r="16" spans="1:21" ht="28">
      <c r="A16" s="11"/>
      <c r="B16" s="15" t="s">
        <v>127</v>
      </c>
      <c r="C16" s="12">
        <v>8</v>
      </c>
      <c r="D16" s="13" t="s">
        <v>29</v>
      </c>
      <c r="E16" s="12">
        <v>0.92</v>
      </c>
      <c r="F16" s="7">
        <f t="shared" si="0"/>
        <v>2.3300000000000005</v>
      </c>
      <c r="G16" s="8">
        <f t="shared" si="1"/>
        <v>4.5034000000000001</v>
      </c>
      <c r="H16" s="14"/>
      <c r="I16" s="10">
        <v>-6.23</v>
      </c>
      <c r="J16" s="10">
        <v>-5.03</v>
      </c>
      <c r="K16" s="10">
        <v>-4.1900000000000004</v>
      </c>
      <c r="L16" s="10">
        <v>-2.41</v>
      </c>
      <c r="M16" s="10"/>
      <c r="N16" s="10">
        <f t="shared" si="2"/>
        <v>0.65478549937777186</v>
      </c>
      <c r="O16" s="10"/>
      <c r="Q16" s="10"/>
      <c r="R16" s="10"/>
    </row>
    <row r="17" spans="1:17" ht="28">
      <c r="A17" s="11"/>
      <c r="B17" s="15" t="s">
        <v>127</v>
      </c>
      <c r="C17" s="12">
        <v>9</v>
      </c>
      <c r="D17" s="13" t="s">
        <v>30</v>
      </c>
      <c r="E17" s="12">
        <v>0.92</v>
      </c>
      <c r="F17" s="7">
        <f t="shared" si="0"/>
        <v>2.4650000000000007</v>
      </c>
      <c r="G17" s="8">
        <f t="shared" si="1"/>
        <v>4.5034000000000001</v>
      </c>
      <c r="H17" s="14"/>
      <c r="I17" s="10">
        <v>-6.08</v>
      </c>
      <c r="J17" s="10">
        <v>-4.38</v>
      </c>
      <c r="K17" s="10">
        <v>-3.21</v>
      </c>
      <c r="L17" s="10">
        <v>-2.3199999999999998</v>
      </c>
      <c r="M17" s="10"/>
      <c r="N17" s="10">
        <f t="shared" si="2"/>
        <v>0.64678620602753034</v>
      </c>
      <c r="O17" s="10"/>
      <c r="Q17" s="10"/>
    </row>
    <row r="18" spans="1:17" ht="28">
      <c r="A18" s="11"/>
      <c r="B18" s="16">
        <v>1</v>
      </c>
      <c r="C18" s="12">
        <v>5</v>
      </c>
      <c r="D18" s="13" t="s">
        <v>31</v>
      </c>
      <c r="E18" s="12">
        <v>0.82</v>
      </c>
      <c r="F18" s="7">
        <f t="shared" si="0"/>
        <v>1.5250000000000004</v>
      </c>
      <c r="G18" s="8">
        <f t="shared" si="1"/>
        <v>4.0138999999999996</v>
      </c>
      <c r="H18" s="14">
        <f>AVERAGE(N18:N22)</f>
        <v>0.69912592742400248</v>
      </c>
      <c r="I18" s="10">
        <v>-4.07</v>
      </c>
      <c r="J18" s="10">
        <v>-2.48</v>
      </c>
      <c r="K18" s="10">
        <v>-2.4500000000000002</v>
      </c>
      <c r="L18" s="10">
        <v>-1.05</v>
      </c>
      <c r="M18" s="10"/>
      <c r="N18" s="10">
        <f t="shared" si="2"/>
        <v>0.68628311370478901</v>
      </c>
      <c r="O18" s="10"/>
      <c r="Q18" s="10"/>
    </row>
    <row r="19" spans="1:17" ht="28">
      <c r="A19" s="11"/>
      <c r="B19" s="16">
        <v>1</v>
      </c>
      <c r="C19" s="12">
        <v>6</v>
      </c>
      <c r="D19" s="13" t="s">
        <v>32</v>
      </c>
      <c r="E19" s="12">
        <v>0.82</v>
      </c>
      <c r="F19" s="7">
        <f t="shared" si="0"/>
        <v>1.77</v>
      </c>
      <c r="G19" s="8">
        <f t="shared" si="1"/>
        <v>4.0138999999999996</v>
      </c>
      <c r="H19" s="14"/>
      <c r="I19" s="10">
        <v>-7.07</v>
      </c>
      <c r="J19" s="10">
        <v>-4.42</v>
      </c>
      <c r="K19" s="10">
        <v>-4.99</v>
      </c>
      <c r="L19" s="10">
        <v>-2.96</v>
      </c>
      <c r="M19" s="10"/>
      <c r="N19" s="10">
        <f t="shared" si="2"/>
        <v>0.68172268896174737</v>
      </c>
      <c r="O19" s="10"/>
      <c r="Q19" s="10"/>
    </row>
    <row r="20" spans="1:17" ht="28">
      <c r="A20" s="11"/>
      <c r="B20" s="16">
        <v>1</v>
      </c>
      <c r="C20" s="12">
        <v>7</v>
      </c>
      <c r="D20" s="13" t="s">
        <v>33</v>
      </c>
      <c r="E20" s="12">
        <v>0.82</v>
      </c>
      <c r="F20" s="7">
        <f t="shared" si="0"/>
        <v>2.23</v>
      </c>
      <c r="G20" s="8">
        <f t="shared" si="1"/>
        <v>4.0138999999999996</v>
      </c>
      <c r="H20" s="14"/>
      <c r="I20" s="10">
        <v>-3.72</v>
      </c>
      <c r="J20" s="10">
        <v>-1.79</v>
      </c>
      <c r="K20" s="10">
        <v>-0.44</v>
      </c>
      <c r="L20" s="10">
        <v>-0.61</v>
      </c>
      <c r="M20" s="10"/>
      <c r="N20" s="10">
        <f t="shared" si="2"/>
        <v>0.69228466216346374</v>
      </c>
      <c r="O20" s="10"/>
      <c r="Q20" s="10"/>
    </row>
    <row r="21" spans="1:17" ht="28">
      <c r="A21" s="11"/>
      <c r="B21" s="16">
        <v>1</v>
      </c>
      <c r="C21" s="12">
        <v>8</v>
      </c>
      <c r="D21" s="13" t="s">
        <v>34</v>
      </c>
      <c r="E21" s="12">
        <v>0.82</v>
      </c>
      <c r="F21" s="7">
        <f t="shared" si="0"/>
        <v>2.5650000000000004</v>
      </c>
      <c r="G21" s="8">
        <f t="shared" si="1"/>
        <v>4.0138999999999996</v>
      </c>
      <c r="H21" s="14"/>
      <c r="I21" s="10">
        <v>-2.2400000000000002</v>
      </c>
      <c r="J21" s="10">
        <v>-0.7</v>
      </c>
      <c r="K21" s="10">
        <v>0.45</v>
      </c>
      <c r="L21" s="10">
        <v>1.74</v>
      </c>
      <c r="M21" s="10"/>
      <c r="N21" s="10">
        <f t="shared" si="2"/>
        <v>0.69317488914854375</v>
      </c>
      <c r="O21" s="10"/>
      <c r="Q21" s="10"/>
    </row>
    <row r="22" spans="1:17" ht="28">
      <c r="A22" s="11"/>
      <c r="B22" s="16">
        <v>1</v>
      </c>
      <c r="C22" s="12">
        <v>9</v>
      </c>
      <c r="D22" s="13" t="s">
        <v>35</v>
      </c>
      <c r="E22" s="12">
        <v>0.82</v>
      </c>
      <c r="F22" s="7">
        <f t="shared" si="0"/>
        <v>4.0599999999999996</v>
      </c>
      <c r="G22" s="8">
        <f t="shared" si="1"/>
        <v>4.0138999999999996</v>
      </c>
      <c r="H22" s="14"/>
      <c r="I22" s="10">
        <v>-4.09</v>
      </c>
      <c r="J22" s="10">
        <v>-3.71</v>
      </c>
      <c r="K22" s="10">
        <v>-0.46</v>
      </c>
      <c r="L22" s="10">
        <v>0.78</v>
      </c>
      <c r="M22" s="10"/>
      <c r="N22" s="10">
        <f t="shared" si="2"/>
        <v>0.74216428314146832</v>
      </c>
      <c r="O22" s="10"/>
      <c r="Q22" s="10"/>
    </row>
    <row r="23" spans="1:17" ht="28">
      <c r="A23" s="25"/>
      <c r="B23" s="26">
        <v>1.2</v>
      </c>
      <c r="C23" s="27">
        <v>5</v>
      </c>
      <c r="D23" s="28" t="s">
        <v>128</v>
      </c>
      <c r="E23" s="27">
        <v>0.94</v>
      </c>
      <c r="F23" s="29">
        <v>0.41</v>
      </c>
      <c r="G23" s="30">
        <v>4.6013000000000002</v>
      </c>
      <c r="H23" s="31">
        <v>1.73</v>
      </c>
      <c r="I23" s="32">
        <v>1.8</v>
      </c>
      <c r="J23" s="32">
        <v>2.64</v>
      </c>
      <c r="K23" s="32">
        <v>2.21</v>
      </c>
      <c r="L23" s="32">
        <v>3.05</v>
      </c>
      <c r="M23" s="10"/>
      <c r="N23" s="10">
        <f t="shared" si="2"/>
        <v>0.53989706270723792</v>
      </c>
      <c r="O23" s="34" t="s">
        <v>133</v>
      </c>
      <c r="Q23" s="10"/>
    </row>
    <row r="24" spans="1:17" ht="28">
      <c r="A24" s="25"/>
      <c r="B24" s="26">
        <v>1.2</v>
      </c>
      <c r="C24" s="27">
        <v>6</v>
      </c>
      <c r="D24" s="28" t="s">
        <v>129</v>
      </c>
      <c r="E24" s="27">
        <v>0.94</v>
      </c>
      <c r="F24" s="29">
        <v>1.585</v>
      </c>
      <c r="G24" s="30">
        <v>4.6013000000000002</v>
      </c>
      <c r="H24" s="33"/>
      <c r="I24" s="32">
        <v>2.33</v>
      </c>
      <c r="J24" s="32">
        <v>2.97</v>
      </c>
      <c r="K24" s="32">
        <v>3.67</v>
      </c>
      <c r="L24" s="32">
        <v>4.8</v>
      </c>
      <c r="M24" s="10"/>
      <c r="N24" s="10">
        <f t="shared" si="2"/>
        <v>0.68221897957978583</v>
      </c>
      <c r="O24" s="34" t="s">
        <v>133</v>
      </c>
      <c r="Q24" s="10"/>
    </row>
    <row r="25" spans="1:17" ht="28">
      <c r="A25" s="25"/>
      <c r="B25" s="26">
        <v>1.2</v>
      </c>
      <c r="C25" s="27">
        <v>7</v>
      </c>
      <c r="D25" s="28" t="s">
        <v>130</v>
      </c>
      <c r="E25" s="27">
        <v>0.94</v>
      </c>
      <c r="F25" s="29">
        <v>0.73499999999999999</v>
      </c>
      <c r="G25" s="30">
        <v>4.6013000000000002</v>
      </c>
      <c r="H25" s="33"/>
      <c r="I25" s="32">
        <v>2.82</v>
      </c>
      <c r="J25" s="32">
        <v>2.2799999999999998</v>
      </c>
      <c r="K25" s="32">
        <v>3.15</v>
      </c>
      <c r="L25" s="32">
        <v>3.42</v>
      </c>
      <c r="M25" s="10"/>
      <c r="N25" s="10">
        <f t="shared" si="2"/>
        <v>0.56726508547102283</v>
      </c>
      <c r="O25" s="34" t="s">
        <v>133</v>
      </c>
      <c r="Q25" s="10"/>
    </row>
    <row r="26" spans="1:17" ht="28">
      <c r="A26" s="25"/>
      <c r="B26" s="26">
        <v>1.2</v>
      </c>
      <c r="C26" s="27">
        <v>8</v>
      </c>
      <c r="D26" s="28" t="s">
        <v>131</v>
      </c>
      <c r="E26" s="27">
        <v>0.94</v>
      </c>
      <c r="F26" s="29">
        <v>0.44500000000000001</v>
      </c>
      <c r="G26" s="30">
        <v>4.6013000000000002</v>
      </c>
      <c r="H26" s="33"/>
      <c r="I26" s="32">
        <v>1.71</v>
      </c>
      <c r="J26" s="32">
        <v>1.89</v>
      </c>
      <c r="K26" s="32">
        <v>2.09</v>
      </c>
      <c r="L26" s="32">
        <v>2.4</v>
      </c>
      <c r="M26" s="10"/>
      <c r="N26" s="10">
        <f t="shared" si="2"/>
        <v>0.49957672775714229</v>
      </c>
      <c r="O26" s="34" t="s">
        <v>133</v>
      </c>
      <c r="Q26" s="10"/>
    </row>
    <row r="27" spans="1:17" ht="28">
      <c r="A27" s="25"/>
      <c r="B27" s="26">
        <v>1.2</v>
      </c>
      <c r="C27" s="27">
        <v>9</v>
      </c>
      <c r="D27" s="28" t="s">
        <v>132</v>
      </c>
      <c r="E27" s="27">
        <v>0.94</v>
      </c>
      <c r="F27" s="29">
        <v>1.2450000000000001</v>
      </c>
      <c r="G27" s="30">
        <v>4.6013000000000002</v>
      </c>
      <c r="H27" s="33"/>
      <c r="I27" s="32">
        <v>-2.3199999999999998</v>
      </c>
      <c r="J27" s="32">
        <v>-2.46</v>
      </c>
      <c r="K27" s="32">
        <v>-1.22</v>
      </c>
      <c r="L27" s="32">
        <v>-1.07</v>
      </c>
      <c r="M27" s="10"/>
      <c r="N27" s="10">
        <f t="shared" si="2"/>
        <v>0.59942322045532392</v>
      </c>
      <c r="O27" s="34" t="s">
        <v>133</v>
      </c>
      <c r="Q27" s="10"/>
    </row>
    <row r="28" spans="1:17">
      <c r="N28" s="37">
        <f>AVERAGE(N3:N27)</f>
        <v>0.7079875400168254</v>
      </c>
    </row>
  </sheetData>
  <mergeCells count="3">
    <mergeCell ref="A1:H1"/>
    <mergeCell ref="I1:L1"/>
    <mergeCell ref="Q7:U7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topLeftCell="C1" zoomScale="70" zoomScaleNormal="70" workbookViewId="0">
      <selection activeCell="Q2" sqref="Q2:U2"/>
    </sheetView>
  </sheetViews>
  <sheetFormatPr defaultRowHeight="14"/>
  <cols>
    <col min="17" max="17" width="13.9140625" customWidth="1"/>
    <col min="18" max="18" width="13.25" customWidth="1"/>
  </cols>
  <sheetData>
    <row r="1" spans="1:21" ht="15.5">
      <c r="A1" s="65" t="s">
        <v>0</v>
      </c>
      <c r="B1" s="65"/>
      <c r="C1" s="65"/>
      <c r="D1" s="65"/>
      <c r="E1" s="65"/>
      <c r="F1" s="65"/>
      <c r="G1" s="65"/>
      <c r="H1" s="65"/>
      <c r="I1" s="64" t="s">
        <v>1</v>
      </c>
      <c r="J1" s="64"/>
      <c r="K1" s="64"/>
      <c r="L1" s="64"/>
    </row>
    <row r="2" spans="1:21" ht="2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2"/>
      <c r="H2" s="2"/>
      <c r="I2" t="s">
        <v>8</v>
      </c>
      <c r="J2" t="s">
        <v>9</v>
      </c>
      <c r="K2" t="s">
        <v>10</v>
      </c>
      <c r="L2" t="s">
        <v>11</v>
      </c>
      <c r="N2" t="s">
        <v>137</v>
      </c>
      <c r="Q2" s="64" t="s">
        <v>136</v>
      </c>
      <c r="R2" s="64"/>
      <c r="S2" s="64"/>
      <c r="T2" s="64"/>
      <c r="U2" s="64"/>
    </row>
    <row r="3" spans="1:21" ht="28">
      <c r="A3" s="11"/>
      <c r="B3" s="16">
        <v>0.25</v>
      </c>
      <c r="C3" s="12">
        <v>1</v>
      </c>
      <c r="D3" s="13" t="s">
        <v>70</v>
      </c>
      <c r="E3" s="21" t="s">
        <v>71</v>
      </c>
      <c r="F3" s="7">
        <f t="shared" ref="F3:F12" si="0">-((I3+J3)/2-(K3+L3)/2)</f>
        <v>7.58</v>
      </c>
      <c r="G3" s="8">
        <f t="shared" ref="G3:G12" si="1">E3/2*9.79</f>
        <v>0.88109999999999988</v>
      </c>
      <c r="H3" s="14">
        <f>AVERAGE(N3:N9)</f>
        <v>1.0738727285630065</v>
      </c>
      <c r="I3" s="10">
        <v>4.51</v>
      </c>
      <c r="J3" s="10">
        <v>6.15</v>
      </c>
      <c r="K3" s="10">
        <v>11.95</v>
      </c>
      <c r="L3" s="10">
        <v>13.87</v>
      </c>
      <c r="M3" s="10"/>
      <c r="N3" s="10">
        <f t="shared" ref="N3:N9" si="2">F3^(0.2)*B3^(0.2)/G3^(0.1)/C3^(0.2)</f>
        <v>1.1508515917765576</v>
      </c>
      <c r="O3" s="10"/>
      <c r="Q3" t="s">
        <v>19</v>
      </c>
      <c r="R3" t="s">
        <v>20</v>
      </c>
    </row>
    <row r="4" spans="1:21" ht="28">
      <c r="A4" s="11"/>
      <c r="B4" s="16">
        <v>0.25</v>
      </c>
      <c r="C4" s="12">
        <v>2</v>
      </c>
      <c r="D4" s="13" t="s">
        <v>72</v>
      </c>
      <c r="E4" s="21" t="s">
        <v>73</v>
      </c>
      <c r="F4" s="7">
        <f t="shared" si="0"/>
        <v>13.21</v>
      </c>
      <c r="G4" s="8">
        <f t="shared" si="1"/>
        <v>0.58739999999999992</v>
      </c>
      <c r="H4" s="14"/>
      <c r="I4" s="10">
        <v>6.82</v>
      </c>
      <c r="J4" s="10">
        <v>7.47</v>
      </c>
      <c r="K4" s="10">
        <v>19.7</v>
      </c>
      <c r="L4" s="10">
        <v>21.01</v>
      </c>
      <c r="M4" s="10"/>
      <c r="N4" s="10">
        <f t="shared" si="2"/>
        <v>1.1659211268072005</v>
      </c>
      <c r="O4" s="10"/>
      <c r="Q4" s="10">
        <v>0.48</v>
      </c>
      <c r="R4" s="10">
        <f>-0.4786*Q4+1.217</f>
        <v>0.98727200000000004</v>
      </c>
    </row>
    <row r="5" spans="1:21" ht="28">
      <c r="A5" s="11"/>
      <c r="B5" s="16">
        <v>0.25</v>
      </c>
      <c r="C5" s="12">
        <v>3</v>
      </c>
      <c r="D5" s="13" t="s">
        <v>74</v>
      </c>
      <c r="E5" s="12">
        <v>2.4365999999999999E-2</v>
      </c>
      <c r="F5" s="7">
        <f t="shared" si="0"/>
        <v>4.5349999999999993</v>
      </c>
      <c r="G5" s="8">
        <f t="shared" si="1"/>
        <v>0.11927156999999998</v>
      </c>
      <c r="H5" s="14"/>
      <c r="I5" s="10">
        <v>7.08</v>
      </c>
      <c r="J5" s="10">
        <v>8.3000000000000007</v>
      </c>
      <c r="K5" s="10">
        <v>11.75</v>
      </c>
      <c r="L5" s="10">
        <v>12.7</v>
      </c>
      <c r="M5" s="10"/>
      <c r="N5" s="10">
        <f t="shared" si="2"/>
        <v>1.0181822353919698</v>
      </c>
      <c r="O5" s="10"/>
      <c r="Q5" s="10">
        <v>0.51</v>
      </c>
      <c r="R5" s="10">
        <f t="shared" ref="R5:R14" si="3">-0.4786*Q5+1.217</f>
        <v>0.97291400000000006</v>
      </c>
    </row>
    <row r="6" spans="1:21" ht="28">
      <c r="A6" s="11"/>
      <c r="B6" s="16">
        <v>0.25</v>
      </c>
      <c r="C6" s="12">
        <v>4</v>
      </c>
      <c r="D6" s="13" t="s">
        <v>75</v>
      </c>
      <c r="E6" s="12">
        <v>2.4365999999999999E-2</v>
      </c>
      <c r="F6" s="7">
        <f t="shared" si="0"/>
        <v>10.139999999999999</v>
      </c>
      <c r="G6" s="8">
        <f t="shared" si="1"/>
        <v>0.11927156999999998</v>
      </c>
      <c r="H6" s="14"/>
      <c r="I6" s="10">
        <v>10.3</v>
      </c>
      <c r="J6" s="10">
        <v>11.21</v>
      </c>
      <c r="K6" s="10">
        <v>20.57</v>
      </c>
      <c r="L6" s="10">
        <v>21.22</v>
      </c>
      <c r="M6" s="10"/>
      <c r="N6" s="10">
        <f t="shared" si="2"/>
        <v>1.1290934834035409</v>
      </c>
      <c r="O6" s="10"/>
      <c r="Q6" s="10">
        <v>0.63</v>
      </c>
      <c r="R6" s="10">
        <f t="shared" si="3"/>
        <v>0.91548200000000013</v>
      </c>
    </row>
    <row r="7" spans="1:21" ht="28">
      <c r="A7" s="11"/>
      <c r="B7" s="16">
        <v>0.25</v>
      </c>
      <c r="C7" s="12">
        <v>5</v>
      </c>
      <c r="D7" s="13" t="s">
        <v>76</v>
      </c>
      <c r="E7" s="12">
        <v>1.8068000000000001E-2</v>
      </c>
      <c r="F7" s="7">
        <f t="shared" si="0"/>
        <v>3.9499999999999993</v>
      </c>
      <c r="G7" s="8">
        <f t="shared" si="1"/>
        <v>8.8442859999999998E-2</v>
      </c>
      <c r="H7" s="14"/>
      <c r="I7" s="10">
        <v>1.36</v>
      </c>
      <c r="J7" s="10">
        <v>2.21</v>
      </c>
      <c r="K7" s="10">
        <v>5.33</v>
      </c>
      <c r="L7" s="10">
        <v>6.14</v>
      </c>
      <c r="M7" s="10"/>
      <c r="N7" s="10">
        <f t="shared" si="2"/>
        <v>0.92139773895430654</v>
      </c>
      <c r="O7" s="10"/>
      <c r="Q7" s="10">
        <v>0.62</v>
      </c>
      <c r="R7" s="10">
        <f t="shared" si="3"/>
        <v>0.92026800000000009</v>
      </c>
    </row>
    <row r="8" spans="1:21" ht="28">
      <c r="A8" s="11"/>
      <c r="B8" s="16">
        <v>0.25</v>
      </c>
      <c r="C8" s="12">
        <v>6</v>
      </c>
      <c r="D8" s="13" t="s">
        <v>77</v>
      </c>
      <c r="E8" s="12">
        <v>1.8068000000000001E-2</v>
      </c>
      <c r="F8" s="7">
        <f t="shared" si="0"/>
        <v>8.7299999999999986</v>
      </c>
      <c r="G8" s="8">
        <f t="shared" si="1"/>
        <v>8.8442859999999998E-2</v>
      </c>
      <c r="H8" s="14"/>
      <c r="I8" s="10">
        <v>-1.67</v>
      </c>
      <c r="J8" s="10">
        <v>-1.39</v>
      </c>
      <c r="K8" s="10">
        <v>6.89</v>
      </c>
      <c r="L8" s="10">
        <v>7.51</v>
      </c>
      <c r="M8" s="10"/>
      <c r="N8" s="10">
        <f t="shared" si="2"/>
        <v>1.0411044974814181</v>
      </c>
      <c r="O8" s="10"/>
      <c r="Q8" s="10">
        <v>1</v>
      </c>
      <c r="R8" s="10">
        <f t="shared" si="3"/>
        <v>0.73840000000000006</v>
      </c>
    </row>
    <row r="9" spans="1:21" ht="28">
      <c r="A9" s="11"/>
      <c r="B9" s="16">
        <v>0.25</v>
      </c>
      <c r="C9" s="12">
        <v>7</v>
      </c>
      <c r="D9" s="13" t="s">
        <v>78</v>
      </c>
      <c r="E9" s="12">
        <v>1.8068000000000001E-2</v>
      </c>
      <c r="F9" s="7">
        <f t="shared" si="0"/>
        <v>12.844999999999999</v>
      </c>
      <c r="G9" s="8">
        <f t="shared" si="1"/>
        <v>8.8442859999999998E-2</v>
      </c>
      <c r="H9" s="14"/>
      <c r="I9" s="10">
        <v>-0.31</v>
      </c>
      <c r="J9" s="10">
        <v>0.75</v>
      </c>
      <c r="K9" s="10">
        <v>12.61</v>
      </c>
      <c r="L9" s="10">
        <v>13.52</v>
      </c>
      <c r="M9" s="10"/>
      <c r="N9" s="10">
        <f t="shared" si="2"/>
        <v>1.0905584261260513</v>
      </c>
      <c r="O9" s="10"/>
      <c r="Q9" s="10">
        <v>1.1100000000000001</v>
      </c>
      <c r="R9" s="10">
        <f t="shared" si="3"/>
        <v>0.68575399999999997</v>
      </c>
    </row>
    <row r="10" spans="1:21" ht="28">
      <c r="A10" s="3" t="s">
        <v>12</v>
      </c>
      <c r="B10" s="4">
        <v>0.35</v>
      </c>
      <c r="C10" s="5">
        <v>4</v>
      </c>
      <c r="D10" s="6" t="s">
        <v>63</v>
      </c>
      <c r="E10" s="5">
        <v>1.8064E-2</v>
      </c>
      <c r="F10" s="7">
        <f t="shared" si="0"/>
        <v>9.31</v>
      </c>
      <c r="G10" s="8">
        <f t="shared" si="1"/>
        <v>8.8423279999999993E-2</v>
      </c>
      <c r="H10" s="9">
        <f>AVERAGE(N10:N12)</f>
        <v>1.0851129709241336</v>
      </c>
      <c r="I10" s="10">
        <v>5.05</v>
      </c>
      <c r="J10" s="10">
        <v>6.11</v>
      </c>
      <c r="K10" s="10">
        <v>14.1</v>
      </c>
      <c r="L10" s="10">
        <v>15.68</v>
      </c>
      <c r="M10" s="10"/>
      <c r="N10" s="10">
        <f>F10^(0.2)*B10^(0.2)/G10^(0.1)/C10^(0.2)</f>
        <v>1.2233053771769247</v>
      </c>
      <c r="O10" s="10"/>
      <c r="Q10">
        <v>0.39</v>
      </c>
      <c r="R10" s="10">
        <f t="shared" si="3"/>
        <v>1.030346</v>
      </c>
    </row>
    <row r="11" spans="1:21" ht="28">
      <c r="A11" s="11"/>
      <c r="B11" s="4">
        <v>0.35</v>
      </c>
      <c r="C11" s="12">
        <v>5</v>
      </c>
      <c r="D11" s="13" t="s">
        <v>64</v>
      </c>
      <c r="E11" s="12">
        <v>6.2460000000000002E-2</v>
      </c>
      <c r="F11" s="7">
        <f t="shared" si="0"/>
        <v>7.2100000000000009</v>
      </c>
      <c r="G11" s="8">
        <f t="shared" si="1"/>
        <v>0.30574170000000001</v>
      </c>
      <c r="H11" s="14"/>
      <c r="I11" s="10">
        <v>4.88</v>
      </c>
      <c r="J11" s="10">
        <v>6.15</v>
      </c>
      <c r="K11" s="10">
        <v>12.4</v>
      </c>
      <c r="L11" s="10">
        <v>13.05</v>
      </c>
      <c r="M11" s="10"/>
      <c r="N11" s="10">
        <f t="shared" ref="N11:N12" si="4">F11^(0.2)*B11^(0.2)/G11^(0.1)/C11^(0.2)</f>
        <v>0.98190889290647732</v>
      </c>
      <c r="O11" s="10"/>
      <c r="Q11">
        <v>0.63</v>
      </c>
      <c r="R11" s="10">
        <f t="shared" si="3"/>
        <v>0.91548200000000013</v>
      </c>
    </row>
    <row r="12" spans="1:21" ht="28">
      <c r="A12" s="11"/>
      <c r="B12" s="4">
        <v>0.35</v>
      </c>
      <c r="C12" s="12">
        <v>6</v>
      </c>
      <c r="D12" s="13" t="s">
        <v>65</v>
      </c>
      <c r="E12" s="12">
        <v>6.2460000000000002E-2</v>
      </c>
      <c r="F12" s="7">
        <f t="shared" si="0"/>
        <v>12.104999999999999</v>
      </c>
      <c r="G12" s="8">
        <f t="shared" si="1"/>
        <v>0.30574170000000001</v>
      </c>
      <c r="H12" s="14"/>
      <c r="I12" s="10">
        <v>6.3</v>
      </c>
      <c r="J12" s="10">
        <v>7.15</v>
      </c>
      <c r="K12" s="10">
        <v>18.2</v>
      </c>
      <c r="L12" s="10">
        <v>19.46</v>
      </c>
      <c r="M12" s="10"/>
      <c r="N12" s="10">
        <f t="shared" si="4"/>
        <v>1.0501246426889985</v>
      </c>
      <c r="O12" s="10"/>
      <c r="Q12">
        <v>0.57999999999999996</v>
      </c>
      <c r="R12" s="10">
        <f t="shared" si="3"/>
        <v>0.93941200000000014</v>
      </c>
    </row>
    <row r="13" spans="1:21" ht="28">
      <c r="A13" s="11"/>
      <c r="B13" s="16">
        <v>0.55000000000000004</v>
      </c>
      <c r="C13" s="12">
        <v>1</v>
      </c>
      <c r="D13" s="13" t="s">
        <v>66</v>
      </c>
      <c r="E13" s="21" t="s">
        <v>67</v>
      </c>
      <c r="F13" s="7">
        <f>-((I13+J13)/2-(K13+L13)/2)</f>
        <v>2.6100000000000003</v>
      </c>
      <c r="G13" s="8">
        <f>E13/2*9.79</f>
        <v>4.8949999999999996</v>
      </c>
      <c r="H13" s="9">
        <f>AVERAGE(N13:N14)</f>
        <v>0.94103807933639083</v>
      </c>
      <c r="I13" s="10">
        <v>-6.13</v>
      </c>
      <c r="J13" s="10">
        <v>-2.5099999999999998</v>
      </c>
      <c r="K13" s="10">
        <v>-2.77</v>
      </c>
      <c r="L13" s="10">
        <v>-0.65</v>
      </c>
      <c r="M13" s="10"/>
      <c r="N13" s="10">
        <f>F13^(0.2)*B13^(0.2)/G13^(0.1)/C13^(0.2)</f>
        <v>0.91711832194701015</v>
      </c>
      <c r="O13" s="10"/>
      <c r="Q13">
        <v>0.77</v>
      </c>
      <c r="R13" s="10">
        <f t="shared" si="3"/>
        <v>0.84847800000000007</v>
      </c>
    </row>
    <row r="14" spans="1:21" ht="28">
      <c r="A14" s="11"/>
      <c r="B14" s="16">
        <v>0.55000000000000004</v>
      </c>
      <c r="C14" s="12">
        <v>2</v>
      </c>
      <c r="D14" s="13" t="s">
        <v>68</v>
      </c>
      <c r="E14" s="21" t="s">
        <v>69</v>
      </c>
      <c r="F14" s="7">
        <f>-((I14+J14)/2-(K14+L14)/2)</f>
        <v>4.3099999999999996</v>
      </c>
      <c r="G14" s="8">
        <f>E14/2*9.79</f>
        <v>2.0069499999999998</v>
      </c>
      <c r="H14" s="14"/>
      <c r="I14" s="10">
        <v>-2.0699999999999998</v>
      </c>
      <c r="J14" s="10">
        <v>-2.79</v>
      </c>
      <c r="K14" s="10">
        <v>2.25</v>
      </c>
      <c r="L14" s="10">
        <v>1.51</v>
      </c>
      <c r="M14" s="10"/>
      <c r="N14" s="10">
        <f>F14^(0.2)*B14^(0.2)/G14^(0.1)/C14^(0.2)</f>
        <v>0.9649578367257714</v>
      </c>
      <c r="O14" s="10"/>
      <c r="Q14" s="36">
        <v>1.1599999999999999</v>
      </c>
      <c r="R14" s="10">
        <f t="shared" si="3"/>
        <v>0.66182400000000008</v>
      </c>
      <c r="S14" s="36"/>
      <c r="T14" s="36"/>
      <c r="U14" s="36"/>
    </row>
    <row r="15" spans="1:21">
      <c r="N15" s="37">
        <f>AVERAGE(N3:N14)</f>
        <v>1.0545436809488522</v>
      </c>
    </row>
  </sheetData>
  <mergeCells count="3">
    <mergeCell ref="A1:H1"/>
    <mergeCell ref="I1:L1"/>
    <mergeCell ref="Q2:U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块染</vt:lpstr>
      <vt:lpstr>整体染色</vt:lpstr>
      <vt:lpstr>结香</vt:lpstr>
      <vt:lpstr>木槿</vt:lpstr>
      <vt:lpstr>金边瑞香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谷冬宇</dc:creator>
  <cp:lastModifiedBy>么都不能卖 什</cp:lastModifiedBy>
  <dcterms:created xsi:type="dcterms:W3CDTF">2024-05-22T19:50:29Z</dcterms:created>
  <dcterms:modified xsi:type="dcterms:W3CDTF">2024-05-31T23:42:18Z</dcterms:modified>
</cp:coreProperties>
</file>