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gray\Documents\Research\!Evaluation_Modelling\project_care_cascades\Chlamydia\data\"/>
    </mc:Choice>
  </mc:AlternateContent>
  <bookViews>
    <workbookView xWindow="120" yWindow="60" windowWidth="23955" windowHeight="12840" xr2:uid="{00000000-000D-0000-FFFF-FFFF00000000}"/>
  </bookViews>
  <sheets>
    <sheet name="CT notifications_2007-2016" sheetId="1" r:id="rId1"/>
    <sheet name="15_29_Vic_proportion" sheetId="2" r:id="rId2"/>
  </sheets>
  <calcPr calcId="171027"/>
</workbook>
</file>

<file path=xl/calcChain.xml><?xml version="1.0" encoding="utf-8"?>
<calcChain xmlns="http://schemas.openxmlformats.org/spreadsheetml/2006/main">
  <c r="H41" i="1" l="1"/>
  <c r="H40" i="1"/>
  <c r="E41" i="1"/>
  <c r="E40" i="1"/>
  <c r="C26" i="2" l="1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D25" i="2"/>
  <c r="C25" i="2"/>
  <c r="B26" i="2"/>
  <c r="B27" i="2"/>
  <c r="B28" i="2"/>
  <c r="B29" i="2"/>
  <c r="B30" i="2"/>
  <c r="B31" i="2"/>
  <c r="B32" i="2"/>
  <c r="B25" i="2"/>
  <c r="E4" i="2"/>
  <c r="J21" i="2"/>
  <c r="E21" i="2"/>
  <c r="J20" i="2"/>
  <c r="E20" i="2"/>
  <c r="J19" i="2"/>
  <c r="E19" i="2"/>
  <c r="J18" i="2"/>
  <c r="E18" i="2"/>
  <c r="J17" i="2"/>
  <c r="E17" i="2"/>
  <c r="J16" i="2"/>
  <c r="E16" i="2"/>
  <c r="J15" i="2"/>
  <c r="E15" i="2"/>
  <c r="J14" i="2"/>
  <c r="E14" i="2"/>
  <c r="J10" i="2"/>
  <c r="E10" i="2"/>
  <c r="J9" i="2"/>
  <c r="E9" i="2"/>
  <c r="J8" i="2"/>
  <c r="E8" i="2"/>
  <c r="J7" i="2"/>
  <c r="E7" i="2"/>
  <c r="J6" i="2"/>
  <c r="E6" i="2"/>
  <c r="J5" i="2"/>
  <c r="E5" i="2"/>
  <c r="J4" i="2"/>
  <c r="J3" i="2"/>
  <c r="E3" i="2"/>
  <c r="C72" i="1" l="1"/>
  <c r="D72" i="1"/>
  <c r="E72" i="1"/>
  <c r="F72" i="1"/>
  <c r="G72" i="1"/>
  <c r="H72" i="1"/>
  <c r="I72" i="1"/>
  <c r="J72" i="1"/>
  <c r="K72" i="1"/>
  <c r="L72" i="1"/>
  <c r="M72" i="1"/>
  <c r="N72" i="1"/>
  <c r="O72" i="1"/>
  <c r="B72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B71" i="1"/>
  <c r="O41" i="1"/>
  <c r="N41" i="1"/>
  <c r="M41" i="1"/>
  <c r="L41" i="1"/>
  <c r="K41" i="1"/>
  <c r="J41" i="1"/>
  <c r="I41" i="1"/>
  <c r="G41" i="1"/>
  <c r="F41" i="1"/>
  <c r="D41" i="1"/>
  <c r="C41" i="1"/>
  <c r="B41" i="1"/>
  <c r="O40" i="1"/>
  <c r="N40" i="1"/>
  <c r="M40" i="1"/>
  <c r="L40" i="1"/>
  <c r="K40" i="1"/>
  <c r="J40" i="1"/>
  <c r="I40" i="1"/>
  <c r="G40" i="1"/>
  <c r="F40" i="1"/>
  <c r="D40" i="1"/>
  <c r="C40" i="1"/>
  <c r="B40" i="1"/>
  <c r="H4" i="1"/>
  <c r="H5" i="1"/>
  <c r="H6" i="1"/>
  <c r="H7" i="1"/>
  <c r="H8" i="1"/>
  <c r="H9" i="1"/>
  <c r="H10" i="1"/>
  <c r="H3" i="1"/>
  <c r="O4" i="1"/>
  <c r="O5" i="1"/>
  <c r="O6" i="1"/>
  <c r="O7" i="1"/>
  <c r="O8" i="1"/>
  <c r="O9" i="1"/>
  <c r="O10" i="1"/>
  <c r="O3" i="1"/>
  <c r="O27" i="1"/>
  <c r="H27" i="1"/>
  <c r="H26" i="1"/>
  <c r="H15" i="1"/>
  <c r="H16" i="1"/>
  <c r="H17" i="1"/>
  <c r="H18" i="1"/>
  <c r="H19" i="1"/>
  <c r="H20" i="1"/>
  <c r="H21" i="1"/>
  <c r="H14" i="1"/>
  <c r="O14" i="1"/>
  <c r="O26" i="1"/>
  <c r="O15" i="1"/>
  <c r="O16" i="1"/>
  <c r="O17" i="1"/>
  <c r="O18" i="1"/>
  <c r="O19" i="1"/>
  <c r="O20" i="1"/>
  <c r="O21" i="1"/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32" i="1"/>
  <c r="B33" i="1"/>
  <c r="B34" i="1"/>
  <c r="B35" i="1"/>
  <c r="B36" i="1"/>
  <c r="B37" i="1"/>
  <c r="B38" i="1"/>
  <c r="B39" i="1"/>
</calcChain>
</file>

<file path=xl/sharedStrings.xml><?xml version="1.0" encoding="utf-8"?>
<sst xmlns="http://schemas.openxmlformats.org/spreadsheetml/2006/main" count="107" uniqueCount="24">
  <si>
    <t>year</t>
  </si>
  <si>
    <t>male &lt; 15 yrs</t>
  </si>
  <si>
    <t>male 15-19 yrs</t>
  </si>
  <si>
    <t>male 20-24 yrs</t>
  </si>
  <si>
    <t>male 25-29 yrs</t>
  </si>
  <si>
    <t>male 30-34 yrs</t>
  </si>
  <si>
    <t>male &gt; 34 yrs</t>
  </si>
  <si>
    <t>male all</t>
  </si>
  <si>
    <t>female &lt; 15 yrs</t>
  </si>
  <si>
    <t>female 15-19 yrs</t>
  </si>
  <si>
    <t>female 20-24 yrs</t>
  </si>
  <si>
    <t>female 25-29 yrs</t>
  </si>
  <si>
    <t>female 30-34 yrs</t>
  </si>
  <si>
    <t>female &gt; 34 yrs</t>
  </si>
  <si>
    <t>female all</t>
  </si>
  <si>
    <t>Proportion notifications in Vic</t>
  </si>
  <si>
    <t>2015-2016 excl Vic</t>
  </si>
  <si>
    <t>Vic 2007-2014</t>
  </si>
  <si>
    <t>2015-2016 national estimate</t>
  </si>
  <si>
    <t>National 2007-2014</t>
  </si>
  <si>
    <t>Vic Proportion</t>
  </si>
  <si>
    <t>all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</si>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</sst>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1" fontId="0" fillId="0" borderId="16" xfId="0" applyNumberFormat="1" applyBorder="1"/>
    <xf numFmtId="1" fontId="0" fillId="0" borderId="17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2" fontId="0" fillId="35" borderId="0" xfId="0" applyNumberFormat="1" applyFill="1" applyBorder="1"/>
    <xf numFmtId="0" fontId="0" fillId="33" borderId="13" xfId="0" applyFill="1" applyBorder="1"/>
    <xf numFmtId="2" fontId="0" fillId="35" borderId="14" xfId="0" applyNumberFormat="1" applyFill="1" applyBorder="1"/>
    <xf numFmtId="1" fontId="0" fillId="0" borderId="0" xfId="0" applyNumberFormat="1" applyBorder="1"/>
    <xf numFmtId="1" fontId="0" fillId="0" borderId="14" xfId="0" applyNumberFormat="1" applyBorder="1"/>
    <xf numFmtId="0" fontId="0" fillId="0" borderId="14" xfId="0" applyFill="1" applyBorder="1"/>
    <xf numFmtId="2" fontId="0" fillId="35" borderId="16" xfId="0" applyNumberFormat="1" applyFill="1" applyBorder="1"/>
    <xf numFmtId="2" fontId="0" fillId="35" borderId="17" xfId="0" applyNumberFormat="1" applyFill="1" applyBorder="1"/>
    <xf numFmtId="0" fontId="0" fillId="0" borderId="0" xfId="0" applyFill="1" applyBorder="1"/>
    <xf numFmtId="1" fontId="0" fillId="0" borderId="0" xfId="0" applyNumberFormat="1"/>
    <xf numFmtId="0" fontId="16" fillId="34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notifications_2007-2016'!$B$31</c:f>
              <c:strCache>
                <c:ptCount val="1"/>
                <c:pt idx="0">
                  <c:v>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2.0752136752136753E-2"/>
                  <c:y val="0.13841837606837606"/>
                </c:manualLayout>
              </c:layout>
              <c:numFmt formatCode="General" sourceLinked="0"/>
            </c:trendlineLbl>
          </c:trendline>
          <c:val>
            <c:numRef>
              <c:f>'CT notifications_2007-2016'!$B$32:$B$39</c:f>
              <c:numCache>
                <c:formatCode>0.00</c:formatCode>
                <c:ptCount val="8"/>
                <c:pt idx="0">
                  <c:v>0.14117647058823529</c:v>
                </c:pt>
                <c:pt idx="1">
                  <c:v>0.20634920634920634</c:v>
                </c:pt>
                <c:pt idx="2">
                  <c:v>0.23456790123456789</c:v>
                </c:pt>
                <c:pt idx="3">
                  <c:v>0.26</c:v>
                </c:pt>
                <c:pt idx="4">
                  <c:v>0.17307692307692307</c:v>
                </c:pt>
                <c:pt idx="5">
                  <c:v>0.26415094339622641</c:v>
                </c:pt>
                <c:pt idx="6">
                  <c:v>0.15853658536585366</c:v>
                </c:pt>
                <c:pt idx="7">
                  <c:v>6.9444444444444448E-2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F-43CB-9C02-DAF573E6C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42624"/>
        <c:axId val="76465280"/>
      </c:lineChart>
      <c:catAx>
        <c:axId val="764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465280"/>
        <c:crosses val="autoZero"/>
        <c:auto val="1"/>
        <c:lblAlgn val="ctr"/>
        <c:lblOffset val="100"/>
        <c:noMultiLvlLbl val="0"/>
      </c:catAx>
      <c:valAx>
        <c:axId val="764652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644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notifications_2007-2016'!$K$31</c:f>
              <c:strCache>
                <c:ptCount val="1"/>
                <c:pt idx="0">
                  <c:v>female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195726495726496E-2"/>
                  <c:y val="0.36200042735042737"/>
                </c:manualLayout>
              </c:layout>
              <c:numFmt formatCode="General" sourceLinked="0"/>
            </c:trendlineLbl>
          </c:trendline>
          <c:val>
            <c:numRef>
              <c:f>'CT notifications_2007-2016'!$K$32:$K$39</c:f>
              <c:numCache>
                <c:formatCode>0.00</c:formatCode>
                <c:ptCount val="8"/>
                <c:pt idx="0">
                  <c:v>0.23599277046217401</c:v>
                </c:pt>
                <c:pt idx="1">
                  <c:v>0.21888675623800383</c:v>
                </c:pt>
                <c:pt idx="2">
                  <c:v>0.24232456140350878</c:v>
                </c:pt>
                <c:pt idx="3">
                  <c:v>0.2300657688694018</c:v>
                </c:pt>
                <c:pt idx="4">
                  <c:v>0.24742326424283612</c:v>
                </c:pt>
                <c:pt idx="5">
                  <c:v>0.25549450549450547</c:v>
                </c:pt>
                <c:pt idx="6">
                  <c:v>0.24971091900225759</c:v>
                </c:pt>
                <c:pt idx="7">
                  <c:v>0.24481633512261866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F-4B73-956E-B249000E8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88064"/>
        <c:axId val="90889600"/>
      </c:lineChart>
      <c:catAx>
        <c:axId val="9088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90889600"/>
        <c:crosses val="autoZero"/>
        <c:auto val="1"/>
        <c:lblAlgn val="ctr"/>
        <c:lblOffset val="100"/>
        <c:noMultiLvlLbl val="0"/>
      </c:catAx>
      <c:valAx>
        <c:axId val="90889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888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notifications_2007-2016'!$L$31</c:f>
              <c:strCache>
                <c:ptCount val="1"/>
                <c:pt idx="0">
                  <c:v>female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3.2093162393162393E-2"/>
                  <c:y val="0.43376709401709401"/>
                </c:manualLayout>
              </c:layout>
              <c:numFmt formatCode="General" sourceLinked="0"/>
            </c:trendlineLbl>
          </c:trendline>
          <c:val>
            <c:numRef>
              <c:f>'CT notifications_2007-2016'!$L$32:$L$39</c:f>
              <c:numCache>
                <c:formatCode>0.00</c:formatCode>
                <c:ptCount val="8"/>
                <c:pt idx="0">
                  <c:v>0.23295222539812169</c:v>
                </c:pt>
                <c:pt idx="1">
                  <c:v>0.23640319071791152</c:v>
                </c:pt>
                <c:pt idx="2">
                  <c:v>0.22745558162923232</c:v>
                </c:pt>
                <c:pt idx="3">
                  <c:v>0.23443223443223443</c:v>
                </c:pt>
                <c:pt idx="4">
                  <c:v>0.2414654454621149</c:v>
                </c:pt>
                <c:pt idx="5">
                  <c:v>0.25243638332430968</c:v>
                </c:pt>
                <c:pt idx="6">
                  <c:v>0.24892486718947635</c:v>
                </c:pt>
                <c:pt idx="7">
                  <c:v>0.24633123689727462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D-43E1-8BBE-5910DBF54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0400"/>
        <c:axId val="138791936"/>
      </c:lineChart>
      <c:catAx>
        <c:axId val="1387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791936"/>
        <c:crosses val="autoZero"/>
        <c:auto val="1"/>
        <c:lblAlgn val="ctr"/>
        <c:lblOffset val="100"/>
        <c:noMultiLvlLbl val="0"/>
      </c:catAx>
      <c:valAx>
        <c:axId val="13879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8790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notifications_2007-2016'!$M$31</c:f>
              <c:strCache>
                <c:ptCount val="1"/>
                <c:pt idx="0">
                  <c:v>female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4.4700854700854701E-3"/>
                  <c:y val="0.22601709401709402"/>
                </c:manualLayout>
              </c:layout>
              <c:numFmt formatCode="General" sourceLinked="0"/>
            </c:trendlineLbl>
          </c:trendline>
          <c:val>
            <c:numRef>
              <c:f>'CT notifications_2007-2016'!$M$32:$M$39</c:f>
              <c:numCache>
                <c:formatCode>0.00</c:formatCode>
                <c:ptCount val="8"/>
                <c:pt idx="0">
                  <c:v>0.24951076320939333</c:v>
                </c:pt>
                <c:pt idx="1">
                  <c:v>0.23441055985434683</c:v>
                </c:pt>
                <c:pt idx="2">
                  <c:v>0.20804195804195805</c:v>
                </c:pt>
                <c:pt idx="3">
                  <c:v>0.20886319845857418</c:v>
                </c:pt>
                <c:pt idx="4">
                  <c:v>0.24912648497554157</c:v>
                </c:pt>
                <c:pt idx="5">
                  <c:v>0.26106920301738273</c:v>
                </c:pt>
                <c:pt idx="6">
                  <c:v>0.23261538461538461</c:v>
                </c:pt>
                <c:pt idx="7">
                  <c:v>0.23605633802816903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4-4791-93B2-0F2A5DE2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42528"/>
        <c:axId val="141544064"/>
      </c:lineChart>
      <c:catAx>
        <c:axId val="141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544064"/>
        <c:crosses val="autoZero"/>
        <c:auto val="1"/>
        <c:lblAlgn val="ctr"/>
        <c:lblOffset val="100"/>
        <c:noMultiLvlLbl val="0"/>
      </c:catAx>
      <c:valAx>
        <c:axId val="141544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5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notifications_2007-2016'!$N$31</c:f>
              <c:strCache>
                <c:ptCount val="1"/>
                <c:pt idx="0">
                  <c:v>female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5324786324786325E-2"/>
                  <c:y val="0.16304273504273503"/>
                </c:manualLayout>
              </c:layout>
              <c:numFmt formatCode="General" sourceLinked="0"/>
            </c:trendlineLbl>
          </c:trendline>
          <c:val>
            <c:numRef>
              <c:f>'CT notifications_2007-2016'!$N$32:$N$39</c:f>
              <c:numCache>
                <c:formatCode>0.00</c:formatCode>
                <c:ptCount val="8"/>
                <c:pt idx="0">
                  <c:v>0.24083250743310208</c:v>
                </c:pt>
                <c:pt idx="1">
                  <c:v>0.22203171881697387</c:v>
                </c:pt>
                <c:pt idx="2">
                  <c:v>0.23571428571428571</c:v>
                </c:pt>
                <c:pt idx="3">
                  <c:v>0.24165457184325109</c:v>
                </c:pt>
                <c:pt idx="4">
                  <c:v>0.26958604173794048</c:v>
                </c:pt>
                <c:pt idx="5">
                  <c:v>0.2687140115163148</c:v>
                </c:pt>
                <c:pt idx="6">
                  <c:v>0.23715058611361586</c:v>
                </c:pt>
                <c:pt idx="7">
                  <c:v>0.2391304347826087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2-4129-B9AF-FB79AE73A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5712"/>
        <c:axId val="136605696"/>
      </c:lineChart>
      <c:catAx>
        <c:axId val="13659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605696"/>
        <c:crosses val="autoZero"/>
        <c:auto val="1"/>
        <c:lblAlgn val="ctr"/>
        <c:lblOffset val="100"/>
        <c:noMultiLvlLbl val="0"/>
      </c:catAx>
      <c:valAx>
        <c:axId val="136605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6595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notifications_2007-2016'!$O$31</c:f>
              <c:strCache>
                <c:ptCount val="1"/>
                <c:pt idx="0">
                  <c:v>female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1.6913675213675212E-2"/>
                  <c:y val="0.28281153846153845"/>
                </c:manualLayout>
              </c:layout>
              <c:numFmt formatCode="General" sourceLinked="0"/>
            </c:trendlineLbl>
          </c:trendline>
          <c:val>
            <c:numRef>
              <c:f>'CT notifications_2007-2016'!$O$32:$O$39</c:f>
              <c:numCache>
                <c:formatCode>0.00</c:formatCode>
                <c:ptCount val="8"/>
                <c:pt idx="0">
                  <c:v>0.21484553588922997</c:v>
                </c:pt>
                <c:pt idx="1">
                  <c:v>0.20604024918898745</c:v>
                </c:pt>
                <c:pt idx="2">
                  <c:v>0.21705069124423962</c:v>
                </c:pt>
                <c:pt idx="3">
                  <c:v>0.21387470997679814</c:v>
                </c:pt>
                <c:pt idx="4">
                  <c:v>0.23257968085554293</c:v>
                </c:pt>
                <c:pt idx="5">
                  <c:v>0.2404926354331364</c:v>
                </c:pt>
                <c:pt idx="6">
                  <c:v>0.23231077861829733</c:v>
                </c:pt>
                <c:pt idx="7">
                  <c:v>0.22944100639139697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2A-4599-ADF7-2937D2A20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41664"/>
        <c:axId val="136253824"/>
      </c:lineChart>
      <c:catAx>
        <c:axId val="9024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6253824"/>
        <c:crosses val="autoZero"/>
        <c:auto val="1"/>
        <c:lblAlgn val="ctr"/>
        <c:lblOffset val="100"/>
        <c:noMultiLvlLbl val="0"/>
      </c:catAx>
      <c:valAx>
        <c:axId val="136253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024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notifications_2007-2016'!$C$31</c:f>
              <c:strCache>
                <c:ptCount val="1"/>
                <c:pt idx="0">
                  <c:v>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8.1158119658119657E-2"/>
                  <c:y val="0.24103162393162395"/>
                </c:manualLayout>
              </c:layout>
              <c:numFmt formatCode="General" sourceLinked="0"/>
            </c:trendlineLbl>
          </c:trendline>
          <c:val>
            <c:numRef>
              <c:f>'CT notifications_2007-2016'!$C$32:$C$39</c:f>
              <c:numCache>
                <c:formatCode>0.00</c:formatCode>
                <c:ptCount val="8"/>
                <c:pt idx="0">
                  <c:v>0.15003394433129669</c:v>
                </c:pt>
                <c:pt idx="1">
                  <c:v>0.1525377969762419</c:v>
                </c:pt>
                <c:pt idx="2">
                  <c:v>0.17117560255779635</c:v>
                </c:pt>
                <c:pt idx="3">
                  <c:v>0.17365043412608533</c:v>
                </c:pt>
                <c:pt idx="4">
                  <c:v>0.19897772909821101</c:v>
                </c:pt>
                <c:pt idx="5">
                  <c:v>0.1983425414364641</c:v>
                </c:pt>
                <c:pt idx="6">
                  <c:v>0.19466248037676609</c:v>
                </c:pt>
                <c:pt idx="7">
                  <c:v>0.196751269035533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C-4D1D-8F21-AAFF28A2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832"/>
        <c:axId val="66426368"/>
      </c:lineChart>
      <c:catAx>
        <c:axId val="6642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66426368"/>
        <c:crosses val="autoZero"/>
        <c:auto val="1"/>
        <c:lblAlgn val="ctr"/>
        <c:lblOffset val="100"/>
        <c:noMultiLvlLbl val="0"/>
      </c:catAx>
      <c:valAx>
        <c:axId val="66426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642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notifications_2007-2016'!$D$31</c:f>
              <c:strCache>
                <c:ptCount val="1"/>
                <c:pt idx="0">
                  <c:v>male 20-24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1.0223076923076923E-2"/>
                  <c:y val="0.24260982905982906"/>
                </c:manualLayout>
              </c:layout>
              <c:numFmt formatCode="General" sourceLinked="0"/>
            </c:trendlineLbl>
          </c:trendline>
          <c:val>
            <c:numRef>
              <c:f>'CT notifications_2007-2016'!$D$32:$D$39</c:f>
              <c:numCache>
                <c:formatCode>0.00</c:formatCode>
                <c:ptCount val="8"/>
                <c:pt idx="0">
                  <c:v>0.21602461209202783</c:v>
                </c:pt>
                <c:pt idx="1">
                  <c:v>0.20460048426150121</c:v>
                </c:pt>
                <c:pt idx="2">
                  <c:v>0.2260061919504644</c:v>
                </c:pt>
                <c:pt idx="3">
                  <c:v>0.22594832325453545</c:v>
                </c:pt>
                <c:pt idx="4">
                  <c:v>0.2442829140803659</c:v>
                </c:pt>
                <c:pt idx="5">
                  <c:v>0.25545904700056821</c:v>
                </c:pt>
                <c:pt idx="6">
                  <c:v>0.24405206001823759</c:v>
                </c:pt>
                <c:pt idx="7">
                  <c:v>0.23677460724591215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46C1-9D03-4D0F574C2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80064"/>
        <c:axId val="119081600"/>
      </c:lineChart>
      <c:catAx>
        <c:axId val="119080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9081600"/>
        <c:crosses val="autoZero"/>
        <c:auto val="1"/>
        <c:lblAlgn val="ctr"/>
        <c:lblOffset val="100"/>
        <c:noMultiLvlLbl val="0"/>
      </c:catAx>
      <c:valAx>
        <c:axId val="119081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9080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notifications_2007-2016'!$E$31</c:f>
              <c:strCache>
                <c:ptCount val="1"/>
                <c:pt idx="0">
                  <c:v>male 25-29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238461538461539E-2"/>
                  <c:y val="0.26361239316239315"/>
                </c:manualLayout>
              </c:layout>
              <c:numFmt formatCode="General" sourceLinked="0"/>
            </c:trendlineLbl>
          </c:trendline>
          <c:val>
            <c:numRef>
              <c:f>'CT notifications_2007-2016'!$E$32:$E$39</c:f>
              <c:numCache>
                <c:formatCode>0.00</c:formatCode>
                <c:ptCount val="8"/>
                <c:pt idx="0">
                  <c:v>0.21924398625429553</c:v>
                </c:pt>
                <c:pt idx="1">
                  <c:v>0.2345124096150088</c:v>
                </c:pt>
                <c:pt idx="2">
                  <c:v>0.23997014368352304</c:v>
                </c:pt>
                <c:pt idx="3">
                  <c:v>0.2339082229750539</c:v>
                </c:pt>
                <c:pt idx="4">
                  <c:v>0.24126268320180383</c:v>
                </c:pt>
                <c:pt idx="5">
                  <c:v>0.25060435132957293</c:v>
                </c:pt>
                <c:pt idx="6">
                  <c:v>0.24461152882205514</c:v>
                </c:pt>
                <c:pt idx="7">
                  <c:v>0.24595815501664289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B-47E3-8E0D-D209A2D2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72320"/>
        <c:axId val="89985408"/>
      </c:lineChart>
      <c:catAx>
        <c:axId val="640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89985408"/>
        <c:crosses val="autoZero"/>
        <c:auto val="1"/>
        <c:lblAlgn val="ctr"/>
        <c:lblOffset val="100"/>
        <c:noMultiLvlLbl val="0"/>
      </c:catAx>
      <c:valAx>
        <c:axId val="89985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40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notifications_2007-2016'!$F$31</c:f>
              <c:strCache>
                <c:ptCount val="1"/>
                <c:pt idx="0">
                  <c:v>male 30-34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3.3035042735042784E-2"/>
                  <c:y val="0.25402991452991452"/>
                </c:manualLayout>
              </c:layout>
              <c:numFmt formatCode="General" sourceLinked="0"/>
            </c:trendlineLbl>
          </c:trendline>
          <c:val>
            <c:numRef>
              <c:f>'CT notifications_2007-2016'!$F$32:$F$39</c:f>
              <c:numCache>
                <c:formatCode>0.00</c:formatCode>
                <c:ptCount val="8"/>
                <c:pt idx="0">
                  <c:v>0.23537477148080438</c:v>
                </c:pt>
                <c:pt idx="1">
                  <c:v>0.22009764035801466</c:v>
                </c:pt>
                <c:pt idx="2">
                  <c:v>0.25480957989791914</c:v>
                </c:pt>
                <c:pt idx="3">
                  <c:v>0.2405739072405739</c:v>
                </c:pt>
                <c:pt idx="4">
                  <c:v>0.24930059061237178</c:v>
                </c:pt>
                <c:pt idx="5">
                  <c:v>0.25918918918918921</c:v>
                </c:pt>
                <c:pt idx="6">
                  <c:v>0.24803149606299213</c:v>
                </c:pt>
                <c:pt idx="7">
                  <c:v>0.24606955693187232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C-40AA-9EFF-D2C55031F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51712"/>
        <c:axId val="117690368"/>
      </c:lineChart>
      <c:catAx>
        <c:axId val="11765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7690368"/>
        <c:crosses val="autoZero"/>
        <c:auto val="1"/>
        <c:lblAlgn val="ctr"/>
        <c:lblOffset val="100"/>
        <c:noMultiLvlLbl val="0"/>
      </c:catAx>
      <c:valAx>
        <c:axId val="117690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765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notifications_2007-2016'!$G$31</c:f>
              <c:strCache>
                <c:ptCount val="1"/>
                <c:pt idx="0">
                  <c:v>male &gt; 34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8097435897435898E-2"/>
                  <c:y val="0.24735555555555555"/>
                </c:manualLayout>
              </c:layout>
              <c:numFmt formatCode="General" sourceLinked="0"/>
            </c:trendlineLbl>
          </c:trendline>
          <c:val>
            <c:numRef>
              <c:f>'CT notifications_2007-2016'!$G$32:$G$38</c:f>
              <c:numCache>
                <c:formatCode>0.00</c:formatCode>
                <c:ptCount val="7"/>
                <c:pt idx="0">
                  <c:v>0.24633596392333709</c:v>
                </c:pt>
                <c:pt idx="1">
                  <c:v>0.25298853378872893</c:v>
                </c:pt>
                <c:pt idx="2">
                  <c:v>0.26116123062687946</c:v>
                </c:pt>
                <c:pt idx="3">
                  <c:v>0.27202770296267798</c:v>
                </c:pt>
                <c:pt idx="4">
                  <c:v>0.26491293071507965</c:v>
                </c:pt>
                <c:pt idx="5">
                  <c:v>0.27850000000000003</c:v>
                </c:pt>
                <c:pt idx="6">
                  <c:v>0.26346623270951991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F-4428-A7E1-82ADBEBE2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32192"/>
        <c:axId val="135046272"/>
      </c:lineChart>
      <c:catAx>
        <c:axId val="13503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046272"/>
        <c:crosses val="autoZero"/>
        <c:auto val="1"/>
        <c:lblAlgn val="ctr"/>
        <c:lblOffset val="100"/>
        <c:noMultiLvlLbl val="0"/>
      </c:catAx>
      <c:valAx>
        <c:axId val="13504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03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notifications_2007-2016'!$H$31</c:f>
              <c:strCache>
                <c:ptCount val="1"/>
                <c:pt idx="0">
                  <c:v>male all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1.5811111111111113E-2"/>
                  <c:y val="0.28371324786324786"/>
                </c:manualLayout>
              </c:layout>
              <c:numFmt formatCode="General" sourceLinked="0"/>
            </c:trendlineLbl>
          </c:trendline>
          <c:val>
            <c:numRef>
              <c:f>'CT notifications_2007-2016'!$H$32:$H$39</c:f>
              <c:numCache>
                <c:formatCode>0.00</c:formatCode>
                <c:ptCount val="8"/>
                <c:pt idx="0">
                  <c:v>0.21423718944099379</c:v>
                </c:pt>
                <c:pt idx="1">
                  <c:v>0.21290240918104722</c:v>
                </c:pt>
                <c:pt idx="2">
                  <c:v>0.22903313522122518</c:v>
                </c:pt>
                <c:pt idx="3">
                  <c:v>0.22792813135060158</c:v>
                </c:pt>
                <c:pt idx="4">
                  <c:v>0.2398246712586099</c:v>
                </c:pt>
                <c:pt idx="5">
                  <c:v>0.24993571612239651</c:v>
                </c:pt>
                <c:pt idx="6">
                  <c:v>0.24064703206731863</c:v>
                </c:pt>
                <c:pt idx="7">
                  <c:v>0.23349646547036432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B1-4F7C-B238-17C905A3A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420160"/>
        <c:axId val="135421952"/>
      </c:lineChart>
      <c:catAx>
        <c:axId val="13542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21952"/>
        <c:crosses val="autoZero"/>
        <c:auto val="1"/>
        <c:lblAlgn val="ctr"/>
        <c:lblOffset val="100"/>
        <c:noMultiLvlLbl val="0"/>
      </c:catAx>
      <c:valAx>
        <c:axId val="135421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42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notifications_2007-2016'!$I$31</c:f>
              <c:strCache>
                <c:ptCount val="1"/>
                <c:pt idx="0">
                  <c:v>female &lt; 15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2.1077777777777779E-2"/>
                  <c:y val="0.24949017094017095"/>
                </c:manualLayout>
              </c:layout>
              <c:numFmt formatCode="General" sourceLinked="0"/>
            </c:trendlineLbl>
          </c:trendline>
          <c:val>
            <c:numRef>
              <c:f>'CT notifications_2007-2016'!$I$32:$I$39</c:f>
              <c:numCache>
                <c:formatCode>0.00</c:formatCode>
                <c:ptCount val="8"/>
                <c:pt idx="0">
                  <c:v>0.12189616252821671</c:v>
                </c:pt>
                <c:pt idx="1">
                  <c:v>9.4117647058823528E-2</c:v>
                </c:pt>
                <c:pt idx="2">
                  <c:v>0.12549800796812749</c:v>
                </c:pt>
                <c:pt idx="3">
                  <c:v>0.13562091503267973</c:v>
                </c:pt>
                <c:pt idx="4">
                  <c:v>0.18022328548644337</c:v>
                </c:pt>
                <c:pt idx="5">
                  <c:v>0.17567567567567569</c:v>
                </c:pt>
                <c:pt idx="6">
                  <c:v>0.14262820512820512</c:v>
                </c:pt>
                <c:pt idx="7">
                  <c:v>0.1011608623548922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A-4ED5-8E5C-F934415F8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9936"/>
        <c:axId val="90420352"/>
      </c:lineChart>
      <c:catAx>
        <c:axId val="13571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0420352"/>
        <c:crosses val="autoZero"/>
        <c:auto val="1"/>
        <c:lblAlgn val="ctr"/>
        <c:lblOffset val="100"/>
        <c:noMultiLvlLbl val="0"/>
      </c:catAx>
      <c:valAx>
        <c:axId val="904203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19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 notifications_2007-2016'!$J$31</c:f>
              <c:strCache>
                <c:ptCount val="1"/>
                <c:pt idx="0">
                  <c:v>female 15-19 yrs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6.3162393162393164E-4"/>
                  <c:y val="0.35342222222222225"/>
                </c:manualLayout>
              </c:layout>
              <c:numFmt formatCode="General" sourceLinked="0"/>
            </c:trendlineLbl>
          </c:trendline>
          <c:val>
            <c:numRef>
              <c:f>'CT notifications_2007-2016'!$J$32:$J$39</c:f>
              <c:numCache>
                <c:formatCode>0.00</c:formatCode>
                <c:ptCount val="8"/>
                <c:pt idx="0">
                  <c:v>0.17145833333333332</c:v>
                </c:pt>
                <c:pt idx="1">
                  <c:v>0.17250266619267685</c:v>
                </c:pt>
                <c:pt idx="2">
                  <c:v>0.18510849759814477</c:v>
                </c:pt>
                <c:pt idx="3">
                  <c:v>0.18590971272229823</c:v>
                </c:pt>
                <c:pt idx="4">
                  <c:v>0.20491803278688525</c:v>
                </c:pt>
                <c:pt idx="5">
                  <c:v>0.21049939254428032</c:v>
                </c:pt>
                <c:pt idx="6">
                  <c:v>0.20430549842314549</c:v>
                </c:pt>
                <c:pt idx="7">
                  <c:v>0.19961434080845594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A-42AA-9FE0-E2CE94C8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46304"/>
        <c:axId val="135747840"/>
      </c:lineChart>
      <c:catAx>
        <c:axId val="13574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747840"/>
        <c:crosses val="autoZero"/>
        <c:auto val="1"/>
        <c:lblAlgn val="ctr"/>
        <c:lblOffset val="100"/>
        <c:noMultiLvlLbl val="0"/>
      </c:catAx>
      <c:valAx>
        <c:axId val="135747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74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41</xdr:row>
      <xdr:rowOff>57149</xdr:rowOff>
    </xdr:from>
    <xdr:to>
      <xdr:col>3</xdr:col>
      <xdr:colOff>196875</xdr:colOff>
      <xdr:row>53</xdr:row>
      <xdr:rowOff>111149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41</xdr:row>
      <xdr:rowOff>57150</xdr:rowOff>
    </xdr:from>
    <xdr:to>
      <xdr:col>5</xdr:col>
      <xdr:colOff>787424</xdr:colOff>
      <xdr:row>53</xdr:row>
      <xdr:rowOff>111150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19050</xdr:colOff>
      <xdr:row>41</xdr:row>
      <xdr:rowOff>66675</xdr:rowOff>
    </xdr:from>
    <xdr:to>
      <xdr:col>9</xdr:col>
      <xdr:colOff>54000</xdr:colOff>
      <xdr:row>53</xdr:row>
      <xdr:rowOff>120675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41</xdr:row>
      <xdr:rowOff>66675</xdr:rowOff>
    </xdr:from>
    <xdr:to>
      <xdr:col>11</xdr:col>
      <xdr:colOff>406425</xdr:colOff>
      <xdr:row>53</xdr:row>
      <xdr:rowOff>120675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523875</xdr:colOff>
      <xdr:row>41</xdr:row>
      <xdr:rowOff>76200</xdr:rowOff>
    </xdr:from>
    <xdr:to>
      <xdr:col>13</xdr:col>
      <xdr:colOff>787425</xdr:colOff>
      <xdr:row>53</xdr:row>
      <xdr:rowOff>130200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857250</xdr:colOff>
      <xdr:row>41</xdr:row>
      <xdr:rowOff>76200</xdr:rowOff>
    </xdr:from>
    <xdr:to>
      <xdr:col>17</xdr:col>
      <xdr:colOff>368325</xdr:colOff>
      <xdr:row>53</xdr:row>
      <xdr:rowOff>130200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476250</xdr:colOff>
      <xdr:row>41</xdr:row>
      <xdr:rowOff>76200</xdr:rowOff>
    </xdr:from>
    <xdr:to>
      <xdr:col>21</xdr:col>
      <xdr:colOff>377850</xdr:colOff>
      <xdr:row>53</xdr:row>
      <xdr:rowOff>130200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54</xdr:row>
      <xdr:rowOff>19050</xdr:rowOff>
    </xdr:from>
    <xdr:to>
      <xdr:col>3</xdr:col>
      <xdr:colOff>168300</xdr:colOff>
      <xdr:row>66</xdr:row>
      <xdr:rowOff>73050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257175</xdr:colOff>
      <xdr:row>54</xdr:row>
      <xdr:rowOff>9525</xdr:rowOff>
    </xdr:from>
    <xdr:to>
      <xdr:col>5</xdr:col>
      <xdr:colOff>768375</xdr:colOff>
      <xdr:row>66</xdr:row>
      <xdr:rowOff>63525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895350</xdr:colOff>
      <xdr:row>54</xdr:row>
      <xdr:rowOff>9525</xdr:rowOff>
    </xdr:from>
    <xdr:to>
      <xdr:col>9</xdr:col>
      <xdr:colOff>15900</xdr:colOff>
      <xdr:row>66</xdr:row>
      <xdr:rowOff>63525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123825</xdr:colOff>
      <xdr:row>54</xdr:row>
      <xdr:rowOff>38100</xdr:rowOff>
    </xdr:from>
    <xdr:to>
      <xdr:col>11</xdr:col>
      <xdr:colOff>387375</xdr:colOff>
      <xdr:row>66</xdr:row>
      <xdr:rowOff>92100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495300</xdr:colOff>
      <xdr:row>54</xdr:row>
      <xdr:rowOff>47625</xdr:rowOff>
    </xdr:from>
    <xdr:to>
      <xdr:col>13</xdr:col>
      <xdr:colOff>758850</xdr:colOff>
      <xdr:row>66</xdr:row>
      <xdr:rowOff>101625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847725</xdr:colOff>
      <xdr:row>54</xdr:row>
      <xdr:rowOff>38100</xdr:rowOff>
    </xdr:from>
    <xdr:to>
      <xdr:col>17</xdr:col>
      <xdr:colOff>358800</xdr:colOff>
      <xdr:row>66</xdr:row>
      <xdr:rowOff>92100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457200</xdr:colOff>
      <xdr:row>54</xdr:row>
      <xdr:rowOff>57150</xdr:rowOff>
    </xdr:from>
    <xdr:to>
      <xdr:col>21</xdr:col>
      <xdr:colOff>358800</xdr:colOff>
      <xdr:row>66</xdr:row>
      <xdr:rowOff>111150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A54" workbookViewId="0">
      <selection activeCell="I75" sqref="I75"/>
    </sheetView>
  </sheetViews>
  <sheetFormatPr defaultRowHeight="15" x14ac:dyDescent="0.25"/>
  <cols>
    <col min="2" max="2" width="12.140625" customWidth="1"/>
    <col min="3" max="6" width="13.7109375" bestFit="1" customWidth="1"/>
    <col min="7" max="7" width="12.28515625" bestFit="1" customWidth="1"/>
    <col min="8" max="8" width="8" bestFit="1" customWidth="1"/>
    <col min="9" max="9" width="14.28515625" bestFit="1" customWidth="1"/>
    <col min="10" max="13" width="15.5703125" bestFit="1" customWidth="1"/>
    <col min="14" max="14" width="14.28515625" bestFit="1" customWidth="1"/>
    <col min="15" max="15" width="9.85546875" bestFit="1" customWidth="1"/>
  </cols>
  <sheetData>
    <row r="1" spans="1:15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2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</row>
    <row r="3" spans="1:15" x14ac:dyDescent="0.25">
      <c r="A3" s="1">
        <v>2007</v>
      </c>
      <c r="B3" s="2">
        <v>12</v>
      </c>
      <c r="C3" s="2">
        <v>442</v>
      </c>
      <c r="D3" s="2">
        <v>1615</v>
      </c>
      <c r="E3" s="2">
        <v>957</v>
      </c>
      <c r="F3" s="2">
        <v>515</v>
      </c>
      <c r="G3" s="2">
        <v>874</v>
      </c>
      <c r="H3" s="2">
        <f>SUM(B3:G3)</f>
        <v>4415</v>
      </c>
      <c r="I3" s="2">
        <v>54</v>
      </c>
      <c r="J3" s="2">
        <v>1646</v>
      </c>
      <c r="K3" s="2">
        <v>2742</v>
      </c>
      <c r="L3" s="2">
        <v>1141</v>
      </c>
      <c r="M3" s="2">
        <v>510</v>
      </c>
      <c r="N3" s="2">
        <v>486</v>
      </c>
      <c r="O3" s="3">
        <f>SUM(I3:N3)</f>
        <v>6579</v>
      </c>
    </row>
    <row r="4" spans="1:15" x14ac:dyDescent="0.25">
      <c r="A4" s="1">
        <v>2008</v>
      </c>
      <c r="B4" s="2">
        <v>13</v>
      </c>
      <c r="C4" s="2">
        <v>565</v>
      </c>
      <c r="D4" s="2">
        <v>1690</v>
      </c>
      <c r="E4" s="2">
        <v>1200</v>
      </c>
      <c r="F4" s="2">
        <v>541</v>
      </c>
      <c r="G4" s="2">
        <v>1037</v>
      </c>
      <c r="H4" s="2">
        <f t="shared" ref="H4:H10" si="0">SUM(B4:G4)</f>
        <v>5046</v>
      </c>
      <c r="I4" s="2">
        <v>48</v>
      </c>
      <c r="J4" s="2">
        <v>1941</v>
      </c>
      <c r="K4" s="2">
        <v>2851</v>
      </c>
      <c r="L4" s="2">
        <v>1304</v>
      </c>
      <c r="M4" s="2">
        <v>515</v>
      </c>
      <c r="N4" s="2">
        <v>518</v>
      </c>
      <c r="O4" s="3">
        <f t="shared" ref="O4:O10" si="1">SUM(I4:N4)</f>
        <v>7177</v>
      </c>
    </row>
    <row r="5" spans="1:15" x14ac:dyDescent="0.25">
      <c r="A5" s="1">
        <v>2009</v>
      </c>
      <c r="B5" s="2">
        <v>19</v>
      </c>
      <c r="C5" s="2">
        <v>696</v>
      </c>
      <c r="D5" s="2">
        <v>2117</v>
      </c>
      <c r="E5" s="2">
        <v>1286</v>
      </c>
      <c r="F5" s="2">
        <v>649</v>
      </c>
      <c r="G5" s="2">
        <v>1129</v>
      </c>
      <c r="H5" s="2">
        <f t="shared" si="0"/>
        <v>5896</v>
      </c>
      <c r="I5" s="2">
        <v>63</v>
      </c>
      <c r="J5" s="2">
        <v>2235</v>
      </c>
      <c r="K5" s="2">
        <v>3315</v>
      </c>
      <c r="L5" s="2">
        <v>1357</v>
      </c>
      <c r="M5" s="2">
        <v>476</v>
      </c>
      <c r="N5" s="2">
        <v>561</v>
      </c>
      <c r="O5" s="3">
        <f t="shared" si="1"/>
        <v>8007</v>
      </c>
    </row>
    <row r="6" spans="1:15" x14ac:dyDescent="0.25">
      <c r="A6" s="1">
        <v>2010</v>
      </c>
      <c r="B6" s="2">
        <v>26</v>
      </c>
      <c r="C6" s="2">
        <v>920</v>
      </c>
      <c r="D6" s="2">
        <v>2466</v>
      </c>
      <c r="E6" s="2">
        <v>1519</v>
      </c>
      <c r="F6" s="2">
        <v>721</v>
      </c>
      <c r="G6" s="2">
        <v>1414</v>
      </c>
      <c r="H6" s="2">
        <f t="shared" si="0"/>
        <v>7066</v>
      </c>
      <c r="I6" s="2">
        <v>83</v>
      </c>
      <c r="J6" s="2">
        <v>2718</v>
      </c>
      <c r="K6" s="2">
        <v>3673</v>
      </c>
      <c r="L6" s="2">
        <v>1536</v>
      </c>
      <c r="M6" s="2">
        <v>542</v>
      </c>
      <c r="N6" s="2">
        <v>666</v>
      </c>
      <c r="O6" s="3">
        <f t="shared" si="1"/>
        <v>9218</v>
      </c>
    </row>
    <row r="7" spans="1:15" x14ac:dyDescent="0.25">
      <c r="A7" s="1">
        <v>2011</v>
      </c>
      <c r="B7" s="2">
        <v>18</v>
      </c>
      <c r="C7" s="2">
        <v>1090</v>
      </c>
      <c r="D7" s="2">
        <v>2991</v>
      </c>
      <c r="E7" s="2">
        <v>1712</v>
      </c>
      <c r="F7" s="2">
        <v>802</v>
      </c>
      <c r="G7" s="2">
        <v>1430</v>
      </c>
      <c r="H7" s="2">
        <f t="shared" si="0"/>
        <v>8043</v>
      </c>
      <c r="I7" s="2">
        <v>113</v>
      </c>
      <c r="J7" s="2">
        <v>3325</v>
      </c>
      <c r="K7" s="2">
        <v>4369</v>
      </c>
      <c r="L7" s="2">
        <v>1740</v>
      </c>
      <c r="M7" s="2">
        <v>713</v>
      </c>
      <c r="N7" s="2">
        <v>788</v>
      </c>
      <c r="O7" s="3">
        <f t="shared" si="1"/>
        <v>11048</v>
      </c>
    </row>
    <row r="8" spans="1:15" x14ac:dyDescent="0.25">
      <c r="A8" s="1">
        <v>2012</v>
      </c>
      <c r="B8" s="2">
        <v>28</v>
      </c>
      <c r="C8" s="2">
        <v>1077</v>
      </c>
      <c r="D8" s="2">
        <v>3147</v>
      </c>
      <c r="E8" s="2">
        <v>1866</v>
      </c>
      <c r="F8" s="2">
        <v>959</v>
      </c>
      <c r="G8" s="2">
        <v>1671</v>
      </c>
      <c r="H8" s="2">
        <f t="shared" si="0"/>
        <v>8748</v>
      </c>
      <c r="I8" s="2">
        <v>117</v>
      </c>
      <c r="J8" s="2">
        <v>3292</v>
      </c>
      <c r="K8" s="2">
        <v>4650</v>
      </c>
      <c r="L8" s="2">
        <v>1865</v>
      </c>
      <c r="M8" s="2">
        <v>796</v>
      </c>
      <c r="N8" s="2">
        <v>840</v>
      </c>
      <c r="O8" s="3">
        <f t="shared" si="1"/>
        <v>11560</v>
      </c>
    </row>
    <row r="9" spans="1:15" x14ac:dyDescent="0.25">
      <c r="A9" s="1">
        <v>2013</v>
      </c>
      <c r="B9" s="2">
        <v>13</v>
      </c>
      <c r="C9" s="2">
        <v>992</v>
      </c>
      <c r="D9" s="2">
        <v>2944</v>
      </c>
      <c r="E9" s="2">
        <v>1952</v>
      </c>
      <c r="F9" s="2">
        <v>945</v>
      </c>
      <c r="G9" s="2">
        <v>1619</v>
      </c>
      <c r="H9" s="2">
        <f t="shared" si="0"/>
        <v>8465</v>
      </c>
      <c r="I9" s="2">
        <v>89</v>
      </c>
      <c r="J9" s="2">
        <v>2980</v>
      </c>
      <c r="K9" s="2">
        <v>4535</v>
      </c>
      <c r="L9" s="2">
        <v>1968</v>
      </c>
      <c r="M9" s="2">
        <v>756</v>
      </c>
      <c r="N9" s="2">
        <v>789</v>
      </c>
      <c r="O9" s="3">
        <f t="shared" si="1"/>
        <v>11117</v>
      </c>
    </row>
    <row r="10" spans="1:15" x14ac:dyDescent="0.25">
      <c r="A10" s="4">
        <v>2014</v>
      </c>
      <c r="B10" s="10">
        <v>5</v>
      </c>
      <c r="C10" s="10">
        <v>969</v>
      </c>
      <c r="D10" s="10">
        <v>2954</v>
      </c>
      <c r="E10" s="10">
        <v>2069</v>
      </c>
      <c r="F10" s="10">
        <v>1033</v>
      </c>
      <c r="G10" s="10">
        <v>1558</v>
      </c>
      <c r="H10" s="10">
        <f t="shared" si="0"/>
        <v>8588</v>
      </c>
      <c r="I10" s="10">
        <v>61</v>
      </c>
      <c r="J10" s="10">
        <v>2795</v>
      </c>
      <c r="K10" s="10">
        <v>4652</v>
      </c>
      <c r="L10" s="10">
        <v>2115</v>
      </c>
      <c r="M10" s="10">
        <v>838</v>
      </c>
      <c r="N10" s="10">
        <v>847</v>
      </c>
      <c r="O10" s="11">
        <f t="shared" si="1"/>
        <v>11308</v>
      </c>
    </row>
    <row r="12" spans="1:15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1:15" x14ac:dyDescent="0.25">
      <c r="A13" s="1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  <c r="I13" s="2" t="s">
        <v>8</v>
      </c>
      <c r="J13" s="2" t="s">
        <v>9</v>
      </c>
      <c r="K13" s="2" t="s">
        <v>10</v>
      </c>
      <c r="L13" s="2" t="s">
        <v>11</v>
      </c>
      <c r="M13" s="2" t="s">
        <v>12</v>
      </c>
      <c r="N13" s="2" t="s">
        <v>13</v>
      </c>
      <c r="O13" s="3" t="s">
        <v>14</v>
      </c>
    </row>
    <row r="14" spans="1:15" x14ac:dyDescent="0.25">
      <c r="A14" s="1">
        <v>2007</v>
      </c>
      <c r="B14" s="2">
        <v>85</v>
      </c>
      <c r="C14" s="2">
        <v>2946</v>
      </c>
      <c r="D14" s="2">
        <v>7476</v>
      </c>
      <c r="E14" s="2">
        <v>4365</v>
      </c>
      <c r="F14" s="2">
        <v>2188</v>
      </c>
      <c r="G14" s="2">
        <v>3548</v>
      </c>
      <c r="H14" s="2">
        <f>SUM(B14:G14)</f>
        <v>20608</v>
      </c>
      <c r="I14" s="2">
        <v>443</v>
      </c>
      <c r="J14" s="2">
        <v>9600</v>
      </c>
      <c r="K14" s="2">
        <v>11619</v>
      </c>
      <c r="L14" s="2">
        <v>4898</v>
      </c>
      <c r="M14" s="2">
        <v>2044</v>
      </c>
      <c r="N14" s="2">
        <v>2018</v>
      </c>
      <c r="O14" s="3">
        <f>SUM(I14:N14)</f>
        <v>30622</v>
      </c>
    </row>
    <row r="15" spans="1:15" x14ac:dyDescent="0.25">
      <c r="A15" s="1">
        <v>2008</v>
      </c>
      <c r="B15" s="2">
        <v>63</v>
      </c>
      <c r="C15" s="2">
        <v>3704</v>
      </c>
      <c r="D15" s="2">
        <v>8260</v>
      </c>
      <c r="E15" s="2">
        <v>5117</v>
      </c>
      <c r="F15" s="2">
        <v>2458</v>
      </c>
      <c r="G15" s="2">
        <v>4099</v>
      </c>
      <c r="H15" s="2">
        <f t="shared" ref="H15:H21" si="2">SUM(B15:G15)</f>
        <v>23701</v>
      </c>
      <c r="I15" s="2">
        <v>510</v>
      </c>
      <c r="J15" s="2">
        <v>11252</v>
      </c>
      <c r="K15" s="2">
        <v>13025</v>
      </c>
      <c r="L15" s="2">
        <v>5516</v>
      </c>
      <c r="M15" s="2">
        <v>2197</v>
      </c>
      <c r="N15" s="2">
        <v>2333</v>
      </c>
      <c r="O15" s="3">
        <f t="shared" ref="O15:O21" si="3">SUM(I15:N15)</f>
        <v>34833</v>
      </c>
    </row>
    <row r="16" spans="1:15" x14ac:dyDescent="0.25">
      <c r="A16" s="1">
        <v>2009</v>
      </c>
      <c r="B16" s="2">
        <v>81</v>
      </c>
      <c r="C16" s="2">
        <v>4066</v>
      </c>
      <c r="D16" s="2">
        <v>9367</v>
      </c>
      <c r="E16" s="2">
        <v>5359</v>
      </c>
      <c r="F16" s="2">
        <v>2547</v>
      </c>
      <c r="G16" s="2">
        <v>4323</v>
      </c>
      <c r="H16" s="2">
        <f t="shared" si="2"/>
        <v>25743</v>
      </c>
      <c r="I16" s="2">
        <v>502</v>
      </c>
      <c r="J16" s="2">
        <v>12074</v>
      </c>
      <c r="K16" s="2">
        <v>13680</v>
      </c>
      <c r="L16" s="2">
        <v>5966</v>
      </c>
      <c r="M16" s="2">
        <v>2288</v>
      </c>
      <c r="N16" s="2">
        <v>2380</v>
      </c>
      <c r="O16" s="3">
        <f t="shared" si="3"/>
        <v>36890</v>
      </c>
    </row>
    <row r="17" spans="1:15" x14ac:dyDescent="0.25">
      <c r="A17" s="1">
        <v>2010</v>
      </c>
      <c r="B17" s="2">
        <v>100</v>
      </c>
      <c r="C17" s="2">
        <v>5298</v>
      </c>
      <c r="D17" s="2">
        <v>10914</v>
      </c>
      <c r="E17" s="2">
        <v>6494</v>
      </c>
      <c r="F17" s="2">
        <v>2997</v>
      </c>
      <c r="G17" s="2">
        <v>5198</v>
      </c>
      <c r="H17" s="2">
        <f t="shared" si="2"/>
        <v>31001</v>
      </c>
      <c r="I17" s="2">
        <v>612</v>
      </c>
      <c r="J17" s="2">
        <v>14620</v>
      </c>
      <c r="K17" s="2">
        <v>15965</v>
      </c>
      <c r="L17" s="2">
        <v>6552</v>
      </c>
      <c r="M17" s="2">
        <v>2595</v>
      </c>
      <c r="N17" s="2">
        <v>2756</v>
      </c>
      <c r="O17" s="3">
        <f t="shared" si="3"/>
        <v>43100</v>
      </c>
    </row>
    <row r="18" spans="1:15" x14ac:dyDescent="0.25">
      <c r="A18" s="1">
        <v>2011</v>
      </c>
      <c r="B18" s="2">
        <v>104</v>
      </c>
      <c r="C18" s="2">
        <v>5478</v>
      </c>
      <c r="D18" s="2">
        <v>12244</v>
      </c>
      <c r="E18" s="2">
        <v>7096</v>
      </c>
      <c r="F18" s="2">
        <v>3217</v>
      </c>
      <c r="G18" s="2">
        <v>5398</v>
      </c>
      <c r="H18" s="2">
        <f t="shared" si="2"/>
        <v>33537</v>
      </c>
      <c r="I18" s="2">
        <v>627</v>
      </c>
      <c r="J18" s="2">
        <v>16226</v>
      </c>
      <c r="K18" s="2">
        <v>17658</v>
      </c>
      <c r="L18" s="2">
        <v>7206</v>
      </c>
      <c r="M18" s="2">
        <v>2862</v>
      </c>
      <c r="N18" s="2">
        <v>2923</v>
      </c>
      <c r="O18" s="3">
        <f t="shared" si="3"/>
        <v>47502</v>
      </c>
    </row>
    <row r="19" spans="1:15" x14ac:dyDescent="0.25">
      <c r="A19" s="1">
        <v>2012</v>
      </c>
      <c r="B19" s="2">
        <v>106</v>
      </c>
      <c r="C19" s="2">
        <v>5430</v>
      </c>
      <c r="D19" s="2">
        <v>12319</v>
      </c>
      <c r="E19" s="2">
        <v>7446</v>
      </c>
      <c r="F19" s="2">
        <v>3700</v>
      </c>
      <c r="G19" s="2">
        <v>6000</v>
      </c>
      <c r="H19" s="2">
        <f t="shared" si="2"/>
        <v>35001</v>
      </c>
      <c r="I19" s="2">
        <v>666</v>
      </c>
      <c r="J19" s="2">
        <v>15639</v>
      </c>
      <c r="K19" s="2">
        <v>18200</v>
      </c>
      <c r="L19" s="2">
        <v>7388</v>
      </c>
      <c r="M19" s="2">
        <v>3049</v>
      </c>
      <c r="N19" s="2">
        <v>3126</v>
      </c>
      <c r="O19" s="3">
        <f t="shared" si="3"/>
        <v>48068</v>
      </c>
    </row>
    <row r="20" spans="1:15" x14ac:dyDescent="0.25">
      <c r="A20" s="1">
        <v>2013</v>
      </c>
      <c r="B20" s="2">
        <v>82</v>
      </c>
      <c r="C20" s="2">
        <v>5096</v>
      </c>
      <c r="D20" s="2">
        <v>12063</v>
      </c>
      <c r="E20" s="2">
        <v>7980</v>
      </c>
      <c r="F20" s="2">
        <v>3810</v>
      </c>
      <c r="G20" s="2">
        <v>6145</v>
      </c>
      <c r="H20" s="2">
        <f t="shared" si="2"/>
        <v>35176</v>
      </c>
      <c r="I20" s="2">
        <v>624</v>
      </c>
      <c r="J20" s="2">
        <v>14586</v>
      </c>
      <c r="K20" s="2">
        <v>18161</v>
      </c>
      <c r="L20" s="2">
        <v>7906</v>
      </c>
      <c r="M20" s="2">
        <v>3250</v>
      </c>
      <c r="N20" s="2">
        <v>3327</v>
      </c>
      <c r="O20" s="3">
        <f t="shared" si="3"/>
        <v>47854</v>
      </c>
    </row>
    <row r="21" spans="1:15" x14ac:dyDescent="0.25">
      <c r="A21" s="4">
        <v>2014</v>
      </c>
      <c r="B21" s="10">
        <v>72</v>
      </c>
      <c r="C21" s="10">
        <v>4925</v>
      </c>
      <c r="D21" s="10">
        <v>12476</v>
      </c>
      <c r="E21" s="10">
        <v>8412</v>
      </c>
      <c r="F21" s="10">
        <v>4198</v>
      </c>
      <c r="G21" s="10">
        <v>6697</v>
      </c>
      <c r="H21" s="10">
        <f t="shared" si="2"/>
        <v>36780</v>
      </c>
      <c r="I21" s="10">
        <v>603</v>
      </c>
      <c r="J21" s="10">
        <v>14002</v>
      </c>
      <c r="K21" s="10">
        <v>19002</v>
      </c>
      <c r="L21" s="10">
        <v>8586</v>
      </c>
      <c r="M21" s="10">
        <v>3550</v>
      </c>
      <c r="N21" s="10">
        <v>3542</v>
      </c>
      <c r="O21" s="11">
        <f t="shared" si="3"/>
        <v>49285</v>
      </c>
    </row>
    <row r="22" spans="1:15" x14ac:dyDescent="0.25">
      <c r="H22" s="20"/>
      <c r="O22" s="17"/>
    </row>
    <row r="24" spans="1:15" x14ac:dyDescent="0.25">
      <c r="A24" s="22" t="s">
        <v>16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1:15" x14ac:dyDescent="0.25">
      <c r="A25" s="1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5</v>
      </c>
      <c r="G25" s="2" t="s">
        <v>6</v>
      </c>
      <c r="H25" s="2" t="s">
        <v>7</v>
      </c>
      <c r="I25" s="2" t="s">
        <v>8</v>
      </c>
      <c r="J25" s="2" t="s">
        <v>9</v>
      </c>
      <c r="K25" s="2" t="s">
        <v>10</v>
      </c>
      <c r="L25" s="2" t="s">
        <v>11</v>
      </c>
      <c r="M25" s="2" t="s">
        <v>12</v>
      </c>
      <c r="N25" s="2" t="s">
        <v>13</v>
      </c>
      <c r="O25" s="3" t="s">
        <v>14</v>
      </c>
    </row>
    <row r="26" spans="1:15" x14ac:dyDescent="0.25">
      <c r="A26" s="1">
        <v>2015</v>
      </c>
      <c r="B26" s="2">
        <v>52</v>
      </c>
      <c r="C26" s="2">
        <v>3622</v>
      </c>
      <c r="D26" s="2">
        <v>9247</v>
      </c>
      <c r="E26" s="2">
        <v>6506</v>
      </c>
      <c r="F26" s="2">
        <v>3491</v>
      </c>
      <c r="G26" s="2">
        <v>5449</v>
      </c>
      <c r="H26" s="2">
        <f t="shared" ref="H26:H27" si="4">SUM(B26:G26)</f>
        <v>28367</v>
      </c>
      <c r="I26" s="2">
        <v>395</v>
      </c>
      <c r="J26" s="2">
        <v>10558</v>
      </c>
      <c r="K26" s="2">
        <v>13835</v>
      </c>
      <c r="L26" s="2">
        <v>6864</v>
      </c>
      <c r="M26" s="2">
        <v>3054</v>
      </c>
      <c r="N26" s="2">
        <v>2951</v>
      </c>
      <c r="O26" s="3">
        <f t="shared" ref="O26:O27" si="5">SUM(I26:N26)</f>
        <v>37657</v>
      </c>
    </row>
    <row r="27" spans="1:15" x14ac:dyDescent="0.25">
      <c r="A27" s="4">
        <v>2016</v>
      </c>
      <c r="B27" s="10">
        <v>63</v>
      </c>
      <c r="C27" s="10">
        <v>3804</v>
      </c>
      <c r="D27" s="10">
        <v>10092</v>
      </c>
      <c r="E27" s="10">
        <v>7791</v>
      </c>
      <c r="F27" s="10">
        <v>4396</v>
      </c>
      <c r="G27" s="10">
        <v>6795</v>
      </c>
      <c r="H27" s="10">
        <f t="shared" si="4"/>
        <v>32941</v>
      </c>
      <c r="I27" s="10">
        <v>374</v>
      </c>
      <c r="J27" s="10">
        <v>10475</v>
      </c>
      <c r="K27" s="10">
        <v>15073</v>
      </c>
      <c r="L27" s="10">
        <v>7440</v>
      </c>
      <c r="M27" s="10">
        <v>3373</v>
      </c>
      <c r="N27" s="10">
        <v>3476</v>
      </c>
      <c r="O27" s="11">
        <f t="shared" si="5"/>
        <v>40211</v>
      </c>
    </row>
    <row r="30" spans="1:15" x14ac:dyDescent="0.25">
      <c r="A30" s="25" t="s">
        <v>15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1:15" x14ac:dyDescent="0.25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  <c r="N31" s="2" t="s">
        <v>13</v>
      </c>
      <c r="O31" s="3" t="s">
        <v>14</v>
      </c>
    </row>
    <row r="32" spans="1:15" x14ac:dyDescent="0.25">
      <c r="A32" s="1">
        <v>2007</v>
      </c>
      <c r="B32" s="7">
        <f t="shared" ref="B32:O32" si="6">B3/B14</f>
        <v>0.14117647058823529</v>
      </c>
      <c r="C32" s="7">
        <f t="shared" si="6"/>
        <v>0.15003394433129669</v>
      </c>
      <c r="D32" s="7">
        <f t="shared" si="6"/>
        <v>0.21602461209202783</v>
      </c>
      <c r="E32" s="7">
        <f t="shared" si="6"/>
        <v>0.21924398625429553</v>
      </c>
      <c r="F32" s="7">
        <f t="shared" si="6"/>
        <v>0.23537477148080438</v>
      </c>
      <c r="G32" s="7">
        <f t="shared" si="6"/>
        <v>0.24633596392333709</v>
      </c>
      <c r="H32" s="7">
        <f t="shared" si="6"/>
        <v>0.21423718944099379</v>
      </c>
      <c r="I32" s="7">
        <f t="shared" si="6"/>
        <v>0.12189616252821671</v>
      </c>
      <c r="J32" s="7">
        <f t="shared" si="6"/>
        <v>0.17145833333333332</v>
      </c>
      <c r="K32" s="7">
        <f t="shared" si="6"/>
        <v>0.23599277046217401</v>
      </c>
      <c r="L32" s="7">
        <f t="shared" si="6"/>
        <v>0.23295222539812169</v>
      </c>
      <c r="M32" s="7">
        <f t="shared" si="6"/>
        <v>0.24951076320939333</v>
      </c>
      <c r="N32" s="7">
        <f t="shared" si="6"/>
        <v>0.24083250743310208</v>
      </c>
      <c r="O32" s="8">
        <f t="shared" si="6"/>
        <v>0.21484553588922997</v>
      </c>
    </row>
    <row r="33" spans="1:15" x14ac:dyDescent="0.25">
      <c r="A33" s="1">
        <v>2008</v>
      </c>
      <c r="B33" s="7">
        <f t="shared" ref="B33:O33" si="7">B4/B15</f>
        <v>0.20634920634920634</v>
      </c>
      <c r="C33" s="7">
        <f t="shared" si="7"/>
        <v>0.1525377969762419</v>
      </c>
      <c r="D33" s="7">
        <f t="shared" si="7"/>
        <v>0.20460048426150121</v>
      </c>
      <c r="E33" s="7">
        <f t="shared" si="7"/>
        <v>0.2345124096150088</v>
      </c>
      <c r="F33" s="7">
        <f t="shared" si="7"/>
        <v>0.22009764035801466</v>
      </c>
      <c r="G33" s="7">
        <f t="shared" si="7"/>
        <v>0.25298853378872893</v>
      </c>
      <c r="H33" s="7">
        <f t="shared" si="7"/>
        <v>0.21290240918104722</v>
      </c>
      <c r="I33" s="7">
        <f t="shared" si="7"/>
        <v>9.4117647058823528E-2</v>
      </c>
      <c r="J33" s="7">
        <f t="shared" si="7"/>
        <v>0.17250266619267685</v>
      </c>
      <c r="K33" s="7">
        <f t="shared" si="7"/>
        <v>0.21888675623800383</v>
      </c>
      <c r="L33" s="7">
        <f t="shared" si="7"/>
        <v>0.23640319071791152</v>
      </c>
      <c r="M33" s="7">
        <f t="shared" si="7"/>
        <v>0.23441055985434683</v>
      </c>
      <c r="N33" s="7">
        <f t="shared" si="7"/>
        <v>0.22203171881697387</v>
      </c>
      <c r="O33" s="8">
        <f t="shared" si="7"/>
        <v>0.20604024918898745</v>
      </c>
    </row>
    <row r="34" spans="1:15" x14ac:dyDescent="0.25">
      <c r="A34" s="1">
        <v>2009</v>
      </c>
      <c r="B34" s="7">
        <f t="shared" ref="B34:O34" si="8">B5/B16</f>
        <v>0.23456790123456789</v>
      </c>
      <c r="C34" s="7">
        <f t="shared" si="8"/>
        <v>0.17117560255779635</v>
      </c>
      <c r="D34" s="7">
        <f t="shared" si="8"/>
        <v>0.2260061919504644</v>
      </c>
      <c r="E34" s="7">
        <f t="shared" si="8"/>
        <v>0.23997014368352304</v>
      </c>
      <c r="F34" s="7">
        <f t="shared" si="8"/>
        <v>0.25480957989791914</v>
      </c>
      <c r="G34" s="7">
        <f t="shared" si="8"/>
        <v>0.26116123062687946</v>
      </c>
      <c r="H34" s="7">
        <f t="shared" si="8"/>
        <v>0.22903313522122518</v>
      </c>
      <c r="I34" s="7">
        <f t="shared" si="8"/>
        <v>0.12549800796812749</v>
      </c>
      <c r="J34" s="7">
        <f t="shared" si="8"/>
        <v>0.18510849759814477</v>
      </c>
      <c r="K34" s="7">
        <f t="shared" si="8"/>
        <v>0.24232456140350878</v>
      </c>
      <c r="L34" s="7">
        <f t="shared" si="8"/>
        <v>0.22745558162923232</v>
      </c>
      <c r="M34" s="7">
        <f t="shared" si="8"/>
        <v>0.20804195804195805</v>
      </c>
      <c r="N34" s="7">
        <f t="shared" si="8"/>
        <v>0.23571428571428571</v>
      </c>
      <c r="O34" s="8">
        <f t="shared" si="8"/>
        <v>0.21705069124423962</v>
      </c>
    </row>
    <row r="35" spans="1:15" x14ac:dyDescent="0.25">
      <c r="A35" s="1">
        <v>2010</v>
      </c>
      <c r="B35" s="7">
        <f t="shared" ref="B35:O35" si="9">B6/B17</f>
        <v>0.26</v>
      </c>
      <c r="C35" s="7">
        <f t="shared" si="9"/>
        <v>0.17365043412608533</v>
      </c>
      <c r="D35" s="7">
        <f t="shared" si="9"/>
        <v>0.22594832325453545</v>
      </c>
      <c r="E35" s="7">
        <f t="shared" si="9"/>
        <v>0.2339082229750539</v>
      </c>
      <c r="F35" s="7">
        <f t="shared" si="9"/>
        <v>0.2405739072405739</v>
      </c>
      <c r="G35" s="7">
        <f t="shared" si="9"/>
        <v>0.27202770296267798</v>
      </c>
      <c r="H35" s="7">
        <f t="shared" si="9"/>
        <v>0.22792813135060158</v>
      </c>
      <c r="I35" s="7">
        <f t="shared" si="9"/>
        <v>0.13562091503267973</v>
      </c>
      <c r="J35" s="7">
        <f t="shared" si="9"/>
        <v>0.18590971272229823</v>
      </c>
      <c r="K35" s="7">
        <f t="shared" si="9"/>
        <v>0.2300657688694018</v>
      </c>
      <c r="L35" s="7">
        <f t="shared" si="9"/>
        <v>0.23443223443223443</v>
      </c>
      <c r="M35" s="7">
        <f t="shared" si="9"/>
        <v>0.20886319845857418</v>
      </c>
      <c r="N35" s="7">
        <f t="shared" si="9"/>
        <v>0.24165457184325109</v>
      </c>
      <c r="O35" s="8">
        <f t="shared" si="9"/>
        <v>0.21387470997679814</v>
      </c>
    </row>
    <row r="36" spans="1:15" x14ac:dyDescent="0.25">
      <c r="A36" s="1">
        <v>2011</v>
      </c>
      <c r="B36" s="7">
        <f t="shared" ref="B36:O36" si="10">B7/B18</f>
        <v>0.17307692307692307</v>
      </c>
      <c r="C36" s="7">
        <f t="shared" si="10"/>
        <v>0.19897772909821101</v>
      </c>
      <c r="D36" s="7">
        <f t="shared" si="10"/>
        <v>0.2442829140803659</v>
      </c>
      <c r="E36" s="7">
        <f t="shared" si="10"/>
        <v>0.24126268320180383</v>
      </c>
      <c r="F36" s="7">
        <f t="shared" si="10"/>
        <v>0.24930059061237178</v>
      </c>
      <c r="G36" s="7">
        <f t="shared" si="10"/>
        <v>0.26491293071507965</v>
      </c>
      <c r="H36" s="7">
        <f t="shared" si="10"/>
        <v>0.2398246712586099</v>
      </c>
      <c r="I36" s="7">
        <f t="shared" si="10"/>
        <v>0.18022328548644337</v>
      </c>
      <c r="J36" s="7">
        <f t="shared" si="10"/>
        <v>0.20491803278688525</v>
      </c>
      <c r="K36" s="7">
        <f t="shared" si="10"/>
        <v>0.24742326424283612</v>
      </c>
      <c r="L36" s="7">
        <f t="shared" si="10"/>
        <v>0.2414654454621149</v>
      </c>
      <c r="M36" s="7">
        <f t="shared" si="10"/>
        <v>0.24912648497554157</v>
      </c>
      <c r="N36" s="7">
        <f t="shared" si="10"/>
        <v>0.26958604173794048</v>
      </c>
      <c r="O36" s="8">
        <f t="shared" si="10"/>
        <v>0.23257968085554293</v>
      </c>
    </row>
    <row r="37" spans="1:15" x14ac:dyDescent="0.25">
      <c r="A37" s="1">
        <v>2012</v>
      </c>
      <c r="B37" s="7">
        <f t="shared" ref="B37:O37" si="11">B8/B19</f>
        <v>0.26415094339622641</v>
      </c>
      <c r="C37" s="7">
        <f t="shared" si="11"/>
        <v>0.1983425414364641</v>
      </c>
      <c r="D37" s="7">
        <f t="shared" si="11"/>
        <v>0.25545904700056821</v>
      </c>
      <c r="E37" s="7">
        <f t="shared" si="11"/>
        <v>0.25060435132957293</v>
      </c>
      <c r="F37" s="7">
        <f t="shared" si="11"/>
        <v>0.25918918918918921</v>
      </c>
      <c r="G37" s="7">
        <f t="shared" si="11"/>
        <v>0.27850000000000003</v>
      </c>
      <c r="H37" s="7">
        <f t="shared" si="11"/>
        <v>0.24993571612239651</v>
      </c>
      <c r="I37" s="7">
        <f t="shared" si="11"/>
        <v>0.17567567567567569</v>
      </c>
      <c r="J37" s="7">
        <f t="shared" si="11"/>
        <v>0.21049939254428032</v>
      </c>
      <c r="K37" s="7">
        <f t="shared" si="11"/>
        <v>0.25549450549450547</v>
      </c>
      <c r="L37" s="7">
        <f t="shared" si="11"/>
        <v>0.25243638332430968</v>
      </c>
      <c r="M37" s="7">
        <f t="shared" si="11"/>
        <v>0.26106920301738273</v>
      </c>
      <c r="N37" s="7">
        <f t="shared" si="11"/>
        <v>0.2687140115163148</v>
      </c>
      <c r="O37" s="8">
        <f t="shared" si="11"/>
        <v>0.2404926354331364</v>
      </c>
    </row>
    <row r="38" spans="1:15" x14ac:dyDescent="0.25">
      <c r="A38" s="1">
        <v>2013</v>
      </c>
      <c r="B38" s="7">
        <f t="shared" ref="B38:O38" si="12">B9/B20</f>
        <v>0.15853658536585366</v>
      </c>
      <c r="C38" s="7">
        <f t="shared" si="12"/>
        <v>0.19466248037676609</v>
      </c>
      <c r="D38" s="7">
        <f t="shared" si="12"/>
        <v>0.24405206001823759</v>
      </c>
      <c r="E38" s="7">
        <f t="shared" si="12"/>
        <v>0.24461152882205514</v>
      </c>
      <c r="F38" s="7">
        <f t="shared" si="12"/>
        <v>0.24803149606299213</v>
      </c>
      <c r="G38" s="7">
        <f t="shared" si="12"/>
        <v>0.26346623270951991</v>
      </c>
      <c r="H38" s="7">
        <f t="shared" si="12"/>
        <v>0.24064703206731863</v>
      </c>
      <c r="I38" s="7">
        <f t="shared" si="12"/>
        <v>0.14262820512820512</v>
      </c>
      <c r="J38" s="7">
        <f t="shared" si="12"/>
        <v>0.20430549842314549</v>
      </c>
      <c r="K38" s="7">
        <f t="shared" si="12"/>
        <v>0.24971091900225759</v>
      </c>
      <c r="L38" s="7">
        <f t="shared" si="12"/>
        <v>0.24892486718947635</v>
      </c>
      <c r="M38" s="7">
        <f t="shared" si="12"/>
        <v>0.23261538461538461</v>
      </c>
      <c r="N38" s="7">
        <f t="shared" si="12"/>
        <v>0.23715058611361586</v>
      </c>
      <c r="O38" s="8">
        <f t="shared" si="12"/>
        <v>0.23231077861829733</v>
      </c>
    </row>
    <row r="39" spans="1:15" x14ac:dyDescent="0.25">
      <c r="A39" s="1">
        <v>2014</v>
      </c>
      <c r="B39" s="7">
        <f t="shared" ref="B39:O39" si="13">B10/B21</f>
        <v>6.9444444444444448E-2</v>
      </c>
      <c r="C39" s="7">
        <f t="shared" si="13"/>
        <v>0.196751269035533</v>
      </c>
      <c r="D39" s="7">
        <f t="shared" si="13"/>
        <v>0.23677460724591215</v>
      </c>
      <c r="E39" s="7">
        <f t="shared" si="13"/>
        <v>0.24595815501664289</v>
      </c>
      <c r="F39" s="7">
        <f t="shared" si="13"/>
        <v>0.24606955693187232</v>
      </c>
      <c r="G39" s="7">
        <f t="shared" si="13"/>
        <v>0.23264148126026579</v>
      </c>
      <c r="H39" s="7">
        <f t="shared" si="13"/>
        <v>0.23349646547036432</v>
      </c>
      <c r="I39" s="7">
        <f t="shared" si="13"/>
        <v>0.1011608623548922</v>
      </c>
      <c r="J39" s="7">
        <f t="shared" si="13"/>
        <v>0.19961434080845594</v>
      </c>
      <c r="K39" s="7">
        <f t="shared" si="13"/>
        <v>0.24481633512261866</v>
      </c>
      <c r="L39" s="7">
        <f t="shared" si="13"/>
        <v>0.24633123689727462</v>
      </c>
      <c r="M39" s="7">
        <f t="shared" si="13"/>
        <v>0.23605633802816903</v>
      </c>
      <c r="N39" s="7">
        <f t="shared" si="13"/>
        <v>0.2391304347826087</v>
      </c>
      <c r="O39" s="8">
        <f t="shared" si="13"/>
        <v>0.22944100639139697</v>
      </c>
    </row>
    <row r="40" spans="1:15" x14ac:dyDescent="0.25">
      <c r="A40" s="13">
        <v>2015</v>
      </c>
      <c r="B40" s="12">
        <f>-0.0088*9 + 0.228</f>
        <v>0.14879999999999999</v>
      </c>
      <c r="C40" s="12">
        <f>0.0077*9+0.145</f>
        <v>0.21429999999999999</v>
      </c>
      <c r="D40" s="12">
        <f>0.0053*9+0.2076</f>
        <v>0.25530000000000003</v>
      </c>
      <c r="E40" s="12">
        <f>0.0033*9+0.2239</f>
        <v>0.25359999999999999</v>
      </c>
      <c r="F40" s="12">
        <f>0.0028*9+0.2315</f>
        <v>0.25670000000000004</v>
      </c>
      <c r="G40" s="12">
        <f>-0.0038*9+0.2476</f>
        <v>0.21339999999999998</v>
      </c>
      <c r="H40" s="12">
        <f>0.0041*9+0.2124</f>
        <v>0.24930000000000002</v>
      </c>
      <c r="I40" s="12">
        <f>0.0035*9+0.1189</f>
        <v>0.15040000000000001</v>
      </c>
      <c r="J40" s="12">
        <f>0.0054*9+0.1676</f>
        <v>0.2162</v>
      </c>
      <c r="K40" s="12">
        <f>0.0032*9+0.226</f>
        <v>0.25480000000000003</v>
      </c>
      <c r="L40" s="12">
        <f>0.0028*9+0.2273</f>
        <v>0.2525</v>
      </c>
      <c r="M40" s="12">
        <f>-0.0011*9+0.2298</f>
        <v>0.21990000000000001</v>
      </c>
      <c r="N40" s="12">
        <f>-0.0023*9+0.2341</f>
        <v>0.21340000000000001</v>
      </c>
      <c r="O40" s="14">
        <f>0.0038*9+0.206</f>
        <v>0.2402</v>
      </c>
    </row>
    <row r="41" spans="1:15" x14ac:dyDescent="0.25">
      <c r="A41" s="9">
        <v>2016</v>
      </c>
      <c r="B41" s="18">
        <f>-0.0088*10 + 0.228</f>
        <v>0.14000000000000001</v>
      </c>
      <c r="C41" s="18">
        <f>0.0077*10+0.145</f>
        <v>0.22199999999999998</v>
      </c>
      <c r="D41" s="18">
        <f>0.0053*10+0.2076</f>
        <v>0.2606</v>
      </c>
      <c r="E41" s="18">
        <f>0.0033*10+0.2239</f>
        <v>0.25690000000000002</v>
      </c>
      <c r="F41" s="18">
        <f>0.0028*10+0.2315</f>
        <v>0.25950000000000001</v>
      </c>
      <c r="G41" s="18">
        <f>-0.0038*10+0.2476</f>
        <v>0.20959999999999998</v>
      </c>
      <c r="H41" s="18">
        <f>0.0041*10+0.2124</f>
        <v>0.25340000000000001</v>
      </c>
      <c r="I41" s="18">
        <f>0.0035*10+0.1189</f>
        <v>0.15390000000000001</v>
      </c>
      <c r="J41" s="18">
        <f>0.0054*10+0.1676</f>
        <v>0.22160000000000002</v>
      </c>
      <c r="K41" s="18">
        <f>0.0032*10+0.226</f>
        <v>0.25800000000000001</v>
      </c>
      <c r="L41" s="18">
        <f>0.0028*10+0.2273</f>
        <v>0.25530000000000003</v>
      </c>
      <c r="M41" s="18">
        <f>-0.0011*10+0.2298</f>
        <v>0.21879999999999999</v>
      </c>
      <c r="N41" s="18">
        <f>-0.0023*10+0.2341</f>
        <v>0.21110000000000001</v>
      </c>
      <c r="O41" s="19">
        <f>0.0038*10+0.206</f>
        <v>0.24399999999999999</v>
      </c>
    </row>
    <row r="69" spans="1:15" x14ac:dyDescent="0.25">
      <c r="A69" s="22" t="s">
        <v>18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4"/>
    </row>
    <row r="70" spans="1:15" x14ac:dyDescent="0.25">
      <c r="A70" s="1" t="s">
        <v>0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5</v>
      </c>
      <c r="G70" s="2" t="s">
        <v>6</v>
      </c>
      <c r="H70" s="2" t="s">
        <v>7</v>
      </c>
      <c r="I70" s="2" t="s">
        <v>8</v>
      </c>
      <c r="J70" s="2" t="s">
        <v>9</v>
      </c>
      <c r="K70" s="2" t="s">
        <v>10</v>
      </c>
      <c r="L70" s="2" t="s">
        <v>11</v>
      </c>
      <c r="M70" s="2" t="s">
        <v>12</v>
      </c>
      <c r="N70" s="2" t="s">
        <v>13</v>
      </c>
      <c r="O70" s="3" t="s">
        <v>14</v>
      </c>
    </row>
    <row r="71" spans="1:15" x14ac:dyDescent="0.25">
      <c r="A71" s="1">
        <v>2015</v>
      </c>
      <c r="B71" s="15">
        <f>B26/(1-B40)</f>
        <v>61.090225563909776</v>
      </c>
      <c r="C71" s="15">
        <f t="shared" ref="C71:O71" si="14">C26/(1-C40)</f>
        <v>4609.9019982181489</v>
      </c>
      <c r="D71" s="15">
        <f t="shared" si="14"/>
        <v>12417.080703639051</v>
      </c>
      <c r="E71" s="15">
        <f t="shared" si="14"/>
        <v>8716.5058949624872</v>
      </c>
      <c r="F71" s="15">
        <f t="shared" si="14"/>
        <v>4696.6231669581603</v>
      </c>
      <c r="G71" s="15">
        <f t="shared" si="14"/>
        <v>6927.2819730485635</v>
      </c>
      <c r="H71" s="15">
        <f t="shared" si="14"/>
        <v>37787.398428133747</v>
      </c>
      <c r="I71" s="15">
        <f t="shared" si="14"/>
        <v>464.92467043314502</v>
      </c>
      <c r="J71" s="15">
        <f t="shared" si="14"/>
        <v>13470.273028833886</v>
      </c>
      <c r="K71" s="15">
        <f t="shared" si="14"/>
        <v>18565.485775630703</v>
      </c>
      <c r="L71" s="15">
        <f t="shared" si="14"/>
        <v>9182.608695652174</v>
      </c>
      <c r="M71" s="15">
        <f t="shared" si="14"/>
        <v>3914.8827073452121</v>
      </c>
      <c r="N71" s="15">
        <f t="shared" si="14"/>
        <v>3751.5891177218409</v>
      </c>
      <c r="O71" s="16">
        <f t="shared" si="14"/>
        <v>49561.72677020268</v>
      </c>
    </row>
    <row r="72" spans="1:15" x14ac:dyDescent="0.25">
      <c r="A72" s="4">
        <v>2016</v>
      </c>
      <c r="B72" s="5">
        <f>B27/(1-B41)</f>
        <v>73.255813953488371</v>
      </c>
      <c r="C72" s="5">
        <f t="shared" ref="C72:O72" si="15">C27/(1-C41)</f>
        <v>4889.4601542416449</v>
      </c>
      <c r="D72" s="5">
        <f t="shared" si="15"/>
        <v>13648.904517176088</v>
      </c>
      <c r="E72" s="5">
        <f t="shared" si="15"/>
        <v>10484.457004440856</v>
      </c>
      <c r="F72" s="5">
        <f t="shared" si="15"/>
        <v>5936.5293720459158</v>
      </c>
      <c r="G72" s="5">
        <f t="shared" si="15"/>
        <v>8596.9129554655865</v>
      </c>
      <c r="H72" s="5">
        <f t="shared" si="15"/>
        <v>44121.350120546478</v>
      </c>
      <c r="I72" s="5">
        <f t="shared" si="15"/>
        <v>442.02812906275858</v>
      </c>
      <c r="J72" s="5">
        <f t="shared" si="15"/>
        <v>13457.091469681398</v>
      </c>
      <c r="K72" s="5">
        <f t="shared" si="15"/>
        <v>20314.016172506737</v>
      </c>
      <c r="L72" s="5">
        <f t="shared" si="15"/>
        <v>9990.6002417080708</v>
      </c>
      <c r="M72" s="5">
        <f t="shared" si="15"/>
        <v>4317.7163338453656</v>
      </c>
      <c r="N72" s="5">
        <f t="shared" si="15"/>
        <v>4406.1351248573965</v>
      </c>
      <c r="O72" s="6">
        <f t="shared" si="15"/>
        <v>53189.153439153437</v>
      </c>
    </row>
    <row r="75" spans="1:15" x14ac:dyDescent="0.25">
      <c r="J75" s="21"/>
    </row>
    <row r="76" spans="1:15" x14ac:dyDescent="0.25">
      <c r="C76" s="21"/>
      <c r="J76" s="21"/>
    </row>
    <row r="78" spans="1:15" x14ac:dyDescent="0.25">
      <c r="C78" s="21"/>
    </row>
    <row r="79" spans="1:15" x14ac:dyDescent="0.25">
      <c r="C79" s="21"/>
    </row>
  </sheetData>
  <mergeCells count="5">
    <mergeCell ref="A1:O1"/>
    <mergeCell ref="A12:O12"/>
    <mergeCell ref="A24:O24"/>
    <mergeCell ref="A30:O30"/>
    <mergeCell ref="A69:O69"/>
  </mergeCells>
  <pageMargins left="0.7" right="0.7" top="0.75" bottom="0.75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13" workbookViewId="0">
      <selection activeCell="F27" sqref="F27"/>
    </sheetView>
  </sheetViews>
  <sheetFormatPr defaultRowHeight="15" x14ac:dyDescent="0.25"/>
  <cols>
    <col min="1" max="1" width="5" bestFit="1" customWidth="1"/>
    <col min="2" max="4" width="13.7109375" bestFit="1" customWidth="1"/>
    <col min="5" max="5" width="8" bestFit="1" customWidth="1"/>
    <col min="6" max="6" width="14.28515625" bestFit="1" customWidth="1"/>
    <col min="7" max="9" width="15.5703125" bestFit="1" customWidth="1"/>
    <col min="10" max="10" width="9.85546875" bestFit="1" customWidth="1"/>
  </cols>
  <sheetData>
    <row r="1" spans="1:10" x14ac:dyDescent="0.2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25">
      <c r="A2" s="1" t="s">
        <v>0</v>
      </c>
      <c r="B2" s="2" t="s">
        <v>2</v>
      </c>
      <c r="C2" s="2" t="s">
        <v>3</v>
      </c>
      <c r="D2" s="2" t="s">
        <v>4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3" t="s">
        <v>14</v>
      </c>
    </row>
    <row r="3" spans="1:10" x14ac:dyDescent="0.25">
      <c r="A3" s="1">
        <v>2007</v>
      </c>
      <c r="B3" s="2">
        <v>442</v>
      </c>
      <c r="C3" s="2">
        <v>1615</v>
      </c>
      <c r="D3" s="2">
        <v>957</v>
      </c>
      <c r="E3" s="2">
        <f t="shared" ref="E3:E10" si="0">SUM(B3:D3)</f>
        <v>3014</v>
      </c>
      <c r="F3" s="2">
        <v>54</v>
      </c>
      <c r="G3" s="2">
        <v>1646</v>
      </c>
      <c r="H3" s="2">
        <v>2742</v>
      </c>
      <c r="I3" s="2">
        <v>1141</v>
      </c>
      <c r="J3" s="3">
        <f t="shared" ref="J3:J10" si="1">SUM(F3:I3)</f>
        <v>5583</v>
      </c>
    </row>
    <row r="4" spans="1:10" x14ac:dyDescent="0.25">
      <c r="A4" s="1">
        <v>2008</v>
      </c>
      <c r="B4" s="2">
        <v>565</v>
      </c>
      <c r="C4" s="2">
        <v>1690</v>
      </c>
      <c r="D4" s="2">
        <v>1200</v>
      </c>
      <c r="E4" s="2">
        <f t="shared" si="0"/>
        <v>3455</v>
      </c>
      <c r="F4" s="2">
        <v>48</v>
      </c>
      <c r="G4" s="2">
        <v>1941</v>
      </c>
      <c r="H4" s="2">
        <v>2851</v>
      </c>
      <c r="I4" s="2">
        <v>1304</v>
      </c>
      <c r="J4" s="3">
        <f t="shared" si="1"/>
        <v>6144</v>
      </c>
    </row>
    <row r="5" spans="1:10" x14ac:dyDescent="0.25">
      <c r="A5" s="1">
        <v>2009</v>
      </c>
      <c r="B5" s="2">
        <v>696</v>
      </c>
      <c r="C5" s="2">
        <v>2117</v>
      </c>
      <c r="D5" s="2">
        <v>1286</v>
      </c>
      <c r="E5" s="2">
        <f t="shared" si="0"/>
        <v>4099</v>
      </c>
      <c r="F5" s="2">
        <v>63</v>
      </c>
      <c r="G5" s="2">
        <v>2235</v>
      </c>
      <c r="H5" s="2">
        <v>3315</v>
      </c>
      <c r="I5" s="2">
        <v>1357</v>
      </c>
      <c r="J5" s="3">
        <f t="shared" si="1"/>
        <v>6970</v>
      </c>
    </row>
    <row r="6" spans="1:10" x14ac:dyDescent="0.25">
      <c r="A6" s="1">
        <v>2010</v>
      </c>
      <c r="B6" s="2">
        <v>920</v>
      </c>
      <c r="C6" s="2">
        <v>2466</v>
      </c>
      <c r="D6" s="2">
        <v>1519</v>
      </c>
      <c r="E6" s="2">
        <f t="shared" si="0"/>
        <v>4905</v>
      </c>
      <c r="F6" s="2">
        <v>83</v>
      </c>
      <c r="G6" s="2">
        <v>2718</v>
      </c>
      <c r="H6" s="2">
        <v>3673</v>
      </c>
      <c r="I6" s="2">
        <v>1536</v>
      </c>
      <c r="J6" s="3">
        <f t="shared" si="1"/>
        <v>8010</v>
      </c>
    </row>
    <row r="7" spans="1:10" x14ac:dyDescent="0.25">
      <c r="A7" s="1">
        <v>2011</v>
      </c>
      <c r="B7" s="2">
        <v>1090</v>
      </c>
      <c r="C7" s="2">
        <v>2991</v>
      </c>
      <c r="D7" s="2">
        <v>1712</v>
      </c>
      <c r="E7" s="2">
        <f t="shared" si="0"/>
        <v>5793</v>
      </c>
      <c r="F7" s="2">
        <v>113</v>
      </c>
      <c r="G7" s="2">
        <v>3325</v>
      </c>
      <c r="H7" s="2">
        <v>4369</v>
      </c>
      <c r="I7" s="2">
        <v>1740</v>
      </c>
      <c r="J7" s="3">
        <f t="shared" si="1"/>
        <v>9547</v>
      </c>
    </row>
    <row r="8" spans="1:10" x14ac:dyDescent="0.25">
      <c r="A8" s="1">
        <v>2012</v>
      </c>
      <c r="B8" s="2">
        <v>1077</v>
      </c>
      <c r="C8" s="2">
        <v>3147</v>
      </c>
      <c r="D8" s="2">
        <v>1866</v>
      </c>
      <c r="E8" s="2">
        <f t="shared" si="0"/>
        <v>6090</v>
      </c>
      <c r="F8" s="2">
        <v>117</v>
      </c>
      <c r="G8" s="2">
        <v>3292</v>
      </c>
      <c r="H8" s="2">
        <v>4650</v>
      </c>
      <c r="I8" s="2">
        <v>1865</v>
      </c>
      <c r="J8" s="3">
        <f t="shared" si="1"/>
        <v>9924</v>
      </c>
    </row>
    <row r="9" spans="1:10" x14ac:dyDescent="0.25">
      <c r="A9" s="1">
        <v>2013</v>
      </c>
      <c r="B9" s="2">
        <v>992</v>
      </c>
      <c r="C9" s="2">
        <v>2944</v>
      </c>
      <c r="D9" s="2">
        <v>1952</v>
      </c>
      <c r="E9" s="2">
        <f t="shared" si="0"/>
        <v>5888</v>
      </c>
      <c r="F9" s="2">
        <v>89</v>
      </c>
      <c r="G9" s="2">
        <v>2980</v>
      </c>
      <c r="H9" s="2">
        <v>4535</v>
      </c>
      <c r="I9" s="2">
        <v>1968</v>
      </c>
      <c r="J9" s="3">
        <f t="shared" si="1"/>
        <v>9572</v>
      </c>
    </row>
    <row r="10" spans="1:10" x14ac:dyDescent="0.25">
      <c r="A10" s="4">
        <v>2014</v>
      </c>
      <c r="B10" s="10">
        <v>969</v>
      </c>
      <c r="C10" s="10">
        <v>2954</v>
      </c>
      <c r="D10" s="10">
        <v>2069</v>
      </c>
      <c r="E10" s="10">
        <f t="shared" si="0"/>
        <v>5992</v>
      </c>
      <c r="F10" s="10">
        <v>61</v>
      </c>
      <c r="G10" s="10">
        <v>2795</v>
      </c>
      <c r="H10" s="10">
        <v>4652</v>
      </c>
      <c r="I10" s="10">
        <v>2115</v>
      </c>
      <c r="J10" s="11">
        <f t="shared" si="1"/>
        <v>9623</v>
      </c>
    </row>
    <row r="12" spans="1:10" x14ac:dyDescent="0.25">
      <c r="A12" s="22" t="s">
        <v>19</v>
      </c>
      <c r="B12" s="23"/>
      <c r="C12" s="23"/>
      <c r="D12" s="23"/>
      <c r="E12" s="23"/>
      <c r="F12" s="23"/>
      <c r="G12" s="23"/>
      <c r="H12" s="23"/>
      <c r="I12" s="23"/>
      <c r="J12" s="24"/>
    </row>
    <row r="13" spans="1:10" x14ac:dyDescent="0.25">
      <c r="A13" s="1" t="s">
        <v>0</v>
      </c>
      <c r="B13" s="2" t="s">
        <v>2</v>
      </c>
      <c r="C13" s="2" t="s">
        <v>3</v>
      </c>
      <c r="D13" s="2" t="s">
        <v>4</v>
      </c>
      <c r="E13" s="2" t="s">
        <v>7</v>
      </c>
      <c r="F13" s="2" t="s">
        <v>8</v>
      </c>
      <c r="G13" s="2" t="s">
        <v>9</v>
      </c>
      <c r="H13" s="2" t="s">
        <v>10</v>
      </c>
      <c r="I13" s="2" t="s">
        <v>11</v>
      </c>
      <c r="J13" s="3" t="s">
        <v>14</v>
      </c>
    </row>
    <row r="14" spans="1:10" x14ac:dyDescent="0.25">
      <c r="A14" s="1">
        <v>2007</v>
      </c>
      <c r="B14" s="2">
        <v>2946</v>
      </c>
      <c r="C14" s="2">
        <v>7476</v>
      </c>
      <c r="D14" s="2">
        <v>4365</v>
      </c>
      <c r="E14" s="2">
        <f t="shared" ref="E14:E21" si="2">SUM(B14:D14)</f>
        <v>14787</v>
      </c>
      <c r="F14" s="2">
        <v>443</v>
      </c>
      <c r="G14" s="2">
        <v>9600</v>
      </c>
      <c r="H14" s="2">
        <v>11619</v>
      </c>
      <c r="I14" s="2">
        <v>4898</v>
      </c>
      <c r="J14" s="3">
        <f t="shared" ref="J14:J21" si="3">SUM(F14:I14)</f>
        <v>26560</v>
      </c>
    </row>
    <row r="15" spans="1:10" x14ac:dyDescent="0.25">
      <c r="A15" s="1">
        <v>2008</v>
      </c>
      <c r="B15" s="2">
        <v>3704</v>
      </c>
      <c r="C15" s="2">
        <v>8260</v>
      </c>
      <c r="D15" s="2">
        <v>5117</v>
      </c>
      <c r="E15" s="2">
        <f t="shared" si="2"/>
        <v>17081</v>
      </c>
      <c r="F15" s="2">
        <v>510</v>
      </c>
      <c r="G15" s="2">
        <v>11252</v>
      </c>
      <c r="H15" s="2">
        <v>13025</v>
      </c>
      <c r="I15" s="2">
        <v>5516</v>
      </c>
      <c r="J15" s="3">
        <f t="shared" si="3"/>
        <v>30303</v>
      </c>
    </row>
    <row r="16" spans="1:10" x14ac:dyDescent="0.25">
      <c r="A16" s="1">
        <v>2009</v>
      </c>
      <c r="B16" s="2">
        <v>4066</v>
      </c>
      <c r="C16" s="2">
        <v>9367</v>
      </c>
      <c r="D16" s="2">
        <v>5359</v>
      </c>
      <c r="E16" s="2">
        <f t="shared" si="2"/>
        <v>18792</v>
      </c>
      <c r="F16" s="2">
        <v>502</v>
      </c>
      <c r="G16" s="2">
        <v>12074</v>
      </c>
      <c r="H16" s="2">
        <v>13680</v>
      </c>
      <c r="I16" s="2">
        <v>5966</v>
      </c>
      <c r="J16" s="3">
        <f t="shared" si="3"/>
        <v>32222</v>
      </c>
    </row>
    <row r="17" spans="1:10" x14ac:dyDescent="0.25">
      <c r="A17" s="1">
        <v>2010</v>
      </c>
      <c r="B17" s="2">
        <v>5298</v>
      </c>
      <c r="C17" s="2">
        <v>10914</v>
      </c>
      <c r="D17" s="2">
        <v>6494</v>
      </c>
      <c r="E17" s="2">
        <f t="shared" si="2"/>
        <v>22706</v>
      </c>
      <c r="F17" s="2">
        <v>612</v>
      </c>
      <c r="G17" s="2">
        <v>14620</v>
      </c>
      <c r="H17" s="2">
        <v>15965</v>
      </c>
      <c r="I17" s="2">
        <v>6552</v>
      </c>
      <c r="J17" s="3">
        <f t="shared" si="3"/>
        <v>37749</v>
      </c>
    </row>
    <row r="18" spans="1:10" x14ac:dyDescent="0.25">
      <c r="A18" s="1">
        <v>2011</v>
      </c>
      <c r="B18" s="2">
        <v>5478</v>
      </c>
      <c r="C18" s="2">
        <v>12244</v>
      </c>
      <c r="D18" s="2">
        <v>7096</v>
      </c>
      <c r="E18" s="2">
        <f t="shared" si="2"/>
        <v>24818</v>
      </c>
      <c r="F18" s="2">
        <v>627</v>
      </c>
      <c r="G18" s="2">
        <v>16226</v>
      </c>
      <c r="H18" s="2">
        <v>17658</v>
      </c>
      <c r="I18" s="2">
        <v>7206</v>
      </c>
      <c r="J18" s="3">
        <f t="shared" si="3"/>
        <v>41717</v>
      </c>
    </row>
    <row r="19" spans="1:10" x14ac:dyDescent="0.25">
      <c r="A19" s="1">
        <v>2012</v>
      </c>
      <c r="B19" s="2">
        <v>5430</v>
      </c>
      <c r="C19" s="2">
        <v>12319</v>
      </c>
      <c r="D19" s="2">
        <v>7446</v>
      </c>
      <c r="E19" s="2">
        <f t="shared" si="2"/>
        <v>25195</v>
      </c>
      <c r="F19" s="2">
        <v>666</v>
      </c>
      <c r="G19" s="2">
        <v>15639</v>
      </c>
      <c r="H19" s="2">
        <v>18200</v>
      </c>
      <c r="I19" s="2">
        <v>7388</v>
      </c>
      <c r="J19" s="3">
        <f t="shared" si="3"/>
        <v>41893</v>
      </c>
    </row>
    <row r="20" spans="1:10" x14ac:dyDescent="0.25">
      <c r="A20" s="1">
        <v>2013</v>
      </c>
      <c r="B20" s="2">
        <v>5096</v>
      </c>
      <c r="C20" s="2">
        <v>12063</v>
      </c>
      <c r="D20" s="2">
        <v>7980</v>
      </c>
      <c r="E20" s="2">
        <f t="shared" si="2"/>
        <v>25139</v>
      </c>
      <c r="F20" s="2">
        <v>624</v>
      </c>
      <c r="G20" s="2">
        <v>14586</v>
      </c>
      <c r="H20" s="2">
        <v>18161</v>
      </c>
      <c r="I20" s="2">
        <v>7906</v>
      </c>
      <c r="J20" s="3">
        <f t="shared" si="3"/>
        <v>41277</v>
      </c>
    </row>
    <row r="21" spans="1:10" x14ac:dyDescent="0.25">
      <c r="A21" s="4">
        <v>2014</v>
      </c>
      <c r="B21" s="10">
        <v>4925</v>
      </c>
      <c r="C21" s="10">
        <v>12476</v>
      </c>
      <c r="D21" s="10">
        <v>8412</v>
      </c>
      <c r="E21" s="10">
        <f t="shared" si="2"/>
        <v>25813</v>
      </c>
      <c r="F21" s="10">
        <v>603</v>
      </c>
      <c r="G21" s="10">
        <v>14002</v>
      </c>
      <c r="H21" s="10">
        <v>19002</v>
      </c>
      <c r="I21" s="10">
        <v>8586</v>
      </c>
      <c r="J21" s="11">
        <f t="shared" si="3"/>
        <v>42193</v>
      </c>
    </row>
    <row r="23" spans="1:10" x14ac:dyDescent="0.25">
      <c r="A23" s="22" t="s">
        <v>20</v>
      </c>
      <c r="B23" s="23"/>
      <c r="C23" s="23"/>
      <c r="D23" s="24"/>
    </row>
    <row r="24" spans="1:10" x14ac:dyDescent="0.25">
      <c r="A24" s="1" t="s">
        <v>0</v>
      </c>
      <c r="B24" s="2" t="s">
        <v>23</v>
      </c>
      <c r="C24" s="2" t="s">
        <v>22</v>
      </c>
      <c r="D24" s="17" t="s">
        <v>21</v>
      </c>
    </row>
    <row r="25" spans="1:10" x14ac:dyDescent="0.25">
      <c r="A25" s="1">
        <v>2007</v>
      </c>
      <c r="B25" s="2">
        <f>E3/E14</f>
        <v>0.20382768648136876</v>
      </c>
      <c r="C25" s="2">
        <f>J3/J14</f>
        <v>0.21020331325301206</v>
      </c>
      <c r="D25" s="3">
        <f>(E3+J3)/(E14+J14)</f>
        <v>0.20792318668827242</v>
      </c>
    </row>
    <row r="26" spans="1:10" x14ac:dyDescent="0.25">
      <c r="A26" s="1">
        <v>2008</v>
      </c>
      <c r="B26" s="2">
        <f t="shared" ref="B26:B32" si="4">E4/E15</f>
        <v>0.2022715297699198</v>
      </c>
      <c r="C26" s="2">
        <f t="shared" ref="C26:C32" si="5">J4/J15</f>
        <v>0.20275220275220276</v>
      </c>
      <c r="D26" s="3">
        <f t="shared" ref="D26:D32" si="6">(E4+J4)/(E15+J15)</f>
        <v>0.20257892959648827</v>
      </c>
    </row>
    <row r="27" spans="1:10" x14ac:dyDescent="0.25">
      <c r="A27" s="1">
        <v>2009</v>
      </c>
      <c r="B27" s="2">
        <f t="shared" si="4"/>
        <v>0.21812473392933163</v>
      </c>
      <c r="C27" s="2">
        <f t="shared" si="5"/>
        <v>0.2163118366333561</v>
      </c>
      <c r="D27" s="3">
        <f t="shared" si="6"/>
        <v>0.21697965264437213</v>
      </c>
    </row>
    <row r="28" spans="1:10" x14ac:dyDescent="0.25">
      <c r="A28" s="1">
        <v>2010</v>
      </c>
      <c r="B28" s="2">
        <f t="shared" si="4"/>
        <v>0.21602219677618251</v>
      </c>
      <c r="C28" s="2">
        <f t="shared" si="5"/>
        <v>0.21219105141858063</v>
      </c>
      <c r="D28" s="3">
        <f t="shared" si="6"/>
        <v>0.21362997270697212</v>
      </c>
    </row>
    <row r="29" spans="1:10" x14ac:dyDescent="0.25">
      <c r="A29" s="1">
        <v>2011</v>
      </c>
      <c r="B29" s="2">
        <f t="shared" si="4"/>
        <v>0.23341929244902893</v>
      </c>
      <c r="C29" s="2">
        <f t="shared" si="5"/>
        <v>0.22885154733082436</v>
      </c>
      <c r="D29" s="3">
        <f t="shared" si="6"/>
        <v>0.23055534680994966</v>
      </c>
    </row>
    <row r="30" spans="1:10" x14ac:dyDescent="0.25">
      <c r="A30" s="1">
        <v>2012</v>
      </c>
      <c r="B30" s="2">
        <f t="shared" si="4"/>
        <v>0.24171462591784085</v>
      </c>
      <c r="C30" s="2">
        <f t="shared" si="5"/>
        <v>0.23688921776907837</v>
      </c>
      <c r="D30" s="3">
        <f t="shared" si="6"/>
        <v>0.23870140710708324</v>
      </c>
    </row>
    <row r="31" spans="1:10" x14ac:dyDescent="0.25">
      <c r="A31" s="1">
        <v>2013</v>
      </c>
      <c r="B31" s="2">
        <f t="shared" si="4"/>
        <v>0.2342177493138152</v>
      </c>
      <c r="C31" s="2">
        <f t="shared" si="5"/>
        <v>0.23189669791893791</v>
      </c>
      <c r="D31" s="3">
        <f t="shared" si="6"/>
        <v>0.23277523488316068</v>
      </c>
    </row>
    <row r="32" spans="1:10" x14ac:dyDescent="0.25">
      <c r="A32" s="4">
        <v>2014</v>
      </c>
      <c r="B32" s="10">
        <f t="shared" si="4"/>
        <v>0.23213109673420371</v>
      </c>
      <c r="C32" s="10">
        <f t="shared" si="5"/>
        <v>0.22807100703908231</v>
      </c>
      <c r="D32" s="11">
        <f t="shared" si="6"/>
        <v>0.22961209305061317</v>
      </c>
    </row>
  </sheetData>
  <mergeCells count="3">
    <mergeCell ref="A1:J1"/>
    <mergeCell ref="A12:J12"/>
    <mergeCell ref="A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CT notifications_2007-2016</vt:lpstr>
      <vt:lpstr>15_29_Vic_proportion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Gray</dc:creator>
  <cp:lastModifiedBy>Richard Gray</cp:lastModifiedBy>
  <dcterms:created xsi:type="dcterms:W3CDTF">2016-09-27T01:09:01Z</dcterms:created>
  <dcterms:modified xsi:type="dcterms:W3CDTF">2017-09-20T04:58:00Z</dcterms:modified>
</cp:coreProperties>
</file>