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1" authorId="0">
      <text>
        <r>
          <rPr>
            <sz val="11"/>
            <color rgb="FF000000"/>
            <rFont val="Calibri"/>
            <family val="2"/>
          </rPr>
          <t xml:space="preserve">Jonah Cousin:
</t>
        </r>
        <r>
          <rPr>
            <sz val="9"/>
            <color rgb="FF000000"/>
            <rFont val="Tahoma"/>
            <family val="0"/>
          </rPr>
          <t xml:space="preserve">Karien De Boodt </t>
        </r>
      </text>
    </comment>
    <comment ref="T1" authorId="0">
      <text>
        <r>
          <rPr>
            <sz val="11"/>
            <color rgb="FF000000"/>
            <rFont val="Calibri"/>
            <family val="2"/>
          </rPr>
          <t xml:space="preserve">Jonah Cousin:
</t>
        </r>
        <r>
          <rPr>
            <sz val="9"/>
            <color rgb="FF000000"/>
            <rFont val="Tahoma"/>
            <family val="0"/>
          </rPr>
          <t xml:space="preserve">Gerd Jacobs (sales)
or
Sandrine Weicker (finance)</t>
        </r>
      </text>
    </comment>
    <comment ref="U1" authorId="0">
      <text>
        <r>
          <rPr>
            <sz val="11"/>
            <color rgb="FF000000"/>
            <rFont val="Calibri"/>
            <family val="2"/>
          </rPr>
          <t xml:space="preserve">Jonah Cousin:
</t>
        </r>
        <r>
          <rPr>
            <sz val="9"/>
            <color rgb="FF000000"/>
            <rFont val="Tahoma"/>
            <family val="0"/>
          </rPr>
          <t xml:space="preserve">Gerd jacobs (sales)
or
sandrine weicker (finance)</t>
        </r>
      </text>
    </comment>
  </commentList>
</comments>
</file>

<file path=xl/sharedStrings.xml><?xml version="1.0" encoding="utf-8"?>
<sst xmlns="http://schemas.openxmlformats.org/spreadsheetml/2006/main" count="307" uniqueCount="91">
  <si>
    <t xml:space="preserve">Employee Name</t>
  </si>
  <si>
    <t xml:space="preserve">Start Date</t>
  </si>
  <si>
    <t xml:space="preserve">End Date</t>
  </si>
  <si>
    <t xml:space="preserve">Left</t>
  </si>
  <si>
    <t xml:space="preserve">Seniority</t>
  </si>
  <si>
    <t xml:space="preserve">Age</t>
  </si>
  <si>
    <t xml:space="preserve">Business Unit</t>
  </si>
  <si>
    <t xml:space="preserve">Starting Level</t>
  </si>
  <si>
    <t xml:space="preserve">Current/End Level</t>
  </si>
  <si>
    <t xml:space="preserve">Promotion?</t>
  </si>
  <si>
    <t xml:space="preserve"># Trainings</t>
  </si>
  <si>
    <t xml:space="preserve">#Certifications</t>
  </si>
  <si>
    <t xml:space="preserve"># Personal objectives</t>
  </si>
  <si>
    <t xml:space="preserve"># Team objectives</t>
  </si>
  <si>
    <t xml:space="preserve"># Check ins</t>
  </si>
  <si>
    <t xml:space="preserve">Difference in Salary</t>
  </si>
  <si>
    <t xml:space="preserve">Gender</t>
  </si>
  <si>
    <t xml:space="preserve">Current/last client</t>
  </si>
  <si>
    <t xml:space="preserve">Absenteism?</t>
  </si>
  <si>
    <t xml:space="preserve">#Mission/Projects</t>
  </si>
  <si>
    <t xml:space="preserve">Avg Time on project</t>
  </si>
  <si>
    <t xml:space="preserve">Reasons for leaving</t>
  </si>
  <si>
    <t xml:space="preserve">Q6</t>
  </si>
  <si>
    <t xml:space="preserve">q7</t>
  </si>
  <si>
    <t xml:space="preserve">#Events </t>
  </si>
  <si>
    <t xml:space="preserve">Pieters Joris</t>
  </si>
  <si>
    <t xml:space="preserve">/</t>
  </si>
  <si>
    <t xml:space="preserve">BD&amp;A</t>
  </si>
  <si>
    <t xml:space="preserve">No</t>
  </si>
  <si>
    <t xml:space="preserve">102,88/100</t>
  </si>
  <si>
    <t xml:space="preserve">M</t>
  </si>
  <si>
    <t xml:space="preserve">Vandewaerde Kristof</t>
  </si>
  <si>
    <t xml:space="preserve">BI&amp;IM</t>
  </si>
  <si>
    <t xml:space="preserve">Dilu Landu Eric</t>
  </si>
  <si>
    <t xml:space="preserve">Curvers Ben</t>
  </si>
  <si>
    <t xml:space="preserve">Brogniet Adrien</t>
  </si>
  <si>
    <t xml:space="preserve">Moutschen Pierre</t>
  </si>
  <si>
    <t xml:space="preserve">Yes</t>
  </si>
  <si>
    <t xml:space="preserve">Filippi Luca</t>
  </si>
  <si>
    <t xml:space="preserve">CPM</t>
  </si>
  <si>
    <t xml:space="preserve">Potier Meric</t>
  </si>
  <si>
    <t xml:space="preserve">Senior Manager</t>
  </si>
  <si>
    <t xml:space="preserve">Richener Scott Sandra</t>
  </si>
  <si>
    <t xml:space="preserve">F</t>
  </si>
  <si>
    <t xml:space="preserve">Ilyas Maryam</t>
  </si>
  <si>
    <t xml:space="preserve">Janssens Maxime</t>
  </si>
  <si>
    <t xml:space="preserve">Vercaempt Melanie</t>
  </si>
  <si>
    <t xml:space="preserve">Mat David</t>
  </si>
  <si>
    <t xml:space="preserve">Manager</t>
  </si>
  <si>
    <t xml:space="preserve">Du Preez John</t>
  </si>
  <si>
    <t xml:space="preserve">Ngabo Steve</t>
  </si>
  <si>
    <t xml:space="preserve">Kardashev Damyan</t>
  </si>
  <si>
    <t xml:space="preserve">Eugenio Melissa</t>
  </si>
  <si>
    <t xml:space="preserve">DCS</t>
  </si>
  <si>
    <t xml:space="preserve">Collot Sophie</t>
  </si>
  <si>
    <t xml:space="preserve">Destoop Sofie</t>
  </si>
  <si>
    <t xml:space="preserve">Poelman Alexandre</t>
  </si>
  <si>
    <t xml:space="preserve">Willekens Hélène</t>
  </si>
  <si>
    <t xml:space="preserve">De Saedeleer Vincent</t>
  </si>
  <si>
    <t xml:space="preserve">Mendoza Daniel</t>
  </si>
  <si>
    <t xml:space="preserve">Mezgueldi Amin</t>
  </si>
  <si>
    <t xml:space="preserve">Kecskes Antoine</t>
  </si>
  <si>
    <t xml:space="preserve">Faccilongo Lisanza</t>
  </si>
  <si>
    <t xml:space="preserve">Tran Duc-Thanh</t>
  </si>
  <si>
    <t xml:space="preserve">Qarolli Edmond</t>
  </si>
  <si>
    <t xml:space="preserve">Voortman Raphaël</t>
  </si>
  <si>
    <t xml:space="preserve">Ysebaert Hannes</t>
  </si>
  <si>
    <t xml:space="preserve">Eloy Louis-Nicolas</t>
  </si>
  <si>
    <t xml:space="preserve">Jansens Wim</t>
  </si>
  <si>
    <t xml:space="preserve">"Fine tuning?"</t>
  </si>
  <si>
    <t xml:space="preserve">Do Minh-Thi</t>
  </si>
  <si>
    <t xml:space="preserve">Criel Nathan</t>
  </si>
  <si>
    <t xml:space="preserve">Dehouck Francois</t>
  </si>
  <si>
    <t xml:space="preserve">Expert</t>
  </si>
  <si>
    <t xml:space="preserve">Boclinville Maxime</t>
  </si>
  <si>
    <t xml:space="preserve">?</t>
  </si>
  <si>
    <t xml:space="preserve">Gielis Dries</t>
  </si>
  <si>
    <t xml:space="preserve">Van Der Steen Gunther</t>
  </si>
  <si>
    <t xml:space="preserve">Error</t>
  </si>
  <si>
    <t xml:space="preserve">M&amp;T</t>
  </si>
  <si>
    <t xml:space="preserve">Associate KM</t>
  </si>
  <si>
    <t xml:space="preserve">Associate</t>
  </si>
  <si>
    <t xml:space="preserve">Manager KM</t>
  </si>
  <si>
    <t xml:space="preserve">Shahraki Niky</t>
  </si>
  <si>
    <t xml:space="preserve">Peters Laura</t>
  </si>
  <si>
    <t xml:space="preserve">Senior KM</t>
  </si>
  <si>
    <t xml:space="preserve">Senior</t>
  </si>
  <si>
    <t xml:space="preserve">Van der Maarel Jos</t>
  </si>
  <si>
    <t xml:space="preserve">Choffel Saskia</t>
  </si>
  <si>
    <t xml:space="preserve">Medior KM</t>
  </si>
  <si>
    <t xml:space="preserve">Consultant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</si>
</sst>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 € &quot;* #,##0.00\ ;&quot; € &quot;* \-#,##0.00\ ;&quot; € &quot;* \-#\ ;\ @\ "/>
    <numFmt numFmtId="166" formatCode="0%"/>
    <numFmt numFmtId="167" formatCode="dd/mm/yyyy"/>
    <numFmt numFmtId="168" formatCode="0.0"/>
    <numFmt numFmtId="169" formatCode="0.00"/>
    <numFmt numFmtId="170" formatCode="0.00%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9"/>
      <color rgb="FF000000"/>
      <name val="Tahoma"/>
      <family val="0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  <cellStyle name="Normal 2" xfId="21"/>
    <cellStyle name="Normal 3" xfId="22"/>
    <cellStyle name="Normal 4" xfId="23"/>
    <cellStyle name="Percent 2" xfId="24"/>
    <cellStyle name="Percent 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U1" activePane="topRight" state="frozen"/>
      <selection pane="topLeft" activeCell="A1" activeCellId="0" sqref="A1"/>
      <selection pane="topRight" activeCell="U7" activeCellId="0" sqref="U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32.89"/>
    <col collapsed="false" customWidth="true" hidden="false" outlineLevel="0" max="3" min="3" style="0" width="31.22"/>
    <col collapsed="false" customWidth="true" hidden="false" outlineLevel="0" max="5" min="4" style="0" width="14.22"/>
    <col collapsed="false" customWidth="true" hidden="false" outlineLevel="0" max="6" min="6" style="1" width="32.89"/>
    <col collapsed="false" customWidth="true" hidden="false" outlineLevel="0" max="7" min="7" style="0" width="14.55"/>
    <col collapsed="false" customWidth="true" hidden="false" outlineLevel="0" max="8" min="8" style="0" width="26.89"/>
    <col collapsed="false" customWidth="true" hidden="false" outlineLevel="0" max="10" min="9" style="0" width="32.11"/>
    <col collapsed="false" customWidth="true" hidden="false" outlineLevel="0" max="12" min="11" style="0" width="25.11"/>
    <col collapsed="false" customWidth="true" hidden="false" outlineLevel="0" max="13" min="13" style="0" width="22.21"/>
    <col collapsed="false" customWidth="true" hidden="false" outlineLevel="0" max="14" min="14" style="0" width="27.78"/>
    <col collapsed="false" customWidth="true" hidden="false" outlineLevel="0" max="15" min="15" style="0" width="16.66"/>
    <col collapsed="false" customWidth="true" hidden="false" outlineLevel="0" max="16" min="16" style="0" width="28.78"/>
    <col collapsed="false" customWidth="true" hidden="false" outlineLevel="0" max="17" min="17" style="0" width="12.89"/>
    <col collapsed="false" customWidth="true" hidden="false" outlineLevel="0" max="19" min="18" style="0" width="17.67"/>
    <col collapsed="false" customWidth="true" hidden="false" outlineLevel="0" max="20" min="20" style="0" width="33.44"/>
    <col collapsed="false" customWidth="true" hidden="false" outlineLevel="0" max="21" min="21" style="0" width="38"/>
    <col collapsed="false" customWidth="true" hidden="false" outlineLevel="0" max="22" min="22" style="0" width="18.77"/>
    <col collapsed="false" customWidth="true" hidden="false" outlineLevel="0" max="64" min="23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</row>
    <row r="2" customFormat="false" ht="13.8" hidden="false" customHeight="false" outlineLevel="0" collapsed="false">
      <c r="A2" s="3" t="s">
        <v>25</v>
      </c>
      <c r="B2" s="4" t="n">
        <f aca="false">DATE(2019,1,2)</f>
        <v>43467</v>
      </c>
      <c r="C2" s="4" t="s">
        <v>26</v>
      </c>
      <c r="D2" s="5" t="n">
        <v>0</v>
      </c>
      <c r="E2" s="3" t="n">
        <v>3.07</v>
      </c>
      <c r="F2" s="6" t="n">
        <v>36.8493150684931</v>
      </c>
      <c r="G2" s="3" t="s">
        <v>27</v>
      </c>
      <c r="H2" s="3" t="n">
        <v>3</v>
      </c>
      <c r="I2" s="3" t="n">
        <v>3</v>
      </c>
      <c r="J2" s="3" t="s">
        <v>28</v>
      </c>
      <c r="K2" s="3" t="n">
        <v>7</v>
      </c>
      <c r="L2" s="3"/>
      <c r="M2" s="3" t="n">
        <v>21</v>
      </c>
      <c r="N2" s="3" t="n">
        <v>7</v>
      </c>
      <c r="O2" s="3" t="n">
        <v>4</v>
      </c>
      <c r="P2" s="7" t="s">
        <v>29</v>
      </c>
      <c r="Q2" s="3" t="s">
        <v>30</v>
      </c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3" t="s">
        <v>31</v>
      </c>
      <c r="B3" s="4" t="n">
        <f aca="false">DATE(2019,10,28)</f>
        <v>43766</v>
      </c>
      <c r="C3" s="4" t="s">
        <v>26</v>
      </c>
      <c r="D3" s="5" t="n">
        <v>0</v>
      </c>
      <c r="E3" s="3" t="n">
        <v>2.9</v>
      </c>
      <c r="F3" s="6" t="n">
        <v>29.3260273972603</v>
      </c>
      <c r="G3" s="3" t="s">
        <v>32</v>
      </c>
      <c r="H3" s="3" t="n">
        <v>2</v>
      </c>
      <c r="I3" s="3" t="n">
        <v>2</v>
      </c>
      <c r="J3" s="3" t="s">
        <v>28</v>
      </c>
      <c r="K3" s="3" t="n">
        <v>4</v>
      </c>
      <c r="L3" s="3"/>
      <c r="M3" s="3" t="n">
        <v>0</v>
      </c>
      <c r="N3" s="3" t="n">
        <v>0</v>
      </c>
      <c r="O3" s="3" t="n">
        <v>11</v>
      </c>
      <c r="P3" s="8" t="n">
        <v>1.0677</v>
      </c>
      <c r="Q3" s="3" t="s">
        <v>30</v>
      </c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3" t="s">
        <v>33</v>
      </c>
      <c r="B4" s="4" t="n">
        <f aca="false">DATE(2019,3,18)</f>
        <v>43542</v>
      </c>
      <c r="C4" s="4" t="s">
        <v>26</v>
      </c>
      <c r="D4" s="5" t="n">
        <v>0</v>
      </c>
      <c r="E4" s="3" t="n">
        <v>2.86</v>
      </c>
      <c r="F4" s="6" t="n">
        <v>34.7506849315068</v>
      </c>
      <c r="G4" s="3" t="s">
        <v>32</v>
      </c>
      <c r="H4" s="3" t="n">
        <v>3</v>
      </c>
      <c r="I4" s="3" t="n">
        <v>3</v>
      </c>
      <c r="J4" s="3" t="s">
        <v>28</v>
      </c>
      <c r="K4" s="3" t="n">
        <v>3</v>
      </c>
      <c r="L4" s="3"/>
      <c r="M4" s="3" t="n">
        <v>7</v>
      </c>
      <c r="N4" s="3" t="n">
        <v>0</v>
      </c>
      <c r="O4" s="3" t="n">
        <v>10</v>
      </c>
      <c r="P4" s="8" t="n">
        <v>1.0289</v>
      </c>
      <c r="Q4" s="3" t="s">
        <v>30</v>
      </c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3" t="s">
        <v>34</v>
      </c>
      <c r="B5" s="9" t="n">
        <f aca="false">DATE(2019,6,11)</f>
        <v>43627</v>
      </c>
      <c r="C5" s="4" t="s">
        <v>26</v>
      </c>
      <c r="D5" s="5" t="n">
        <v>0</v>
      </c>
      <c r="E5" s="3" t="n">
        <v>2.63</v>
      </c>
      <c r="F5" s="6" t="n">
        <v>32.1561643835616</v>
      </c>
      <c r="G5" s="3" t="s">
        <v>32</v>
      </c>
      <c r="H5" s="3" t="n">
        <v>3</v>
      </c>
      <c r="I5" s="3" t="n">
        <v>3</v>
      </c>
      <c r="J5" s="3" t="s">
        <v>28</v>
      </c>
      <c r="K5" s="3" t="n">
        <v>9</v>
      </c>
      <c r="L5" s="3"/>
      <c r="M5" s="3" t="n">
        <v>9</v>
      </c>
      <c r="N5" s="3" t="n">
        <v>0</v>
      </c>
      <c r="O5" s="3" t="n">
        <v>6</v>
      </c>
      <c r="P5" s="8" t="n">
        <v>1.0288</v>
      </c>
      <c r="Q5" s="3" t="s">
        <v>30</v>
      </c>
      <c r="R5" s="3"/>
      <c r="S5" s="3"/>
      <c r="T5" s="3"/>
      <c r="U5" s="3"/>
      <c r="V5" s="3"/>
      <c r="W5" s="3"/>
      <c r="X5" s="3"/>
      <c r="Y5" s="3"/>
    </row>
    <row r="6" customFormat="false" ht="14.9" hidden="false" customHeight="false" outlineLevel="0" collapsed="false">
      <c r="A6" s="3" t="s">
        <v>35</v>
      </c>
      <c r="B6" s="10" t="n">
        <f aca="false">DATE(2019,10,28)</f>
        <v>43766</v>
      </c>
      <c r="C6" s="4" t="s">
        <v>26</v>
      </c>
      <c r="D6" s="5" t="n">
        <v>0</v>
      </c>
      <c r="E6" s="3" t="n">
        <v>2.25</v>
      </c>
      <c r="F6" s="6" t="n">
        <v>27.427397260274</v>
      </c>
      <c r="G6" s="3" t="s">
        <v>27</v>
      </c>
      <c r="H6" s="3" t="n">
        <v>2</v>
      </c>
      <c r="I6" s="3" t="n">
        <v>2</v>
      </c>
      <c r="J6" s="3" t="s">
        <v>28</v>
      </c>
      <c r="K6" s="3" t="n">
        <v>7</v>
      </c>
      <c r="L6" s="3"/>
      <c r="M6" s="3" t="n">
        <v>6</v>
      </c>
      <c r="N6" s="3" t="n">
        <v>7</v>
      </c>
      <c r="O6" s="3" t="n">
        <v>13</v>
      </c>
      <c r="P6" s="8" t="n">
        <v>1.091</v>
      </c>
      <c r="Q6" s="3" t="s">
        <v>30</v>
      </c>
      <c r="R6" s="3"/>
      <c r="S6" s="3"/>
      <c r="T6" s="3"/>
      <c r="U6" s="3"/>
      <c r="V6" s="3"/>
      <c r="W6" s="3"/>
      <c r="X6" s="3"/>
      <c r="Y6" s="3"/>
    </row>
    <row r="7" customFormat="false" ht="14.9" hidden="false" customHeight="false" outlineLevel="0" collapsed="false">
      <c r="A7" s="3" t="s">
        <v>36</v>
      </c>
      <c r="B7" s="10" t="n">
        <f aca="false">DATE(2020,2,3)</f>
        <v>43864</v>
      </c>
      <c r="C7" s="4" t="s">
        <v>26</v>
      </c>
      <c r="D7" s="5" t="n">
        <v>0</v>
      </c>
      <c r="E7" s="3" t="n">
        <v>1.98</v>
      </c>
      <c r="F7" s="6" t="n">
        <v>30.0520547945205</v>
      </c>
      <c r="G7" s="3" t="s">
        <v>32</v>
      </c>
      <c r="H7" s="3" t="n">
        <v>1</v>
      </c>
      <c r="I7" s="3" t="n">
        <v>2</v>
      </c>
      <c r="J7" s="3" t="s">
        <v>37</v>
      </c>
      <c r="K7" s="3" t="n">
        <v>7</v>
      </c>
      <c r="L7" s="3"/>
      <c r="M7" s="3" t="n">
        <v>3</v>
      </c>
      <c r="N7" s="3" t="n">
        <v>7</v>
      </c>
      <c r="O7" s="3" t="n">
        <v>6</v>
      </c>
      <c r="P7" s="8" t="n">
        <v>1.1087</v>
      </c>
      <c r="Q7" s="3" t="s">
        <v>30</v>
      </c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3" t="s">
        <v>38</v>
      </c>
      <c r="B8" s="9" t="n">
        <f aca="false">DATE(2020,3,9)</f>
        <v>43899</v>
      </c>
      <c r="C8" s="4" t="s">
        <v>26</v>
      </c>
      <c r="D8" s="5" t="n">
        <v>0</v>
      </c>
      <c r="E8" s="3" t="n">
        <v>1.88</v>
      </c>
      <c r="F8" s="6" t="n">
        <v>30.3013698630137</v>
      </c>
      <c r="G8" s="3" t="s">
        <v>39</v>
      </c>
      <c r="H8" s="3" t="n">
        <v>2</v>
      </c>
      <c r="I8" s="3" t="n">
        <v>2</v>
      </c>
      <c r="J8" s="3" t="s">
        <v>28</v>
      </c>
      <c r="K8" s="3" t="n">
        <v>5</v>
      </c>
      <c r="L8" s="3"/>
      <c r="M8" s="3" t="n">
        <v>7</v>
      </c>
      <c r="N8" s="3" t="n">
        <v>0</v>
      </c>
      <c r="O8" s="3" t="n">
        <v>2</v>
      </c>
      <c r="P8" s="8" t="n">
        <v>1.1087</v>
      </c>
      <c r="Q8" s="3" t="s">
        <v>30</v>
      </c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3" t="s">
        <v>40</v>
      </c>
      <c r="B9" s="9" t="n">
        <f aca="false">DATE(2020,4,27)</f>
        <v>43948</v>
      </c>
      <c r="C9" s="4" t="s">
        <v>26</v>
      </c>
      <c r="D9" s="5" t="n">
        <v>0</v>
      </c>
      <c r="E9" s="3" t="n">
        <v>1.75</v>
      </c>
      <c r="F9" s="6" t="n">
        <v>35.8465753424658</v>
      </c>
      <c r="G9" s="3" t="s">
        <v>32</v>
      </c>
      <c r="H9" s="3" t="s">
        <v>41</v>
      </c>
      <c r="I9" s="3" t="s">
        <v>41</v>
      </c>
      <c r="J9" s="3" t="s">
        <v>28</v>
      </c>
      <c r="K9" s="3" t="n">
        <v>6</v>
      </c>
      <c r="L9" s="3"/>
      <c r="M9" s="3" t="n">
        <v>16</v>
      </c>
      <c r="N9" s="3" t="n">
        <v>24</v>
      </c>
      <c r="O9" s="3" t="n">
        <v>0</v>
      </c>
      <c r="P9" s="8" t="n">
        <v>1.0097</v>
      </c>
      <c r="Q9" s="3" t="s">
        <v>30</v>
      </c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3" t="s">
        <v>42</v>
      </c>
      <c r="B10" s="9" t="n">
        <f aca="false">DATE(2020,8,31)</f>
        <v>44074</v>
      </c>
      <c r="C10" s="4" t="s">
        <v>26</v>
      </c>
      <c r="D10" s="5" t="n">
        <v>0</v>
      </c>
      <c r="E10" s="3" t="n">
        <v>1.41</v>
      </c>
      <c r="F10" s="6" t="n">
        <v>50.4246575342466</v>
      </c>
      <c r="G10" s="3" t="s">
        <v>32</v>
      </c>
      <c r="H10" s="3" t="n">
        <v>1</v>
      </c>
      <c r="I10" s="3" t="n">
        <v>1</v>
      </c>
      <c r="J10" s="3" t="s">
        <v>28</v>
      </c>
      <c r="K10" s="3" t="n">
        <v>7</v>
      </c>
      <c r="L10" s="3"/>
      <c r="M10" s="3" t="n">
        <v>15</v>
      </c>
      <c r="N10" s="3" t="n">
        <v>6</v>
      </c>
      <c r="O10" s="3" t="n">
        <v>6</v>
      </c>
      <c r="P10" s="8" t="n">
        <v>1.0095</v>
      </c>
      <c r="Q10" s="3" t="s">
        <v>43</v>
      </c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3" t="s">
        <v>44</v>
      </c>
      <c r="B11" s="9" t="n">
        <f aca="false">DATE(2020,9,14)</f>
        <v>44088</v>
      </c>
      <c r="C11" s="4" t="s">
        <v>26</v>
      </c>
      <c r="D11" s="5" t="n">
        <v>0</v>
      </c>
      <c r="E11" s="3" t="n">
        <v>1.37</v>
      </c>
      <c r="F11" s="6" t="n">
        <v>25.6958904109589</v>
      </c>
      <c r="G11" s="3" t="s">
        <v>32</v>
      </c>
      <c r="H11" s="3" t="n">
        <v>1</v>
      </c>
      <c r="I11" s="3" t="n">
        <v>1</v>
      </c>
      <c r="J11" s="3" t="s">
        <v>28</v>
      </c>
      <c r="K11" s="3" t="n">
        <v>3</v>
      </c>
      <c r="L11" s="3"/>
      <c r="M11" s="3" t="n">
        <v>5</v>
      </c>
      <c r="N11" s="3" t="n">
        <v>6</v>
      </c>
      <c r="O11" s="3" t="n">
        <v>5</v>
      </c>
      <c r="P11" s="8" t="n">
        <v>1.124</v>
      </c>
      <c r="Q11" s="3" t="s">
        <v>43</v>
      </c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3" t="s">
        <v>45</v>
      </c>
      <c r="B12" s="4" t="n">
        <f aca="false">DATE(2020,11,2)</f>
        <v>44137</v>
      </c>
      <c r="C12" s="4" t="s">
        <v>26</v>
      </c>
      <c r="D12" s="5" t="n">
        <v>0</v>
      </c>
      <c r="E12" s="3" t="n">
        <v>1.23</v>
      </c>
      <c r="F12" s="6" t="n">
        <v>24.2547945205479</v>
      </c>
      <c r="G12" s="3" t="s">
        <v>32</v>
      </c>
      <c r="H12" s="3" t="n">
        <v>1</v>
      </c>
      <c r="I12" s="3" t="n">
        <v>1</v>
      </c>
      <c r="J12" s="3" t="s">
        <v>28</v>
      </c>
      <c r="K12" s="3" t="n">
        <v>5</v>
      </c>
      <c r="L12" s="3"/>
      <c r="M12" s="3" t="n">
        <v>15</v>
      </c>
      <c r="N12" s="3" t="n">
        <v>12</v>
      </c>
      <c r="O12" s="3" t="n">
        <v>7</v>
      </c>
      <c r="P12" s="8" t="n">
        <v>1.0095</v>
      </c>
      <c r="Q12" s="3" t="s">
        <v>30</v>
      </c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3" t="s">
        <v>46</v>
      </c>
      <c r="B13" s="4" t="n">
        <f aca="false">DATE(2021,1,11)</f>
        <v>44207</v>
      </c>
      <c r="C13" s="4" t="s">
        <v>26</v>
      </c>
      <c r="D13" s="5" t="n">
        <v>0</v>
      </c>
      <c r="E13" s="3" t="n">
        <v>1.04</v>
      </c>
      <c r="F13" s="6" t="n">
        <v>24.7452054794521</v>
      </c>
      <c r="G13" s="3" t="s">
        <v>32</v>
      </c>
      <c r="H13" s="3" t="n">
        <v>1</v>
      </c>
      <c r="I13" s="3" t="n">
        <v>1</v>
      </c>
      <c r="J13" s="3" t="s">
        <v>28</v>
      </c>
      <c r="K13" s="3" t="n">
        <v>7</v>
      </c>
      <c r="L13" s="3"/>
      <c r="M13" s="3" t="n">
        <v>2</v>
      </c>
      <c r="N13" s="3" t="n">
        <v>7</v>
      </c>
      <c r="O13" s="3" t="n">
        <v>4</v>
      </c>
      <c r="P13" s="11" t="n">
        <v>1</v>
      </c>
      <c r="Q13" s="3" t="s">
        <v>43</v>
      </c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3" t="s">
        <v>47</v>
      </c>
      <c r="B14" s="4" t="n">
        <f aca="false">DATE(2021,2,1)</f>
        <v>44228</v>
      </c>
      <c r="C14" s="4" t="s">
        <v>26</v>
      </c>
      <c r="D14" s="5" t="n">
        <v>0</v>
      </c>
      <c r="E14" s="3" t="n">
        <v>0.98</v>
      </c>
      <c r="F14" s="6" t="n">
        <v>35.7917808219178</v>
      </c>
      <c r="G14" s="3" t="s">
        <v>27</v>
      </c>
      <c r="H14" s="3" t="s">
        <v>48</v>
      </c>
      <c r="I14" s="3" t="s">
        <v>48</v>
      </c>
      <c r="J14" s="3" t="s">
        <v>28</v>
      </c>
      <c r="K14" s="3" t="n">
        <v>1</v>
      </c>
      <c r="L14" s="3"/>
      <c r="M14" s="3" t="n">
        <v>2</v>
      </c>
      <c r="N14" s="3" t="n">
        <v>0</v>
      </c>
      <c r="O14" s="3" t="n">
        <v>1</v>
      </c>
      <c r="P14" s="11" t="n">
        <v>1</v>
      </c>
      <c r="Q14" s="3" t="s">
        <v>30</v>
      </c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3" t="s">
        <v>49</v>
      </c>
      <c r="B15" s="4" t="n">
        <f aca="false">DATE(2021,5,17)</f>
        <v>44333</v>
      </c>
      <c r="C15" s="4" t="s">
        <v>26</v>
      </c>
      <c r="D15" s="5" t="n">
        <v>0</v>
      </c>
      <c r="E15" s="3" t="n">
        <v>0.7</v>
      </c>
      <c r="F15" s="6" t="n">
        <v>40.4767123287671</v>
      </c>
      <c r="G15" s="3" t="s">
        <v>32</v>
      </c>
      <c r="H15" s="3" t="s">
        <v>48</v>
      </c>
      <c r="I15" s="3" t="s">
        <v>48</v>
      </c>
      <c r="J15" s="3" t="s">
        <v>28</v>
      </c>
      <c r="K15" s="3" t="n">
        <v>3</v>
      </c>
      <c r="L15" s="3"/>
      <c r="M15" s="3" t="n">
        <v>4</v>
      </c>
      <c r="N15" s="3" t="n">
        <v>0</v>
      </c>
      <c r="O15" s="3" t="n">
        <v>5</v>
      </c>
      <c r="P15" s="11" t="n">
        <v>1</v>
      </c>
      <c r="Q15" s="3" t="s">
        <v>30</v>
      </c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3" t="s">
        <v>50</v>
      </c>
      <c r="B16" s="4" t="n">
        <f aca="false">DATE(2021,5,3)</f>
        <v>44319</v>
      </c>
      <c r="C16" s="4" t="s">
        <v>26</v>
      </c>
      <c r="D16" s="5" t="n">
        <v>0</v>
      </c>
      <c r="E16" s="3" t="n">
        <v>0.73</v>
      </c>
      <c r="F16" s="6" t="n">
        <v>31.4849315068493</v>
      </c>
      <c r="G16" s="3" t="s">
        <v>32</v>
      </c>
      <c r="H16" s="3" t="n">
        <v>2</v>
      </c>
      <c r="I16" s="3" t="n">
        <v>2</v>
      </c>
      <c r="J16" s="3" t="s">
        <v>28</v>
      </c>
      <c r="K16" s="3" t="n">
        <v>1</v>
      </c>
      <c r="L16" s="3"/>
      <c r="M16" s="3" t="n">
        <v>3</v>
      </c>
      <c r="N16" s="3" t="n">
        <v>6</v>
      </c>
      <c r="O16" s="3" t="n">
        <v>1</v>
      </c>
      <c r="P16" s="11" t="n">
        <v>1</v>
      </c>
      <c r="Q16" s="3" t="s">
        <v>30</v>
      </c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3" t="s">
        <v>51</v>
      </c>
      <c r="B17" s="4" t="n">
        <f aca="false">DATE(2021,6,14)</f>
        <v>44361</v>
      </c>
      <c r="C17" s="4" t="s">
        <v>26</v>
      </c>
      <c r="D17" s="5" t="n">
        <v>0</v>
      </c>
      <c r="E17" s="3" t="n">
        <v>0.62</v>
      </c>
      <c r="F17" s="6" t="n">
        <v>25.1095890410959</v>
      </c>
      <c r="G17" s="3" t="s">
        <v>39</v>
      </c>
      <c r="H17" s="3" t="n">
        <v>1</v>
      </c>
      <c r="I17" s="3" t="n">
        <v>1</v>
      </c>
      <c r="J17" s="3" t="s">
        <v>28</v>
      </c>
      <c r="K17" s="3" t="n">
        <v>0</v>
      </c>
      <c r="L17" s="3"/>
      <c r="M17" s="3" t="n">
        <v>3</v>
      </c>
      <c r="N17" s="3" t="n">
        <v>1</v>
      </c>
      <c r="O17" s="3" t="n">
        <v>1</v>
      </c>
      <c r="P17" s="11" t="n">
        <v>1</v>
      </c>
      <c r="Q17" s="3" t="s">
        <v>30</v>
      </c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3" t="s">
        <v>52</v>
      </c>
      <c r="B18" s="4" t="n">
        <f aca="false">DATE(2021,6,28)</f>
        <v>44375</v>
      </c>
      <c r="C18" s="4" t="s">
        <v>26</v>
      </c>
      <c r="D18" s="5" t="n">
        <v>0</v>
      </c>
      <c r="E18" s="3" t="n">
        <v>0.58</v>
      </c>
      <c r="F18" s="6" t="n">
        <v>36.0191780821918</v>
      </c>
      <c r="G18" s="3" t="s">
        <v>53</v>
      </c>
      <c r="H18" s="3" t="n">
        <v>3</v>
      </c>
      <c r="I18" s="3" t="n">
        <v>3</v>
      </c>
      <c r="J18" s="3" t="s">
        <v>28</v>
      </c>
      <c r="K18" s="3" t="n">
        <v>3</v>
      </c>
      <c r="L18" s="3"/>
      <c r="M18" s="3" t="n">
        <v>5</v>
      </c>
      <c r="N18" s="3" t="n">
        <v>6</v>
      </c>
      <c r="O18" s="3" t="n">
        <v>1</v>
      </c>
      <c r="P18" s="11" t="n">
        <v>1</v>
      </c>
      <c r="Q18" s="3" t="s">
        <v>43</v>
      </c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3" t="s">
        <v>54</v>
      </c>
      <c r="B19" s="4" t="n">
        <f aca="false">DATE(2021,8,2)</f>
        <v>44410</v>
      </c>
      <c r="C19" s="4" t="s">
        <v>26</v>
      </c>
      <c r="D19" s="5" t="n">
        <v>0</v>
      </c>
      <c r="E19" s="3" t="n">
        <v>0.48</v>
      </c>
      <c r="F19" s="6" t="n">
        <v>26.3013698630137</v>
      </c>
      <c r="G19" s="3" t="s">
        <v>53</v>
      </c>
      <c r="H19" s="3" t="n">
        <v>1</v>
      </c>
      <c r="I19" s="3" t="n">
        <v>1</v>
      </c>
      <c r="J19" s="3" t="s">
        <v>28</v>
      </c>
      <c r="K19" s="3" t="n">
        <v>0</v>
      </c>
      <c r="L19" s="3"/>
      <c r="M19" s="3" t="n">
        <v>4</v>
      </c>
      <c r="N19" s="3" t="n">
        <v>6</v>
      </c>
      <c r="O19" s="3" t="n">
        <v>3</v>
      </c>
      <c r="P19" s="11" t="n">
        <v>1</v>
      </c>
      <c r="Q19" s="3" t="s">
        <v>43</v>
      </c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3" t="s">
        <v>55</v>
      </c>
      <c r="B20" s="4" t="n">
        <f aca="false">DATE(2021,8,16)</f>
        <v>44424</v>
      </c>
      <c r="C20" s="4" t="s">
        <v>26</v>
      </c>
      <c r="D20" s="5" t="n">
        <v>0</v>
      </c>
      <c r="E20" s="3" t="n">
        <v>0.45</v>
      </c>
      <c r="F20" s="6" t="n">
        <v>44.9917808219178</v>
      </c>
      <c r="G20" s="3" t="s">
        <v>32</v>
      </c>
      <c r="H20" s="3" t="n">
        <v>3</v>
      </c>
      <c r="I20" s="3" t="n">
        <v>3</v>
      </c>
      <c r="J20" s="3" t="s">
        <v>28</v>
      </c>
      <c r="K20" s="3" t="n">
        <v>3</v>
      </c>
      <c r="L20" s="3"/>
      <c r="M20" s="3" t="n">
        <v>9</v>
      </c>
      <c r="N20" s="3" t="n">
        <v>6</v>
      </c>
      <c r="O20" s="3" t="n">
        <v>3</v>
      </c>
      <c r="P20" s="11" t="n">
        <v>1</v>
      </c>
      <c r="Q20" s="3" t="s">
        <v>43</v>
      </c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3" t="s">
        <v>56</v>
      </c>
      <c r="B21" s="4" t="n">
        <f aca="false">DATE(2021,8,16)</f>
        <v>44424</v>
      </c>
      <c r="C21" s="4" t="s">
        <v>26</v>
      </c>
      <c r="D21" s="5" t="n">
        <v>0</v>
      </c>
      <c r="E21" s="3" t="n">
        <v>0.45</v>
      </c>
      <c r="F21" s="6" t="n">
        <v>27.8082191780822</v>
      </c>
      <c r="G21" s="3" t="s">
        <v>39</v>
      </c>
      <c r="H21" s="3" t="n">
        <v>2</v>
      </c>
      <c r="I21" s="3" t="n">
        <v>2</v>
      </c>
      <c r="J21" s="3" t="s">
        <v>28</v>
      </c>
      <c r="K21" s="3" t="n">
        <v>0</v>
      </c>
      <c r="L21" s="3"/>
      <c r="M21" s="3" t="n">
        <v>4</v>
      </c>
      <c r="N21" s="3" t="n">
        <v>6</v>
      </c>
      <c r="O21" s="3" t="n">
        <v>3</v>
      </c>
      <c r="P21" s="11" t="n">
        <v>1</v>
      </c>
      <c r="Q21" s="3" t="s">
        <v>30</v>
      </c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3" t="s">
        <v>57</v>
      </c>
      <c r="B22" s="4" t="n">
        <f aca="false">DATE(2021,8,16)</f>
        <v>44424</v>
      </c>
      <c r="C22" s="4" t="s">
        <v>26</v>
      </c>
      <c r="D22" s="5" t="n">
        <v>0</v>
      </c>
      <c r="E22" s="3" t="n">
        <v>0.45</v>
      </c>
      <c r="F22" s="6" t="n">
        <v>25.8328767123288</v>
      </c>
      <c r="G22" s="3" t="s">
        <v>39</v>
      </c>
      <c r="H22" s="3" t="n">
        <v>1</v>
      </c>
      <c r="I22" s="3" t="n">
        <v>1</v>
      </c>
      <c r="J22" s="3" t="s">
        <v>28</v>
      </c>
      <c r="K22" s="3" t="n">
        <v>4</v>
      </c>
      <c r="L22" s="3"/>
      <c r="M22" s="3" t="n">
        <v>2</v>
      </c>
      <c r="N22" s="3" t="n">
        <v>0</v>
      </c>
      <c r="O22" s="3" t="n">
        <v>0</v>
      </c>
      <c r="P22" s="11" t="n">
        <v>1</v>
      </c>
      <c r="Q22" s="3" t="s">
        <v>43</v>
      </c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3" t="s">
        <v>58</v>
      </c>
      <c r="B23" s="4" t="n">
        <f aca="false">DATE(2021,9,1)</f>
        <v>44440</v>
      </c>
      <c r="C23" s="4" t="s">
        <v>26</v>
      </c>
      <c r="D23" s="5" t="n">
        <v>0</v>
      </c>
      <c r="E23" s="3" t="n">
        <v>0.4</v>
      </c>
      <c r="F23" s="6" t="n">
        <v>28.6712328767123</v>
      </c>
      <c r="G23" s="3" t="s">
        <v>39</v>
      </c>
      <c r="H23" s="3" t="n">
        <v>1</v>
      </c>
      <c r="I23" s="3" t="n">
        <v>1</v>
      </c>
      <c r="J23" s="3" t="s">
        <v>28</v>
      </c>
      <c r="K23" s="3" t="n">
        <v>2</v>
      </c>
      <c r="L23" s="3"/>
      <c r="M23" s="3" t="n">
        <v>5</v>
      </c>
      <c r="N23" s="3" t="n">
        <v>0</v>
      </c>
      <c r="O23" s="3" t="n">
        <v>1</v>
      </c>
      <c r="P23" s="11" t="n">
        <v>1</v>
      </c>
      <c r="Q23" s="3" t="s">
        <v>30</v>
      </c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3" t="s">
        <v>59</v>
      </c>
      <c r="B24" s="4" t="n">
        <f aca="false">DATE(2021,9,13)</f>
        <v>44452</v>
      </c>
      <c r="C24" s="4" t="s">
        <v>26</v>
      </c>
      <c r="D24" s="5" t="n">
        <v>0</v>
      </c>
      <c r="E24" s="3" t="n">
        <v>0.37</v>
      </c>
      <c r="F24" s="6" t="n">
        <v>32.2301369863014</v>
      </c>
      <c r="G24" s="3" t="s">
        <v>32</v>
      </c>
      <c r="H24" s="3" t="n">
        <v>1</v>
      </c>
      <c r="I24" s="3" t="n">
        <v>1</v>
      </c>
      <c r="J24" s="3" t="s">
        <v>28</v>
      </c>
      <c r="K24" s="3" t="n">
        <v>2</v>
      </c>
      <c r="L24" s="3"/>
      <c r="M24" s="3" t="n">
        <v>1</v>
      </c>
      <c r="N24" s="3" t="n">
        <v>1</v>
      </c>
      <c r="O24" s="3" t="n">
        <v>3</v>
      </c>
      <c r="P24" s="11" t="n">
        <v>1</v>
      </c>
      <c r="Q24" s="3" t="s">
        <v>30</v>
      </c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3" t="s">
        <v>60</v>
      </c>
      <c r="B25" s="4" t="n">
        <f aca="false">DATE(2021,9,13)</f>
        <v>44452</v>
      </c>
      <c r="C25" s="4" t="s">
        <v>26</v>
      </c>
      <c r="D25" s="5" t="n">
        <v>0</v>
      </c>
      <c r="E25" s="3" t="n">
        <v>0.37</v>
      </c>
      <c r="F25" s="6" t="n">
        <v>25.4739726027397</v>
      </c>
      <c r="G25" s="3" t="s">
        <v>53</v>
      </c>
      <c r="H25" s="3" t="n">
        <v>1</v>
      </c>
      <c r="I25" s="3" t="n">
        <v>1</v>
      </c>
      <c r="J25" s="3" t="s">
        <v>28</v>
      </c>
      <c r="K25" s="3" t="n">
        <v>2</v>
      </c>
      <c r="L25" s="3"/>
      <c r="M25" s="3" t="n">
        <v>3</v>
      </c>
      <c r="N25" s="3" t="n">
        <v>6</v>
      </c>
      <c r="O25" s="3" t="n">
        <v>2</v>
      </c>
      <c r="P25" s="11" t="n">
        <v>1</v>
      </c>
      <c r="Q25" s="3" t="s">
        <v>30</v>
      </c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3" t="s">
        <v>61</v>
      </c>
      <c r="B26" s="4" t="n">
        <f aca="false">DATE(2021,9,13)</f>
        <v>44452</v>
      </c>
      <c r="C26" s="4" t="s">
        <v>26</v>
      </c>
      <c r="D26" s="5" t="n">
        <v>0</v>
      </c>
      <c r="E26" s="3" t="n">
        <v>0.37</v>
      </c>
      <c r="F26" s="6" t="n">
        <v>25.6739726027397</v>
      </c>
      <c r="G26" s="3" t="s">
        <v>39</v>
      </c>
      <c r="H26" s="3" t="n">
        <v>1</v>
      </c>
      <c r="I26" s="3" t="n">
        <v>1</v>
      </c>
      <c r="J26" s="3" t="s">
        <v>28</v>
      </c>
      <c r="K26" s="3" t="n">
        <v>3</v>
      </c>
      <c r="L26" s="3"/>
      <c r="M26" s="3" t="n">
        <v>2</v>
      </c>
      <c r="N26" s="3" t="n">
        <v>0</v>
      </c>
      <c r="O26" s="3" t="n">
        <v>0</v>
      </c>
      <c r="P26" s="11" t="n">
        <v>1</v>
      </c>
      <c r="Q26" s="3" t="s">
        <v>30</v>
      </c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3" t="s">
        <v>62</v>
      </c>
      <c r="B27" s="4" t="n">
        <f aca="false">DATE(2021,10,4)</f>
        <v>44473</v>
      </c>
      <c r="C27" s="4" t="s">
        <v>26</v>
      </c>
      <c r="D27" s="5" t="n">
        <v>0</v>
      </c>
      <c r="E27" s="3" t="n">
        <v>0.31</v>
      </c>
      <c r="F27" s="6" t="n">
        <v>24.8904109589041</v>
      </c>
      <c r="G27" s="3" t="s">
        <v>53</v>
      </c>
      <c r="H27" s="3" t="n">
        <v>1</v>
      </c>
      <c r="I27" s="3" t="n">
        <v>1</v>
      </c>
      <c r="J27" s="3" t="s">
        <v>28</v>
      </c>
      <c r="K27" s="3" t="n">
        <v>2</v>
      </c>
      <c r="L27" s="3"/>
      <c r="M27" s="3" t="n">
        <v>5</v>
      </c>
      <c r="N27" s="3" t="n">
        <v>6</v>
      </c>
      <c r="O27" s="3" t="n">
        <v>3</v>
      </c>
      <c r="P27" s="11" t="n">
        <v>1</v>
      </c>
      <c r="Q27" s="3" t="s">
        <v>43</v>
      </c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3" t="s">
        <v>63</v>
      </c>
      <c r="B28" s="4" t="n">
        <f aca="false">DATE(2021,9,13)</f>
        <v>44452</v>
      </c>
      <c r="C28" s="4" t="s">
        <v>26</v>
      </c>
      <c r="D28" s="5" t="n">
        <v>0</v>
      </c>
      <c r="E28" s="3" t="n">
        <v>0.37</v>
      </c>
      <c r="F28" s="6" t="n">
        <v>30.7205479452055</v>
      </c>
      <c r="G28" s="3" t="s">
        <v>27</v>
      </c>
      <c r="H28" s="3" t="n">
        <v>2</v>
      </c>
      <c r="I28" s="3" t="n">
        <v>2</v>
      </c>
      <c r="J28" s="3" t="s">
        <v>28</v>
      </c>
      <c r="K28" s="3" t="n">
        <v>1</v>
      </c>
      <c r="L28" s="3"/>
      <c r="M28" s="3" t="n">
        <v>3</v>
      </c>
      <c r="N28" s="3" t="n">
        <v>1</v>
      </c>
      <c r="O28" s="3" t="n">
        <v>2</v>
      </c>
      <c r="P28" s="11" t="n">
        <v>1</v>
      </c>
      <c r="Q28" s="3" t="s">
        <v>30</v>
      </c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3" t="s">
        <v>64</v>
      </c>
      <c r="B29" s="4" t="n">
        <f aca="false">DATE(2021,11,15)</f>
        <v>44515</v>
      </c>
      <c r="C29" s="4" t="s">
        <v>26</v>
      </c>
      <c r="D29" s="5" t="n">
        <v>0</v>
      </c>
      <c r="E29" s="3" t="n">
        <v>0.2</v>
      </c>
      <c r="F29" s="6" t="n">
        <v>28.0547945205479</v>
      </c>
      <c r="G29" s="3" t="s">
        <v>32</v>
      </c>
      <c r="H29" s="3" t="n">
        <v>1</v>
      </c>
      <c r="I29" s="3" t="n">
        <v>1</v>
      </c>
      <c r="J29" s="3" t="s">
        <v>28</v>
      </c>
      <c r="K29" s="3" t="n">
        <v>1</v>
      </c>
      <c r="L29" s="3"/>
      <c r="M29" s="3" t="n">
        <v>0</v>
      </c>
      <c r="N29" s="3" t="n">
        <v>0</v>
      </c>
      <c r="O29" s="3" t="n">
        <v>1</v>
      </c>
      <c r="P29" s="11" t="n">
        <v>1</v>
      </c>
      <c r="Q29" s="3" t="s">
        <v>30</v>
      </c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3" t="s">
        <v>65</v>
      </c>
      <c r="B30" s="4" t="n">
        <f aca="false">DATE(2021,12,13)</f>
        <v>44543</v>
      </c>
      <c r="C30" s="4" t="s">
        <v>26</v>
      </c>
      <c r="D30" s="5" t="n">
        <v>0</v>
      </c>
      <c r="E30" s="3" t="n">
        <v>0.12</v>
      </c>
      <c r="F30" s="6" t="n">
        <v>27.7643835616438</v>
      </c>
      <c r="G30" s="3" t="s">
        <v>27</v>
      </c>
      <c r="H30" s="3" t="n">
        <v>2</v>
      </c>
      <c r="I30" s="3" t="n">
        <v>2</v>
      </c>
      <c r="J30" s="3" t="s">
        <v>28</v>
      </c>
      <c r="K30" s="3" t="n">
        <v>1</v>
      </c>
      <c r="L30" s="3"/>
      <c r="M30" s="3" t="n">
        <v>3</v>
      </c>
      <c r="N30" s="3" t="n">
        <v>1</v>
      </c>
      <c r="O30" s="3" t="n">
        <v>0</v>
      </c>
      <c r="P30" s="11" t="n">
        <v>1</v>
      </c>
      <c r="Q30" s="3" t="s">
        <v>30</v>
      </c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3" t="s">
        <v>66</v>
      </c>
      <c r="B31" s="12" t="n">
        <f aca="false">DATE(2021,9,14)</f>
        <v>44453</v>
      </c>
      <c r="C31" s="4" t="n">
        <f aca="false">DATE(2021,12,31)</f>
        <v>44561</v>
      </c>
      <c r="D31" s="5" t="n">
        <v>1</v>
      </c>
      <c r="E31" s="7" t="n">
        <f aca="false">DATEDIF(B31,C31,"D")/365</f>
        <v>0.295890410958904</v>
      </c>
      <c r="F31" s="6" t="n">
        <v>29.7424657534247</v>
      </c>
      <c r="G31" s="3" t="s">
        <v>32</v>
      </c>
      <c r="H31" s="3" t="n">
        <v>3</v>
      </c>
      <c r="I31" s="3" t="n">
        <v>3</v>
      </c>
      <c r="J31" s="3" t="s">
        <v>28</v>
      </c>
      <c r="K31" s="3" t="n">
        <v>6</v>
      </c>
      <c r="L31" s="3"/>
      <c r="M31" s="3" t="n">
        <v>9</v>
      </c>
      <c r="N31" s="3" t="n">
        <v>13</v>
      </c>
      <c r="O31" s="3" t="n">
        <v>6</v>
      </c>
      <c r="P31" s="11" t="n">
        <v>1</v>
      </c>
      <c r="Q31" s="3" t="s">
        <v>30</v>
      </c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13" t="s">
        <v>67</v>
      </c>
      <c r="B32" s="12" t="n">
        <f aca="false">DATE(2021,5,25)</f>
        <v>44341</v>
      </c>
      <c r="C32" s="4" t="n">
        <f aca="false">DATE(2021,12,6)</f>
        <v>44536</v>
      </c>
      <c r="D32" s="5" t="n">
        <v>1</v>
      </c>
      <c r="E32" s="7" t="n">
        <f aca="false">DATEDIF(B32,C32,"D")/365</f>
        <v>0.534246575342466</v>
      </c>
      <c r="F32" s="6" t="n">
        <v>27.5397260273973</v>
      </c>
      <c r="G32" s="3" t="s">
        <v>53</v>
      </c>
      <c r="H32" s="3" t="n">
        <v>1</v>
      </c>
      <c r="I32" s="3" t="n">
        <v>1</v>
      </c>
      <c r="J32" s="3" t="s">
        <v>28</v>
      </c>
      <c r="K32" s="3" t="n">
        <v>0</v>
      </c>
      <c r="L32" s="3"/>
      <c r="M32" s="3" t="n">
        <v>0</v>
      </c>
      <c r="N32" s="3" t="n">
        <v>6</v>
      </c>
      <c r="O32" s="3" t="n">
        <v>1</v>
      </c>
      <c r="P32" s="3"/>
      <c r="Q32" s="3" t="s">
        <v>30</v>
      </c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3" t="s">
        <v>68</v>
      </c>
      <c r="B33" s="12" t="n">
        <f aca="false">DATE(2020,8,13)</f>
        <v>44056</v>
      </c>
      <c r="C33" s="4" t="n">
        <f aca="false">DATE(2021,7,23)</f>
        <v>44400</v>
      </c>
      <c r="D33" s="5" t="n">
        <v>1</v>
      </c>
      <c r="E33" s="7" t="n">
        <f aca="false">DATEDIF(B33,C33,"D")/365</f>
        <v>0.942465753424658</v>
      </c>
      <c r="F33" s="6" t="n">
        <v>34.9808219178082</v>
      </c>
      <c r="G33" s="3" t="s">
        <v>39</v>
      </c>
      <c r="H33" s="3" t="s">
        <v>48</v>
      </c>
      <c r="I33" s="3" t="s">
        <v>48</v>
      </c>
      <c r="J33" s="3" t="s">
        <v>28</v>
      </c>
      <c r="K33" s="3" t="n">
        <v>2</v>
      </c>
      <c r="L33" s="3"/>
      <c r="M33" s="3" t="n">
        <v>0</v>
      </c>
      <c r="N33" s="3" t="n">
        <v>0</v>
      </c>
      <c r="O33" s="3" t="n">
        <v>0</v>
      </c>
      <c r="P33" s="11" t="s">
        <v>69</v>
      </c>
      <c r="Q33" s="3" t="s">
        <v>30</v>
      </c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13" t="s">
        <v>70</v>
      </c>
      <c r="B34" s="12" t="n">
        <f aca="false">DATE(2019,9,17)</f>
        <v>43725</v>
      </c>
      <c r="C34" s="4" t="n">
        <f aca="false">DATE(2021,8,27)</f>
        <v>44435</v>
      </c>
      <c r="D34" s="5" t="n">
        <v>1</v>
      </c>
      <c r="E34" s="7" t="n">
        <f aca="false">DATEDIF(B34,C34,"D")/365</f>
        <v>1.94520547945205</v>
      </c>
      <c r="F34" s="6" t="n">
        <v>25.6</v>
      </c>
      <c r="G34" s="3" t="s">
        <v>53</v>
      </c>
      <c r="H34" s="3" t="n">
        <v>1</v>
      </c>
      <c r="I34" s="3" t="n">
        <v>1</v>
      </c>
      <c r="J34" s="3" t="s">
        <v>28</v>
      </c>
      <c r="K34" s="3" t="n">
        <v>4</v>
      </c>
      <c r="L34" s="3"/>
      <c r="M34" s="3" t="n">
        <v>0</v>
      </c>
      <c r="N34" s="3" t="n">
        <v>0</v>
      </c>
      <c r="O34" s="3" t="n">
        <v>3</v>
      </c>
      <c r="P34" s="8" t="n">
        <v>1.0991</v>
      </c>
      <c r="Q34" s="3" t="s">
        <v>43</v>
      </c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13" t="s">
        <v>71</v>
      </c>
      <c r="B35" s="12" t="n">
        <f aca="false">DATE(2019,8,26)</f>
        <v>43703</v>
      </c>
      <c r="C35" s="4" t="n">
        <f aca="false">DATE(2021,4,21)</f>
        <v>44307</v>
      </c>
      <c r="D35" s="5" t="n">
        <v>1</v>
      </c>
      <c r="E35" s="7" t="n">
        <f aca="false">DATEDIF(B35,C35,"D")/365</f>
        <v>1.65479452054795</v>
      </c>
      <c r="F35" s="6" t="n">
        <v>25.2328767123288</v>
      </c>
      <c r="G35" s="3" t="s">
        <v>53</v>
      </c>
      <c r="H35" s="3" t="n">
        <v>1</v>
      </c>
      <c r="I35" s="3" t="n">
        <v>1</v>
      </c>
      <c r="J35" s="3" t="s">
        <v>28</v>
      </c>
      <c r="K35" s="3" t="n">
        <v>6</v>
      </c>
      <c r="L35" s="3"/>
      <c r="M35" s="3" t="n">
        <v>3</v>
      </c>
      <c r="N35" s="3" t="n">
        <v>0</v>
      </c>
      <c r="O35" s="3" t="n">
        <v>5</v>
      </c>
      <c r="P35" s="8" t="n">
        <v>1.0946</v>
      </c>
      <c r="Q35" s="3" t="s">
        <v>30</v>
      </c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13" t="s">
        <v>72</v>
      </c>
      <c r="B36" s="12" t="n">
        <f aca="false">DATE(2019,1,7)</f>
        <v>43472</v>
      </c>
      <c r="C36" s="4" t="n">
        <f aca="false">DATE(2021,3,17)</f>
        <v>44272</v>
      </c>
      <c r="D36" s="5" t="n">
        <v>1</v>
      </c>
      <c r="E36" s="7" t="n">
        <f aca="false">DATEDIF(B36,C36,"D")/365</f>
        <v>2.19178082191781</v>
      </c>
      <c r="F36" s="6" t="n">
        <v>38.986301369863</v>
      </c>
      <c r="G36" s="3" t="s">
        <v>27</v>
      </c>
      <c r="H36" s="3" t="n">
        <v>2</v>
      </c>
      <c r="I36" s="3" t="s">
        <v>73</v>
      </c>
      <c r="J36" s="3" t="s">
        <v>37</v>
      </c>
      <c r="K36" s="3" t="n">
        <v>2</v>
      </c>
      <c r="L36" s="3"/>
      <c r="M36" s="3" t="n">
        <v>0</v>
      </c>
      <c r="N36" s="3" t="n">
        <v>0</v>
      </c>
      <c r="O36" s="3" t="n">
        <v>3</v>
      </c>
      <c r="P36" s="8" t="n">
        <v>1.0191</v>
      </c>
      <c r="Q36" s="3" t="s">
        <v>30</v>
      </c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13" t="s">
        <v>74</v>
      </c>
      <c r="B37" s="12" t="n">
        <f aca="false">DATE(2020,10,5)</f>
        <v>44109</v>
      </c>
      <c r="C37" s="4" t="n">
        <f aca="false">DATE(2021,1,1)</f>
        <v>44197</v>
      </c>
      <c r="D37" s="5" t="n">
        <v>1</v>
      </c>
      <c r="E37" s="7" t="n">
        <f aca="false">DATEDIF(B37,C37,"D")/365</f>
        <v>0.241095890410959</v>
      </c>
      <c r="F37" s="6" t="n">
        <v>36.5</v>
      </c>
      <c r="G37" s="3" t="s">
        <v>32</v>
      </c>
      <c r="H37" s="3" t="n">
        <v>3</v>
      </c>
      <c r="I37" s="3" t="n">
        <v>3</v>
      </c>
      <c r="J37" s="3" t="s">
        <v>28</v>
      </c>
      <c r="K37" s="3" t="n">
        <v>0</v>
      </c>
      <c r="L37" s="3"/>
      <c r="M37" s="3" t="n">
        <v>2</v>
      </c>
      <c r="N37" s="3" t="n">
        <v>0</v>
      </c>
      <c r="O37" s="3" t="n">
        <v>1</v>
      </c>
      <c r="P37" s="3" t="s">
        <v>75</v>
      </c>
      <c r="Q37" s="3" t="s">
        <v>30</v>
      </c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13" t="s">
        <v>76</v>
      </c>
      <c r="B38" s="12" t="n">
        <f aca="false">DATE(2019,4,1)</f>
        <v>43556</v>
      </c>
      <c r="C38" s="3" t="s">
        <v>75</v>
      </c>
      <c r="D38" s="5" t="n">
        <v>1</v>
      </c>
      <c r="E38" s="7" t="n">
        <v>0</v>
      </c>
      <c r="F38" s="6" t="n">
        <v>28.2602739726027</v>
      </c>
      <c r="G38" s="3" t="s">
        <v>32</v>
      </c>
      <c r="H38" s="3" t="n">
        <v>1</v>
      </c>
      <c r="I38" s="3" t="n">
        <v>1</v>
      </c>
      <c r="J38" s="3" t="s">
        <v>37</v>
      </c>
      <c r="K38" s="3" t="n">
        <v>3</v>
      </c>
      <c r="L38" s="3"/>
      <c r="M38" s="3" t="n">
        <v>5</v>
      </c>
      <c r="N38" s="3" t="n">
        <v>0</v>
      </c>
      <c r="O38" s="3" t="n">
        <v>4</v>
      </c>
      <c r="P38" s="3" t="s">
        <v>75</v>
      </c>
      <c r="Q38" s="3" t="s">
        <v>30</v>
      </c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3" t="e">
        <f aca="false" t="array" ref="A39:A39">#REF! '!2019!r76c3'</f>
        <v>#NAME?</v>
      </c>
      <c r="B39" s="12" t="n">
        <f aca="false">DATE(2019,11,12)</f>
        <v>43781</v>
      </c>
      <c r="C39" s="4" t="n">
        <f aca="false">DATE(2020,8,28)</f>
        <v>44071</v>
      </c>
      <c r="D39" s="5" t="n">
        <v>1</v>
      </c>
      <c r="E39" s="7" t="n">
        <f aca="false">DATEDIF(B39,C39,"D")/365</f>
        <v>0.794520547945206</v>
      </c>
      <c r="F39" s="14" t="n">
        <v>29.4109589041096</v>
      </c>
      <c r="G39" s="3" t="s">
        <v>27</v>
      </c>
      <c r="H39" s="3" t="n">
        <v>2</v>
      </c>
      <c r="I39" s="3" t="n">
        <v>2</v>
      </c>
      <c r="J39" s="3" t="s">
        <v>28</v>
      </c>
      <c r="K39" s="3" t="n">
        <v>1</v>
      </c>
      <c r="L39" s="3"/>
      <c r="M39" s="3" t="n">
        <v>0</v>
      </c>
      <c r="N39" s="3" t="n">
        <v>0</v>
      </c>
      <c r="O39" s="3" t="n">
        <v>0</v>
      </c>
      <c r="P39" s="11" t="n">
        <v>1.04</v>
      </c>
      <c r="Q39" s="3" t="s">
        <v>30</v>
      </c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13" t="s">
        <v>77</v>
      </c>
      <c r="B40" s="9" t="n">
        <f aca="false">DATE(2019,4,1)</f>
        <v>43556</v>
      </c>
      <c r="C40" s="4" t="n">
        <f aca="false">DATE(2019,7,12)</f>
        <v>43658</v>
      </c>
      <c r="D40" s="5" t="n">
        <v>1</v>
      </c>
      <c r="E40" s="7" t="n">
        <f aca="false">DATEDIF(B40,C40,"D")/365</f>
        <v>0.279452054794521</v>
      </c>
      <c r="F40" s="14" t="n">
        <v>43.7205479452055</v>
      </c>
      <c r="G40" s="3" t="s">
        <v>32</v>
      </c>
      <c r="H40" s="3" t="n">
        <v>3</v>
      </c>
      <c r="I40" s="3" t="s">
        <v>78</v>
      </c>
      <c r="J40" s="3" t="s">
        <v>75</v>
      </c>
      <c r="K40" s="3" t="n">
        <v>0</v>
      </c>
      <c r="L40" s="3"/>
      <c r="M40" s="3" t="n">
        <v>0</v>
      </c>
      <c r="N40" s="3" t="n">
        <v>0</v>
      </c>
      <c r="O40" s="3" t="n">
        <v>1</v>
      </c>
      <c r="P40" s="3" t="s">
        <v>75</v>
      </c>
      <c r="Q40" s="3" t="s">
        <v>30</v>
      </c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3" t="e">
        <f aca="false" t="array" ref="A41:A48">#REF! '!2021!r4c3:r11c3'</f>
        <v>#NAME?</v>
      </c>
      <c r="B41" s="9" t="n">
        <f aca="false">DATE(2020,5,11)</f>
        <v>43962</v>
      </c>
      <c r="C41" s="3" t="s">
        <v>26</v>
      </c>
      <c r="D41" s="5" t="n">
        <v>0</v>
      </c>
      <c r="E41" s="15" t="n">
        <v>0</v>
      </c>
      <c r="F41" s="14" t="n">
        <v>28.7287671232877</v>
      </c>
      <c r="G41" s="3" t="s">
        <v>79</v>
      </c>
      <c r="H41" s="3" t="s">
        <v>80</v>
      </c>
      <c r="I41" s="3" t="s">
        <v>81</v>
      </c>
      <c r="J41" s="3" t="s">
        <v>28</v>
      </c>
      <c r="K41" s="3" t="n">
        <v>4</v>
      </c>
      <c r="L41" s="3"/>
      <c r="M41" s="3" t="n">
        <v>0</v>
      </c>
      <c r="N41" s="3" t="n">
        <v>0</v>
      </c>
      <c r="O41" s="3" t="n">
        <v>0</v>
      </c>
      <c r="P41" s="8" t="n">
        <v>1.0096</v>
      </c>
      <c r="Q41" s="3" t="s">
        <v>43</v>
      </c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3" t="e">
        <v>#NAME?</v>
      </c>
      <c r="B42" s="9" t="n">
        <f aca="false">DATE(2020,11,2)</f>
        <v>44137</v>
      </c>
      <c r="C42" s="3" t="s">
        <v>26</v>
      </c>
      <c r="D42" s="5" t="n">
        <v>0</v>
      </c>
      <c r="E42" s="15" t="n">
        <v>1.23287671232877</v>
      </c>
      <c r="F42" s="14" t="n">
        <v>24.6465753424658</v>
      </c>
      <c r="G42" s="3" t="s">
        <v>79</v>
      </c>
      <c r="H42" s="3" t="s">
        <v>80</v>
      </c>
      <c r="I42" s="3" t="s">
        <v>81</v>
      </c>
      <c r="J42" s="3" t="s">
        <v>28</v>
      </c>
      <c r="K42" s="3" t="n">
        <v>2</v>
      </c>
      <c r="L42" s="3"/>
      <c r="M42" s="3" t="n">
        <v>0</v>
      </c>
      <c r="N42" s="3" t="n">
        <v>0</v>
      </c>
      <c r="O42" s="3" t="n">
        <v>1</v>
      </c>
      <c r="P42" s="8" t="n">
        <v>1.0096</v>
      </c>
      <c r="Q42" s="3" t="s">
        <v>30</v>
      </c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3" t="e">
        <v>#NAME?</v>
      </c>
      <c r="B43" s="9" t="n">
        <f aca="false">DATE(2022,1,11)</f>
        <v>44572</v>
      </c>
      <c r="C43" s="3" t="s">
        <v>26</v>
      </c>
      <c r="D43" s="5" t="n">
        <v>0</v>
      </c>
      <c r="E43" s="15" t="n">
        <v>1.04109589041096</v>
      </c>
      <c r="F43" s="14" t="n">
        <v>25.1260273972603</v>
      </c>
      <c r="G43" s="3" t="s">
        <v>79</v>
      </c>
      <c r="H43" s="3" t="s">
        <v>80</v>
      </c>
      <c r="I43" s="3" t="s">
        <v>81</v>
      </c>
      <c r="J43" s="3" t="s">
        <v>28</v>
      </c>
      <c r="K43" s="3" t="n">
        <v>7</v>
      </c>
      <c r="L43" s="3"/>
      <c r="M43" s="3" t="n">
        <v>0</v>
      </c>
      <c r="N43" s="3" t="n">
        <v>0</v>
      </c>
      <c r="O43" s="3" t="n">
        <v>0</v>
      </c>
      <c r="P43" s="8" t="n">
        <v>1.1308</v>
      </c>
      <c r="Q43" s="3" t="s">
        <v>43</v>
      </c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3" t="e">
        <v>#NAME?</v>
      </c>
      <c r="B44" s="9" t="n">
        <f aca="false">DATE(2021,4,14)</f>
        <v>44300</v>
      </c>
      <c r="C44" s="3" t="s">
        <v>26</v>
      </c>
      <c r="D44" s="5" t="n">
        <v>0</v>
      </c>
      <c r="E44" s="15" t="n">
        <v>0.786301369863014</v>
      </c>
      <c r="F44" s="14" t="n">
        <v>29.6</v>
      </c>
      <c r="G44" s="3" t="s">
        <v>79</v>
      </c>
      <c r="H44" s="3" t="s">
        <v>80</v>
      </c>
      <c r="I44" s="3" t="s">
        <v>81</v>
      </c>
      <c r="J44" s="3" t="s">
        <v>28</v>
      </c>
      <c r="K44" s="3" t="n">
        <v>3</v>
      </c>
      <c r="L44" s="3"/>
      <c r="M44" s="3" t="n">
        <v>0</v>
      </c>
      <c r="N44" s="3" t="n">
        <v>0</v>
      </c>
      <c r="O44" s="3" t="n">
        <v>0</v>
      </c>
      <c r="P44" s="8" t="n">
        <v>1</v>
      </c>
      <c r="Q44" s="3" t="s">
        <v>30</v>
      </c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3" t="e">
        <v>#NAME?</v>
      </c>
      <c r="B45" s="9" t="n">
        <f aca="false">DATE(2021,9,1)</f>
        <v>44440</v>
      </c>
      <c r="C45" s="3" t="s">
        <v>26</v>
      </c>
      <c r="D45" s="5" t="n">
        <v>0</v>
      </c>
      <c r="E45" s="15" t="n">
        <v>0.402739726027397</v>
      </c>
      <c r="F45" s="14" t="n">
        <v>55.2821917808219</v>
      </c>
      <c r="G45" s="3" t="s">
        <v>79</v>
      </c>
      <c r="H45" s="3" t="s">
        <v>82</v>
      </c>
      <c r="I45" s="3" t="s">
        <v>41</v>
      </c>
      <c r="J45" s="3" t="s">
        <v>37</v>
      </c>
      <c r="K45" s="3" t="n">
        <v>0</v>
      </c>
      <c r="L45" s="3"/>
      <c r="M45" s="3" t="n">
        <v>0</v>
      </c>
      <c r="N45" s="3" t="n">
        <v>0</v>
      </c>
      <c r="O45" s="3" t="n">
        <v>0</v>
      </c>
      <c r="P45" s="8" t="n">
        <v>1</v>
      </c>
      <c r="Q45" s="3" t="s">
        <v>30</v>
      </c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3" t="e">
        <v>#NAME?</v>
      </c>
      <c r="B46" s="9" t="n">
        <f aca="false">DATE(2021,9,13)</f>
        <v>44452</v>
      </c>
      <c r="C46" s="3" t="s">
        <v>26</v>
      </c>
      <c r="D46" s="5" t="n">
        <v>0</v>
      </c>
      <c r="E46" s="15" t="n">
        <v>0.36986301369863</v>
      </c>
      <c r="F46" s="14" t="n">
        <v>23.4767123287671</v>
      </c>
      <c r="G46" s="3" t="s">
        <v>79</v>
      </c>
      <c r="H46" s="3" t="s">
        <v>80</v>
      </c>
      <c r="I46" s="3" t="s">
        <v>81</v>
      </c>
      <c r="J46" s="3" t="s">
        <v>28</v>
      </c>
      <c r="K46" s="3" t="n">
        <v>2</v>
      </c>
      <c r="L46" s="3"/>
      <c r="M46" s="3" t="n">
        <v>0</v>
      </c>
      <c r="N46" s="3" t="n">
        <v>0</v>
      </c>
      <c r="O46" s="3" t="n">
        <v>0</v>
      </c>
      <c r="P46" s="11" t="n">
        <v>1</v>
      </c>
      <c r="Q46" s="3" t="s">
        <v>43</v>
      </c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3" t="e">
        <v>#NAME?</v>
      </c>
      <c r="B47" s="9" t="n">
        <v>44452</v>
      </c>
      <c r="C47" s="3" t="s">
        <v>26</v>
      </c>
      <c r="D47" s="5" t="n">
        <v>0</v>
      </c>
      <c r="E47" s="15" t="n">
        <v>0.36986301369863</v>
      </c>
      <c r="F47" s="14" t="n">
        <v>24.0958904109589</v>
      </c>
      <c r="G47" s="3" t="s">
        <v>79</v>
      </c>
      <c r="H47" s="3" t="s">
        <v>80</v>
      </c>
      <c r="I47" s="3" t="s">
        <v>81</v>
      </c>
      <c r="J47" s="3" t="s">
        <v>28</v>
      </c>
      <c r="K47" s="3" t="n">
        <v>5</v>
      </c>
      <c r="L47" s="3"/>
      <c r="M47" s="3" t="n">
        <v>0</v>
      </c>
      <c r="N47" s="3" t="n">
        <v>0</v>
      </c>
      <c r="O47" s="3" t="n">
        <v>0</v>
      </c>
      <c r="P47" s="11" t="n">
        <v>1</v>
      </c>
      <c r="Q47" s="3" t="s">
        <v>43</v>
      </c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3" t="e">
        <v>#NAME?</v>
      </c>
      <c r="B48" s="9" t="n">
        <f aca="false">DATE(2021,11,15)</f>
        <v>44515</v>
      </c>
      <c r="C48" s="3" t="s">
        <v>26</v>
      </c>
      <c r="D48" s="5" t="n">
        <v>0</v>
      </c>
      <c r="E48" s="15" t="n">
        <v>0.197260273972603</v>
      </c>
      <c r="F48" s="14" t="n">
        <v>24.9698630136986</v>
      </c>
      <c r="G48" s="3" t="s">
        <v>79</v>
      </c>
      <c r="H48" s="3" t="s">
        <v>80</v>
      </c>
      <c r="I48" s="3" t="s">
        <v>81</v>
      </c>
      <c r="J48" s="3" t="s">
        <v>28</v>
      </c>
      <c r="K48" s="3" t="n">
        <v>3</v>
      </c>
      <c r="L48" s="3"/>
      <c r="M48" s="3" t="n">
        <v>2</v>
      </c>
      <c r="N48" s="3" t="n">
        <v>0</v>
      </c>
      <c r="O48" s="3" t="n">
        <v>0</v>
      </c>
      <c r="P48" s="11" t="n">
        <v>1</v>
      </c>
      <c r="Q48" s="3" t="s">
        <v>30</v>
      </c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3" t="e">
        <f aca="false" t="array" ref="A49:A49">#REF! '!2021!r7c3'</f>
        <v>#NAME?</v>
      </c>
      <c r="B49" s="9" t="n">
        <f aca="false">DATE(2019,10,14)</f>
        <v>43752</v>
      </c>
      <c r="C49" s="4" t="n">
        <f aca="false">DATE(2021,1,31)</f>
        <v>44227</v>
      </c>
      <c r="D49" s="5" t="n">
        <v>1</v>
      </c>
      <c r="E49" s="7" t="n">
        <f aca="false">DATEDIF(B49,C49,"D")/365</f>
        <v>1.3013698630137</v>
      </c>
      <c r="F49" s="14" t="n">
        <v>32.8383561643836</v>
      </c>
      <c r="G49" s="3" t="s">
        <v>79</v>
      </c>
      <c r="H49" s="3" t="s">
        <v>82</v>
      </c>
      <c r="I49" s="3" t="s">
        <v>48</v>
      </c>
      <c r="J49" s="3" t="s">
        <v>28</v>
      </c>
      <c r="K49" s="3" t="n">
        <v>6</v>
      </c>
      <c r="L49" s="3"/>
      <c r="M49" s="3" t="n">
        <v>0</v>
      </c>
      <c r="N49" s="3" t="n">
        <v>0</v>
      </c>
      <c r="O49" s="3" t="n">
        <v>0</v>
      </c>
      <c r="P49" s="11" t="n">
        <v>1</v>
      </c>
      <c r="Q49" s="3" t="s">
        <v>43</v>
      </c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3" t="e">
        <f aca="false" t="array" ref="A50:A50">#REF! '!2021!r10c3'</f>
        <v>#NAME?</v>
      </c>
      <c r="B50" s="9" t="n">
        <f aca="false">DATE(2020,9,14)</f>
        <v>44088</v>
      </c>
      <c r="C50" s="4" t="n">
        <f aca="false">DATE(2021,9,3)</f>
        <v>44442</v>
      </c>
      <c r="D50" s="5" t="n">
        <v>1</v>
      </c>
      <c r="E50" s="7" t="n">
        <f aca="false">DATEDIF(B50,C50,"D")/365</f>
        <v>0.96986301369863</v>
      </c>
      <c r="F50" s="14" t="n">
        <v>24.972602739726</v>
      </c>
      <c r="G50" s="3" t="s">
        <v>79</v>
      </c>
      <c r="H50" s="3" t="s">
        <v>80</v>
      </c>
      <c r="I50" s="3" t="s">
        <v>81</v>
      </c>
      <c r="J50" s="3" t="s">
        <v>28</v>
      </c>
      <c r="K50" s="3" t="n">
        <v>1</v>
      </c>
      <c r="L50" s="3"/>
      <c r="M50" s="3" t="n">
        <v>0</v>
      </c>
      <c r="N50" s="3" t="n">
        <v>0</v>
      </c>
      <c r="O50" s="3" t="n">
        <v>1</v>
      </c>
      <c r="P50" s="11" t="n">
        <v>1</v>
      </c>
      <c r="Q50" s="3" t="s">
        <v>30</v>
      </c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3" t="s">
        <v>83</v>
      </c>
      <c r="B51" s="9" t="n">
        <f aca="false">DATE(2019,10,28)</f>
        <v>43766</v>
      </c>
      <c r="C51" s="4" t="n">
        <f aca="false">DATE(2020,9,1)</f>
        <v>44075</v>
      </c>
      <c r="D51" s="5" t="n">
        <v>1</v>
      </c>
      <c r="E51" s="7" t="n">
        <f aca="false">DATEDIF(B51,C51,"D")/365</f>
        <v>0.846575342465753</v>
      </c>
      <c r="F51" s="14" t="n">
        <v>28.8383561643836</v>
      </c>
      <c r="G51" s="3" t="s">
        <v>79</v>
      </c>
      <c r="H51" s="3" t="s">
        <v>80</v>
      </c>
      <c r="I51" s="3" t="s">
        <v>81</v>
      </c>
      <c r="J51" s="3" t="s">
        <v>28</v>
      </c>
      <c r="K51" s="3" t="n">
        <v>6</v>
      </c>
      <c r="L51" s="3"/>
      <c r="M51" s="3" t="n">
        <v>0</v>
      </c>
      <c r="N51" s="3" t="n">
        <v>0</v>
      </c>
      <c r="O51" s="3" t="n">
        <v>0</v>
      </c>
      <c r="P51" s="11" t="n">
        <v>1</v>
      </c>
      <c r="Q51" s="3" t="s">
        <v>43</v>
      </c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3" t="s">
        <v>84</v>
      </c>
      <c r="B52" s="9" t="n">
        <f aca="false">DATE(2019,4,15)</f>
        <v>43570</v>
      </c>
      <c r="C52" s="4" t="n">
        <f aca="false">DATE(2020,2,28)</f>
        <v>43889</v>
      </c>
      <c r="D52" s="5" t="n">
        <v>1</v>
      </c>
      <c r="E52" s="7" t="n">
        <f aca="false">DATEDIF(B52,C52,"D")/365</f>
        <v>0.873972602739726</v>
      </c>
      <c r="F52" s="14" t="n">
        <v>29.9780821917808</v>
      </c>
      <c r="G52" s="3" t="s">
        <v>79</v>
      </c>
      <c r="H52" s="3" t="s">
        <v>85</v>
      </c>
      <c r="I52" s="3" t="s">
        <v>86</v>
      </c>
      <c r="J52" s="3" t="s">
        <v>28</v>
      </c>
      <c r="K52" s="3" t="n">
        <v>4</v>
      </c>
      <c r="L52" s="3"/>
      <c r="M52" s="3" t="n">
        <v>0</v>
      </c>
      <c r="N52" s="3" t="n">
        <v>4</v>
      </c>
      <c r="O52" s="3" t="n">
        <v>1</v>
      </c>
      <c r="P52" s="11" t="n">
        <v>1</v>
      </c>
      <c r="Q52" s="3" t="s">
        <v>43</v>
      </c>
      <c r="R52" s="3"/>
      <c r="S52" s="3"/>
      <c r="T52" s="3"/>
      <c r="U52" s="3"/>
      <c r="V52" s="3"/>
      <c r="W52" s="3"/>
      <c r="X52" s="3"/>
      <c r="Y52" s="3"/>
    </row>
    <row r="53" customFormat="false" ht="13.8" hidden="false" customHeight="false" outlineLevel="0" collapsed="false">
      <c r="A53" s="3" t="s">
        <v>87</v>
      </c>
      <c r="B53" s="9" t="n">
        <f aca="false">DATE(2019,4,1)</f>
        <v>43556</v>
      </c>
      <c r="C53" s="4" t="n">
        <f aca="false">DATE(2019,11,7)</f>
        <v>43776</v>
      </c>
      <c r="D53" s="5" t="n">
        <v>1</v>
      </c>
      <c r="E53" s="7" t="n">
        <f aca="false">DATEDIF(B53,C53,"D")/365</f>
        <v>0.602739726027397</v>
      </c>
      <c r="F53" s="14" t="n">
        <v>44.0684931506849</v>
      </c>
      <c r="G53" s="3" t="s">
        <v>79</v>
      </c>
      <c r="H53" s="3" t="s">
        <v>85</v>
      </c>
      <c r="I53" s="3" t="s">
        <v>41</v>
      </c>
      <c r="J53" s="3" t="s">
        <v>28</v>
      </c>
      <c r="K53" s="3" t="n">
        <v>0</v>
      </c>
      <c r="L53" s="3"/>
      <c r="M53" s="3" t="n">
        <v>0</v>
      </c>
      <c r="N53" s="3" t="n">
        <v>0</v>
      </c>
      <c r="O53" s="3" t="n">
        <v>0</v>
      </c>
      <c r="P53" s="11" t="n">
        <v>1</v>
      </c>
      <c r="Q53" s="3" t="s">
        <v>30</v>
      </c>
      <c r="R53" s="3"/>
      <c r="S53" s="3"/>
      <c r="T53" s="3"/>
      <c r="U53" s="3"/>
      <c r="V53" s="3"/>
      <c r="W53" s="3"/>
      <c r="X53" s="3"/>
      <c r="Y53" s="3"/>
    </row>
    <row r="54" customFormat="false" ht="13.8" hidden="false" customHeight="false" outlineLevel="0" collapsed="false">
      <c r="A54" s="3" t="s">
        <v>88</v>
      </c>
      <c r="B54" s="4" t="n">
        <f aca="false">DATE(2019,1,7)</f>
        <v>43472</v>
      </c>
      <c r="C54" s="4" t="n">
        <f aca="false">DATE(2021,4,30)</f>
        <v>44316</v>
      </c>
      <c r="D54" s="5" t="n">
        <v>1</v>
      </c>
      <c r="E54" s="7" t="n">
        <f aca="false">DATEDIF(B54,C54,"D")/365</f>
        <v>2.31232876712329</v>
      </c>
      <c r="F54" s="16" t="n">
        <v>30</v>
      </c>
      <c r="G54" s="3" t="s">
        <v>79</v>
      </c>
      <c r="H54" s="3" t="s">
        <v>89</v>
      </c>
      <c r="I54" s="3" t="s">
        <v>90</v>
      </c>
      <c r="J54" s="3" t="s">
        <v>28</v>
      </c>
      <c r="K54" s="3" t="n">
        <v>8</v>
      </c>
      <c r="L54" s="3"/>
      <c r="M54" s="3" t="n">
        <v>2</v>
      </c>
      <c r="N54" s="3" t="n">
        <v>4</v>
      </c>
      <c r="O54" s="3" t="n">
        <v>0</v>
      </c>
      <c r="P54" s="11" t="n">
        <v>1</v>
      </c>
      <c r="Q54" s="3" t="s">
        <v>43</v>
      </c>
      <c r="R54" s="3"/>
      <c r="S54" s="3"/>
      <c r="T54" s="3"/>
      <c r="U54" s="3"/>
      <c r="V54" s="3"/>
      <c r="W54" s="3"/>
      <c r="X54" s="3"/>
      <c r="Y54" s="3"/>
    </row>
    <row r="55" customFormat="false" ht="13.8" hidden="false" customHeight="false" outlineLevel="0" collapsed="false">
      <c r="A55" s="3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  <Company>Keyrus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2022-01-26T13:28:48Z</dcterms:created>
  <dc:creator>Jonah Cousin</dc:creator>
  <dc:description/>
  <dc:language>en-GB</dc:language>
  <cp:lastModifiedBy/>
  <dcterms:modified xsi:type="dcterms:W3CDTF">2022-02-28T10:03:15Z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Keyrus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