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TRUENAS\3d-printer\Resonance Testing\"/>
    </mc:Choice>
  </mc:AlternateContent>
  <xr:revisionPtr revIDLastSave="0" documentId="13_ncr:1_{3D8EE8D5-06B2-4B73-B908-8955D26CC687}" xr6:coauthVersionLast="47" xr6:coauthVersionMax="47" xr10:uidLastSave="{00000000-0000-0000-0000-000000000000}"/>
  <bookViews>
    <workbookView xWindow="25490" yWindow="-110" windowWidth="38620" windowHeight="21220" xr2:uid="{7A896208-1EC7-4F7F-A051-F286FB00E3DE}"/>
  </bookViews>
  <sheets>
    <sheet name="Belt Tension Calculator" sheetId="1" r:id="rId1"/>
    <sheet name="Belt Data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1" l="1" a="1"/>
  <c r="C6" i="1" s="1"/>
  <c r="D6" i="1" a="1"/>
  <c r="D6" i="1" s="1"/>
  <c r="E6" i="1" a="1"/>
  <c r="E6" i="1" s="1"/>
  <c r="C5" i="1" l="1" a="1"/>
  <c r="C5" i="1" s="1"/>
  <c r="H6" i="3"/>
  <c r="F11" i="3"/>
  <c r="H11" i="3" s="1"/>
  <c r="H17" i="3"/>
  <c r="I17" i="3" s="1"/>
  <c r="H16" i="3"/>
  <c r="H15" i="3"/>
  <c r="I15" i="3" s="1"/>
  <c r="H14" i="3"/>
  <c r="I14" i="3" s="1"/>
  <c r="D5" i="1" a="1"/>
  <c r="D5" i="1" s="1"/>
  <c r="H13" i="3"/>
  <c r="H12" i="3"/>
  <c r="H10" i="3"/>
  <c r="H9" i="3"/>
  <c r="H8" i="3"/>
  <c r="H7" i="3"/>
  <c r="D10" i="1"/>
  <c r="E10" i="1"/>
  <c r="C10" i="1"/>
  <c r="I16" i="3" l="1"/>
  <c r="I6" i="3"/>
  <c r="I13" i="3"/>
  <c r="I7" i="3"/>
  <c r="D7" i="1"/>
  <c r="D12" i="1" s="1"/>
  <c r="C7" i="1"/>
  <c r="I8" i="3" l="1"/>
  <c r="I11" i="3"/>
  <c r="C12" i="1"/>
  <c r="E5" i="1" a="1"/>
  <c r="E5" i="1" s="1"/>
  <c r="I12" i="3"/>
  <c r="I9" i="3"/>
  <c r="I10" i="3"/>
  <c r="E7" i="1"/>
  <c r="E12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<sst xmlns="http://schemas.openxmlformats.org/spreadsheetml/2006/main" count="53" uniqueCount="29">
  <si>
    <t>Belt Width</t>
  </si>
  <si>
    <t>mm</t>
  </si>
  <si>
    <t>Belt Type</t>
  </si>
  <si>
    <t>Width (mm)</t>
  </si>
  <si>
    <t>Linear Density (kg/m)</t>
  </si>
  <si>
    <t>Belt Density</t>
  </si>
  <si>
    <t>kg/m</t>
  </si>
  <si>
    <t>GT2</t>
  </si>
  <si>
    <t>Tension %</t>
  </si>
  <si>
    <t>Tension</t>
  </si>
  <si>
    <t>Length</t>
  </si>
  <si>
    <t>m</t>
  </si>
  <si>
    <t>Frequency</t>
  </si>
  <si>
    <t>Hz</t>
  </si>
  <si>
    <t>lbf</t>
  </si>
  <si>
    <t>N</t>
  </si>
  <si>
    <t>GT3</t>
  </si>
  <si>
    <t>Static Tension (lbf)</t>
  </si>
  <si>
    <t>Registration Drive Tension (lbf)</t>
  </si>
  <si>
    <t>Frequency at 150mm (Hz)</t>
  </si>
  <si>
    <t>GT2 EPDM</t>
  </si>
  <si>
    <t>EPDM</t>
  </si>
  <si>
    <t>Belt Material</t>
  </si>
  <si>
    <t>Rubber</t>
  </si>
  <si>
    <t>Units</t>
  </si>
  <si>
    <t xml:space="preserve">Graphs and pictures taken from </t>
  </si>
  <si>
    <t>https://github.com/Diyshift/3D-Printer/tree/main/GT2%20Belt%20Tension%20Meter</t>
  </si>
  <si>
    <t>1.90 on the tension meter is 115hz</t>
  </si>
  <si>
    <t>2.0 on the tension meter is 122 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</si>
</sst>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000"/>
    <numFmt numFmtId="165" formatCode="0.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" fillId="2" borderId="0" applyNumberFormat="0" applyBorder="0" applyAlignment="0" applyProtection="0"/>
  </cellStyleXfs>
  <cellXfs count="42">
    <xf numFmtId="0" fontId="0" fillId="0" borderId="0" xfId="0"/>
    <xf numFmtId="0" fontId="0" fillId="3" borderId="4" xfId="0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165" fontId="0" fillId="3" borderId="6" xfId="0" applyNumberFormat="1" applyFill="1" applyBorder="1" applyAlignment="1">
      <alignment horizontal="center" vertical="center"/>
    </xf>
    <xf numFmtId="165" fontId="0" fillId="3" borderId="7" xfId="0" applyNumberFormat="1" applyFill="1" applyBorder="1" applyAlignment="1">
      <alignment horizontal="center" vertical="center"/>
    </xf>
    <xf numFmtId="164" fontId="0" fillId="3" borderId="6" xfId="0" applyNumberFormat="1" applyFill="1" applyBorder="1" applyAlignment="1">
      <alignment horizontal="center" vertical="center"/>
    </xf>
    <xf numFmtId="164" fontId="0" fillId="3" borderId="7" xfId="0" applyNumberFormat="1" applyFill="1" applyBorder="1" applyAlignment="1">
      <alignment horizontal="center" vertical="center"/>
    </xf>
    <xf numFmtId="2" fontId="0" fillId="3" borderId="6" xfId="0" applyNumberFormat="1" applyFill="1" applyBorder="1" applyAlignment="1">
      <alignment horizontal="center" vertical="center"/>
    </xf>
    <xf numFmtId="2" fontId="0" fillId="3" borderId="7" xfId="0" applyNumberFormat="1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165" fontId="0" fillId="3" borderId="9" xfId="0" applyNumberFormat="1" applyFill="1" applyBorder="1" applyAlignment="1">
      <alignment horizontal="center" vertical="center"/>
    </xf>
    <xf numFmtId="164" fontId="0" fillId="3" borderId="9" xfId="0" applyNumberFormat="1" applyFill="1" applyBorder="1" applyAlignment="1">
      <alignment horizontal="center" vertical="center"/>
    </xf>
    <xf numFmtId="2" fontId="0" fillId="3" borderId="9" xfId="0" applyNumberFormat="1" applyFill="1" applyBorder="1" applyAlignment="1">
      <alignment horizontal="center" vertical="center"/>
    </xf>
    <xf numFmtId="0" fontId="0" fillId="4" borderId="0" xfId="0" applyFill="1"/>
    <xf numFmtId="0" fontId="0" fillId="3" borderId="1" xfId="0" applyFill="1" applyBorder="1" applyAlignment="1">
      <alignment horizontal="center" vertical="center"/>
    </xf>
    <xf numFmtId="164" fontId="0" fillId="3" borderId="2" xfId="0" applyNumberFormat="1" applyFill="1" applyBorder="1" applyAlignment="1">
      <alignment horizontal="center"/>
    </xf>
    <xf numFmtId="2" fontId="0" fillId="3" borderId="2" xfId="2" applyNumberFormat="1" applyFont="1" applyFill="1" applyBorder="1" applyAlignment="1">
      <alignment horizontal="center"/>
    </xf>
    <xf numFmtId="2" fontId="0" fillId="3" borderId="3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 vertical="center"/>
    </xf>
    <xf numFmtId="0" fontId="0" fillId="3" borderId="4" xfId="0" applyFill="1" applyBorder="1" applyAlignment="1">
      <alignment horizontal="center"/>
    </xf>
    <xf numFmtId="2" fontId="4" fillId="2" borderId="4" xfId="3" applyNumberFormat="1" applyFont="1" applyBorder="1" applyAlignment="1">
      <alignment horizontal="center"/>
    </xf>
    <xf numFmtId="0" fontId="0" fillId="5" borderId="1" xfId="0" applyFill="1" applyBorder="1" applyAlignment="1">
      <alignment horizontal="center"/>
    </xf>
    <xf numFmtId="9" fontId="0" fillId="5" borderId="2" xfId="1" applyFont="1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0" xfId="0" applyFill="1" applyAlignment="1">
      <alignment horizontal="center" vertical="center"/>
    </xf>
    <xf numFmtId="0" fontId="0" fillId="4" borderId="0" xfId="0" applyFill="1" applyAlignment="1">
      <alignment horizontal="center" vertical="center" wrapText="1"/>
    </xf>
    <xf numFmtId="165" fontId="0" fillId="3" borderId="8" xfId="0" applyNumberFormat="1" applyFill="1" applyBorder="1" applyAlignment="1">
      <alignment horizontal="center" vertical="center"/>
    </xf>
    <xf numFmtId="165" fontId="0" fillId="3" borderId="2" xfId="0" applyNumberFormat="1" applyFill="1" applyBorder="1" applyAlignment="1">
      <alignment horizontal="center" vertical="center"/>
    </xf>
    <xf numFmtId="165" fontId="0" fillId="3" borderId="3" xfId="0" applyNumberFormat="1" applyFill="1" applyBorder="1" applyAlignment="1">
      <alignment horizontal="center" vertical="center"/>
    </xf>
    <xf numFmtId="0" fontId="5" fillId="4" borderId="0" xfId="0" applyFont="1" applyFill="1"/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</cellXfs>
  <cellStyles count="4">
    <cellStyle name="Comma" xfId="2" builtinId="3"/>
    <cellStyle name="Good" xfId="3" builtinId="26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3.xml"/><Relationship Id="rId4" Type="http://schemas.openxmlformats.org/officeDocument/2006/relationships/styles" Target="styles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13</xdr:row>
      <xdr:rowOff>69850</xdr:rowOff>
    </xdr:from>
    <xdr:to>
      <xdr:col>9</xdr:col>
      <xdr:colOff>209550</xdr:colOff>
      <xdr:row>49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C312D3-0AA8-3897-C269-561DC03DA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" y="2622550"/>
          <a:ext cx="6940550" cy="684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466725</xdr:colOff>
      <xdr:row>0</xdr:row>
      <xdr:rowOff>171450</xdr:rowOff>
    </xdr:from>
    <xdr:to>
      <xdr:col>20</xdr:col>
      <xdr:colOff>361950</xdr:colOff>
      <xdr:row>37</xdr:row>
      <xdr:rowOff>187325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231C53-3E71-6F36-E407-966684036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48525" y="171450"/>
          <a:ext cx="6600825" cy="7115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393700</xdr:colOff>
      <xdr:row>1</xdr:row>
      <xdr:rowOff>6350</xdr:rowOff>
    </xdr:from>
    <xdr:to>
      <xdr:col>42</xdr:col>
      <xdr:colOff>206375</xdr:colOff>
      <xdr:row>40</xdr:row>
      <xdr:rowOff>171450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EBE1FD6-973A-FD48-FD7B-C0029EA32A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81100" y="209550"/>
          <a:ext cx="13214350" cy="765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113B7-060E-49FE-A82B-93653B934677}">
  <dimension ref="A1:W46"/>
  <sheetViews>
    <sheetView tabSelected="1" workbookViewId="0">
      <selection activeCell="D5" sqref="D5"/>
    </sheetView>
  </sheetViews>
  <sheetFormatPr defaultRowHeight="15" x14ac:dyDescent="0.25"/>
  <cols>
    <col min="1" max="1" width="2.85546875" style="18" customWidth="1"/>
    <col min="2" max="6" width="14.28515625" style="18" customWidth="1"/>
    <col min="7" max="16384" width="9.140625" style="18"/>
  </cols>
  <sheetData>
    <row r="1" spans="1:6" ht="15.75" thickBot="1" x14ac:dyDescent="0.3">
      <c r="A1"/>
      <c r="C1" s="32"/>
      <c r="D1" s="32"/>
      <c r="E1" s="32"/>
    </row>
    <row r="2" spans="1:6" x14ac:dyDescent="0.25">
      <c r="B2" s="23" t="s">
        <v>2</v>
      </c>
      <c r="C2" s="29" t="s">
        <v>7</v>
      </c>
      <c r="D2" s="29" t="s">
        <v>7</v>
      </c>
      <c r="E2" s="29" t="s">
        <v>20</v>
      </c>
      <c r="F2" s="19" t="s">
        <v>24</v>
      </c>
    </row>
    <row r="3" spans="1:6" x14ac:dyDescent="0.25">
      <c r="B3" s="24" t="s">
        <v>0</v>
      </c>
      <c r="C3" s="31">
        <v>6</v>
      </c>
      <c r="D3" s="31">
        <v>9</v>
      </c>
      <c r="E3" s="31">
        <v>6</v>
      </c>
      <c r="F3" s="3" t="s">
        <v>1</v>
      </c>
    </row>
    <row r="4" spans="1:6" x14ac:dyDescent="0.25">
      <c r="B4" s="24" t="s">
        <v>8</v>
      </c>
      <c r="C4" s="30">
        <v>0.75</v>
      </c>
      <c r="D4" s="30">
        <v>0.75</v>
      </c>
      <c r="E4" s="30">
        <v>1</v>
      </c>
      <c r="F4" s="3"/>
    </row>
    <row r="5" spans="1:6" x14ac:dyDescent="0.25">
      <c r="B5" s="24" t="s">
        <v>5</v>
      </c>
      <c r="C5" s="20" cm="1">
        <f t="array" ref="C5">IF(C2="GT3",INDEX('Belt Data'!$D$13:$I$17,MATCH(C3,'Belt Data'!$D$13:$D$17,0),'Belt Data'!$G$1),IF(C2="GT2",INDEX('Belt Data'!$D$6:$I$8,MATCH(C3,'Belt Data'!$D$6:$D$8,0),'Belt Data'!$G$1),INDEX('Belt Data'!$D$9:$I$12,MATCH(C3,'Belt Data'!$D$9:$D$12,0),'Belt Data'!$G$1)))</f>
        <v>8.3000000000000001E-3</v>
      </c>
      <c r="D5" s="20" cm="1">
        <f t="array" ref="D5">IF(D2="GT3",INDEX('Belt Data'!$D$13:$I$17,MATCH(D3,'Belt Data'!$D$13:$D$17,0),'Belt Data'!$G$1),IF(D2="GT2",INDEX('Belt Data'!$D$6:$I$8,MATCH(D3,'Belt Data'!$D$6:$D$8,0),'Belt Data'!$G$1),INDEX('Belt Data'!$D$9:$I$12,MATCH(D3,'Belt Data'!$D$9:$D$12,0),'Belt Data'!$G$1)))</f>
        <v>1.242E-2</v>
      </c>
      <c r="E5" s="20" cm="1">
        <f t="array" ref="E5">IF(E2="GT3",INDEX('Belt Data'!$D$13:$I$17,MATCH(E3,'Belt Data'!$D$13:$D$17,0),'Belt Data'!$G$1),IF(E2="GT2",INDEX('Belt Data'!$D$6:$I$8,MATCH(E3,'Belt Data'!$D$6:$D$8,0),'Belt Data'!$G$1),INDEX('Belt Data'!$D$9:$I$12,MATCH(E3,'Belt Data'!$D$9:$D$12,0),'Belt Data'!$G$1)))</f>
        <v>7.8700000000000003E-3</v>
      </c>
      <c r="F5" s="3" t="s">
        <v>6</v>
      </c>
    </row>
    <row r="6" spans="1:6" x14ac:dyDescent="0.25">
      <c r="B6" s="39" t="s">
        <v>9</v>
      </c>
      <c r="C6" s="21" cm="1">
        <f t="array" ref="C6">IF(C2="GT3",INDEX('Belt Data'!$D$13:$I$17,MATCH(C3,'Belt Data'!$D$13:$D$17,0),'Belt Data'!$H$1),IF(C2="GT2",INDEX('Belt Data'!$D$6:$I$8,MATCH(C3,'Belt Data'!$D$6:$D$8,0),'Belt Data'!$H$1),INDEX('Belt Data'!$D$9:$I$12,MATCH(C3,'Belt Data'!$D$9:$D$12,0),'Belt Data'!$H$1)))*C4</f>
        <v>6</v>
      </c>
      <c r="D6" s="21" cm="1">
        <f t="array" ref="D6">IF(D2="GT3",INDEX('Belt Data'!$D$13:$I$17,MATCH(D3,'Belt Data'!$D$13:$D$17,0),'Belt Data'!$H$1),IF(D2="GT2",INDEX('Belt Data'!$D$6:$I$8,MATCH(D3,'Belt Data'!$D$6:$D$8,0),'Belt Data'!$H$1),INDEX('Belt Data'!$D$9:$I$12,MATCH(D3,'Belt Data'!$D$9:$D$12,0),'Belt Data'!$H$1)))*D4</f>
        <v>9</v>
      </c>
      <c r="E6" s="21" cm="1">
        <f t="array" ref="E6">IF(E2="GT3",INDEX('Belt Data'!$D$13:$I$17,MATCH(E3,'Belt Data'!$D$13:$D$17,0),'Belt Data'!$H$1),IF(E2="GT2",INDEX('Belt Data'!$D$6:$I$8,MATCH(E3,'Belt Data'!$D$6:$D$8,0),'Belt Data'!$H$1),INDEX('Belt Data'!$D$9:$I$12,MATCH(E3,'Belt Data'!$D$9:$D$12,0),'Belt Data'!$H$1)))*E4</f>
        <v>8</v>
      </c>
      <c r="F6" s="3" t="s">
        <v>14</v>
      </c>
    </row>
    <row r="7" spans="1:6" ht="15.75" thickBot="1" x14ac:dyDescent="0.3">
      <c r="B7" s="40"/>
      <c r="C7" s="22">
        <f>CONVERT(C6,"lbf","N")</f>
        <v>26.689329691563003</v>
      </c>
      <c r="D7" s="22">
        <f>CONVERT(D6,"lbf","N")</f>
        <v>40.033994537344498</v>
      </c>
      <c r="E7" s="22">
        <f>CONVERT(E6,"lbf","N")</f>
        <v>35.585772922084004</v>
      </c>
      <c r="F7" s="4" t="s">
        <v>15</v>
      </c>
    </row>
    <row r="8" spans="1:6" ht="15.75" thickBot="1" x14ac:dyDescent="0.3">
      <c r="B8" s="32"/>
      <c r="C8" s="32"/>
      <c r="D8" s="32"/>
      <c r="E8" s="32"/>
      <c r="F8" s="33"/>
    </row>
    <row r="9" spans="1:6" x14ac:dyDescent="0.25">
      <c r="B9" s="41" t="s">
        <v>10</v>
      </c>
      <c r="C9" s="29">
        <v>150</v>
      </c>
      <c r="D9" s="29">
        <v>150</v>
      </c>
      <c r="E9" s="29">
        <v>150</v>
      </c>
      <c r="F9" s="19" t="s">
        <v>1</v>
      </c>
    </row>
    <row r="10" spans="1:6" ht="15.75" thickBot="1" x14ac:dyDescent="0.3">
      <c r="B10" s="40"/>
      <c r="C10" s="25">
        <f>C9/1000</f>
        <v>0.15</v>
      </c>
      <c r="D10" s="25">
        <f>D9/1000</f>
        <v>0.15</v>
      </c>
      <c r="E10" s="25">
        <f>E9/1000</f>
        <v>0.15</v>
      </c>
      <c r="F10" s="4" t="s">
        <v>11</v>
      </c>
    </row>
    <row r="11" spans="1:6" ht="15.75" thickBot="1" x14ac:dyDescent="0.3">
      <c r="B11" s="32"/>
      <c r="C11" s="32"/>
      <c r="D11" s="32"/>
      <c r="E11" s="32"/>
      <c r="F11" s="33"/>
    </row>
    <row r="12" spans="1:6" ht="15.75" thickBot="1" x14ac:dyDescent="0.3">
      <c r="B12" s="27" t="s">
        <v>12</v>
      </c>
      <c r="C12" s="28">
        <f>(1/(2*C10))*SQRT(C7/C5)</f>
        <v>189.02033666453752</v>
      </c>
      <c r="D12" s="28">
        <f>(1/(2*D10))*SQRT(D7/D5)</f>
        <v>189.24848440800963</v>
      </c>
      <c r="E12" s="28">
        <f>(1/(2*E10))*SQRT(E7/E5)</f>
        <v>224.14527104117099</v>
      </c>
      <c r="F12" s="26" t="s">
        <v>13</v>
      </c>
    </row>
    <row r="31" spans="23:23" x14ac:dyDescent="0.25">
      <c r="W31"/>
    </row>
    <row r="41" spans="11:11" x14ac:dyDescent="0.25">
      <c r="K41" s="18" t="s">
        <v>25</v>
      </c>
    </row>
    <row r="42" spans="11:11" x14ac:dyDescent="0.25">
      <c r="K42" s="18" t="s">
        <v>26</v>
      </c>
    </row>
    <row r="45" spans="11:11" x14ac:dyDescent="0.25">
      <c r="K45" s="18" t="s">
        <v>27</v>
      </c>
    </row>
    <row r="46" spans="11:11" x14ac:dyDescent="0.25">
      <c r="K46" s="18" t="s">
        <v>28</v>
      </c>
    </row>
  </sheetData>
  <mergeCells count="2">
    <mergeCell ref="B6:B7"/>
    <mergeCell ref="B9:B10"/>
  </mergeCells>
  <phoneticPr fontId="2" type="noConversion"/>
  <pageMargins left="0.7" right="0.7" top="0.75" bottom="0.75" header="0.3" footer="0.3"/>
  <pageSetup paperSize="256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E8694-206C-4F73-9037-D0F73FE54BEA}">
  <dimension ref="A1:I17"/>
  <sheetViews>
    <sheetView topLeftCell="A4" workbookViewId="0">
      <selection activeCell="B7" sqref="B7:B15"/>
    </sheetView>
  </sheetViews>
  <sheetFormatPr defaultRowHeight="15" x14ac:dyDescent="0.25"/>
  <cols>
    <col min="1" max="1" width="2.85546875" style="18" customWidth="1"/>
    <col min="2" max="2" width="9.85546875" style="18" bestFit="1" customWidth="1"/>
    <col min="3" max="3" width="8.42578125" style="18" bestFit="1" customWidth="1"/>
    <col min="4" max="4" width="6.42578125" style="18" bestFit="1" customWidth="1"/>
    <col min="5" max="5" width="2.85546875" style="18" customWidth="1"/>
    <col min="6" max="6" width="12.28515625" style="18" bestFit="1" customWidth="1"/>
    <col min="7" max="7" width="13.7109375" style="18" bestFit="1" customWidth="1"/>
    <col min="8" max="8" width="17" style="18" bestFit="1" customWidth="1"/>
    <col min="9" max="9" width="12.42578125" style="18" bestFit="1" customWidth="1"/>
    <col min="10" max="16384" width="9.140625" style="18"/>
  </cols>
  <sheetData>
    <row r="1" spans="1:9" hidden="1" x14ac:dyDescent="0.25">
      <c r="B1" s="38"/>
      <c r="C1" s="38"/>
      <c r="D1" s="38">
        <v>1</v>
      </c>
      <c r="E1" s="38">
        <v>2</v>
      </c>
      <c r="F1" s="38">
        <v>3</v>
      </c>
      <c r="G1" s="38">
        <v>4</v>
      </c>
      <c r="H1" s="38">
        <v>5</v>
      </c>
      <c r="I1" s="38">
        <v>6</v>
      </c>
    </row>
    <row r="2" spans="1:9" hidden="1" x14ac:dyDescent="0.25">
      <c r="B2" s="38"/>
      <c r="C2" s="38"/>
      <c r="D2" s="38"/>
      <c r="E2" s="38"/>
      <c r="F2" s="38"/>
      <c r="G2" s="38"/>
      <c r="H2" s="38">
        <v>2</v>
      </c>
      <c r="I2" s="38"/>
    </row>
    <row r="3" spans="1:9" hidden="1" x14ac:dyDescent="0.25">
      <c r="B3" s="38"/>
      <c r="C3" s="38"/>
      <c r="D3" s="38"/>
      <c r="E3" s="38"/>
      <c r="F3" s="38"/>
      <c r="G3" s="38"/>
      <c r="H3" s="38">
        <v>1.5</v>
      </c>
      <c r="I3" s="38"/>
    </row>
    <row r="4" spans="1:9" ht="15.75" thickBot="1" x14ac:dyDescent="0.3">
      <c r="A4"/>
    </row>
    <row r="5" spans="1:9" ht="30.75" thickBot="1" x14ac:dyDescent="0.3">
      <c r="B5" s="1" t="s">
        <v>2</v>
      </c>
      <c r="C5" s="2" t="s">
        <v>22</v>
      </c>
      <c r="D5" s="2" t="s">
        <v>3</v>
      </c>
      <c r="E5" s="34"/>
      <c r="F5" s="1" t="s">
        <v>17</v>
      </c>
      <c r="G5" s="2" t="s">
        <v>4</v>
      </c>
      <c r="H5" s="2" t="s">
        <v>18</v>
      </c>
      <c r="I5" s="2" t="s">
        <v>19</v>
      </c>
    </row>
    <row r="6" spans="1:9" x14ac:dyDescent="0.25">
      <c r="B6" s="13" t="s">
        <v>7</v>
      </c>
      <c r="C6" s="14" t="s">
        <v>23</v>
      </c>
      <c r="D6" s="14">
        <v>6</v>
      </c>
      <c r="E6" s="33"/>
      <c r="F6" s="35">
        <v>4</v>
      </c>
      <c r="G6" s="16">
        <v>8.3000000000000001E-3</v>
      </c>
      <c r="H6" s="17">
        <f>IF(B6="GT3",F6*$H$3,F6*$H$2)</f>
        <v>8</v>
      </c>
      <c r="I6" s="15">
        <f t="shared" ref="I6:I17" si="0">(1/(2*0.15))*SQRT(CONVERT(H6,"lbf","N")/G6)</f>
        <v>218.26188451116883</v>
      </c>
    </row>
    <row r="7" spans="1:9" x14ac:dyDescent="0.25">
      <c r="B7" s="3" t="s">
        <v>7</v>
      </c>
      <c r="C7" s="5" t="s">
        <v>23</v>
      </c>
      <c r="D7" s="5">
        <v>9</v>
      </c>
      <c r="E7" s="33"/>
      <c r="F7" s="36">
        <v>6</v>
      </c>
      <c r="G7" s="9">
        <v>1.242E-2</v>
      </c>
      <c r="H7" s="11">
        <f t="shared" ref="H7:H17" si="1">IF(B7="GT3",F7*$H$3,F7*$H$2)</f>
        <v>12</v>
      </c>
      <c r="I7" s="7">
        <f t="shared" si="0"/>
        <v>218.52532683338615</v>
      </c>
    </row>
    <row r="8" spans="1:9" ht="15.75" thickBot="1" x14ac:dyDescent="0.3">
      <c r="B8" s="4" t="s">
        <v>7</v>
      </c>
      <c r="C8" s="6" t="s">
        <v>23</v>
      </c>
      <c r="D8" s="6">
        <v>12</v>
      </c>
      <c r="E8" s="33"/>
      <c r="F8" s="37">
        <v>8</v>
      </c>
      <c r="G8" s="10">
        <v>1.38E-2</v>
      </c>
      <c r="H8" s="12">
        <f t="shared" si="1"/>
        <v>16</v>
      </c>
      <c r="I8" s="8">
        <f t="shared" si="0"/>
        <v>239.38250178566915</v>
      </c>
    </row>
    <row r="9" spans="1:9" x14ac:dyDescent="0.25">
      <c r="B9" s="13" t="s">
        <v>20</v>
      </c>
      <c r="C9" s="14" t="s">
        <v>21</v>
      </c>
      <c r="D9" s="14">
        <v>6</v>
      </c>
      <c r="E9" s="33"/>
      <c r="F9" s="35">
        <v>4</v>
      </c>
      <c r="G9" s="16">
        <v>7.8700000000000003E-3</v>
      </c>
      <c r="H9" s="17">
        <f t="shared" si="1"/>
        <v>8</v>
      </c>
      <c r="I9" s="15">
        <f t="shared" si="0"/>
        <v>224.14527104117099</v>
      </c>
    </row>
    <row r="10" spans="1:9" x14ac:dyDescent="0.25">
      <c r="B10" s="3" t="s">
        <v>20</v>
      </c>
      <c r="C10" s="5" t="s">
        <v>21</v>
      </c>
      <c r="D10" s="5">
        <v>9</v>
      </c>
      <c r="E10" s="33"/>
      <c r="F10" s="36">
        <v>6</v>
      </c>
      <c r="G10" s="9">
        <v>1.18E-2</v>
      </c>
      <c r="H10" s="11">
        <f t="shared" si="1"/>
        <v>12</v>
      </c>
      <c r="I10" s="7">
        <f t="shared" si="0"/>
        <v>224.19275441656677</v>
      </c>
    </row>
    <row r="11" spans="1:9" x14ac:dyDescent="0.25">
      <c r="B11" s="3" t="s">
        <v>20</v>
      </c>
      <c r="C11" s="5" t="s">
        <v>21</v>
      </c>
      <c r="D11" s="5">
        <v>10</v>
      </c>
      <c r="E11" s="33"/>
      <c r="F11" s="36">
        <f>F10*1.1</f>
        <v>6.6000000000000005</v>
      </c>
      <c r="G11" s="9">
        <v>1.311E-2</v>
      </c>
      <c r="H11" s="11">
        <f t="shared" si="1"/>
        <v>13.200000000000001</v>
      </c>
      <c r="I11" s="7">
        <f t="shared" si="0"/>
        <v>223.07842681079876</v>
      </c>
    </row>
    <row r="12" spans="1:9" ht="15.75" thickBot="1" x14ac:dyDescent="0.3">
      <c r="B12" s="4" t="s">
        <v>20</v>
      </c>
      <c r="C12" s="6" t="s">
        <v>21</v>
      </c>
      <c r="D12" s="6">
        <v>12</v>
      </c>
      <c r="E12" s="33"/>
      <c r="F12" s="37">
        <v>8</v>
      </c>
      <c r="G12" s="10">
        <v>1.5730000000000001E-2</v>
      </c>
      <c r="H12" s="12">
        <f t="shared" si="1"/>
        <v>16</v>
      </c>
      <c r="I12" s="8">
        <f t="shared" si="0"/>
        <v>224.21650742340532</v>
      </c>
    </row>
    <row r="13" spans="1:9" x14ac:dyDescent="0.25">
      <c r="B13" s="13" t="s">
        <v>16</v>
      </c>
      <c r="C13" s="14" t="s">
        <v>23</v>
      </c>
      <c r="D13" s="14">
        <v>6</v>
      </c>
      <c r="E13" s="33"/>
      <c r="F13" s="35">
        <v>10</v>
      </c>
      <c r="G13" s="16">
        <v>9.9000000000000008E-3</v>
      </c>
      <c r="H13" s="17">
        <f t="shared" si="1"/>
        <v>15</v>
      </c>
      <c r="I13" s="15">
        <f t="shared" si="0"/>
        <v>273.65285633224494</v>
      </c>
    </row>
    <row r="14" spans="1:9" x14ac:dyDescent="0.25">
      <c r="B14" s="3" t="s">
        <v>16</v>
      </c>
      <c r="C14" s="5" t="s">
        <v>23</v>
      </c>
      <c r="D14" s="5">
        <v>9</v>
      </c>
      <c r="E14" s="33"/>
      <c r="F14" s="36">
        <v>17</v>
      </c>
      <c r="G14" s="9">
        <v>1.485E-2</v>
      </c>
      <c r="H14" s="11">
        <f t="shared" si="1"/>
        <v>25.5</v>
      </c>
      <c r="I14" s="7">
        <f t="shared" si="0"/>
        <v>291.3257121321468</v>
      </c>
    </row>
    <row r="15" spans="1:9" x14ac:dyDescent="0.25">
      <c r="B15" s="3" t="s">
        <v>16</v>
      </c>
      <c r="C15" s="5" t="s">
        <v>23</v>
      </c>
      <c r="D15" s="5">
        <v>12</v>
      </c>
      <c r="E15" s="33"/>
      <c r="F15" s="36">
        <v>24</v>
      </c>
      <c r="G15" s="9">
        <v>1.9800000000000002E-2</v>
      </c>
      <c r="H15" s="11">
        <f t="shared" si="1"/>
        <v>36</v>
      </c>
      <c r="I15" s="7">
        <f t="shared" si="0"/>
        <v>299.77168467778199</v>
      </c>
    </row>
    <row r="16" spans="1:9" x14ac:dyDescent="0.25">
      <c r="B16" s="3" t="s">
        <v>16</v>
      </c>
      <c r="C16" s="5" t="s">
        <v>23</v>
      </c>
      <c r="D16" s="5">
        <v>10</v>
      </c>
      <c r="E16" s="33"/>
      <c r="F16" s="36">
        <v>19.333333333333332</v>
      </c>
      <c r="G16" s="9">
        <v>1.6500000000000001E-2</v>
      </c>
      <c r="H16" s="11">
        <f t="shared" si="1"/>
        <v>29</v>
      </c>
      <c r="I16" s="7">
        <f t="shared" si="0"/>
        <v>294.73314625844802</v>
      </c>
    </row>
    <row r="17" spans="2:9" ht="15.75" thickBot="1" x14ac:dyDescent="0.3">
      <c r="B17" s="4" t="s">
        <v>16</v>
      </c>
      <c r="C17" s="6" t="s">
        <v>23</v>
      </c>
      <c r="D17" s="6">
        <v>20</v>
      </c>
      <c r="E17" s="33"/>
      <c r="F17" s="37">
        <v>42.666666666666657</v>
      </c>
      <c r="G17" s="10">
        <v>3.3000000000000002E-2</v>
      </c>
      <c r="H17" s="12">
        <f t="shared" si="1"/>
        <v>63.999999999999986</v>
      </c>
      <c r="I17" s="8">
        <f t="shared" si="0"/>
        <v>309.60286464575745</v>
      </c>
    </row>
  </sheetData>
  <pageMargins left="0.7" right="0.7" top="0.75" bottom="0.75" header="0.3" footer="0.3"/>
  <pageSetup paperSize="256"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3A9637967C4674CA91319E0F67FBCE6" ma:contentTypeVersion="2" ma:contentTypeDescription="Create a new document." ma:contentTypeScope="" ma:versionID="1db19653ba4381e46901963731598adf">
  <xsd:schema xmlns:xsd="http://www.w3.org/2001/XMLSchema" xmlns:xs="http://www.w3.org/2001/XMLSchema" xmlns:p="http://schemas.microsoft.com/office/2006/metadata/properties" xmlns:ns3="8369ee1b-6146-43fb-8661-db6f7ecc2446" targetNamespace="http://schemas.microsoft.com/office/2006/metadata/properties" ma:root="true" ma:fieldsID="b6899a75e905e1935d8a7ed109c94aff" ns3:_="">
    <xsd:import namespace="8369ee1b-6146-43fb-8661-db6f7ecc244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69ee1b-6146-43fb-8661-db6f7ecc244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87FF04B-C510-4839-B121-031E66FDAE36}">
  <ds:schemaRefs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schemas.microsoft.com/office/2006/metadata/properties"/>
    <ds:schemaRef ds:uri="http://www.w3.org/XML/1998/namespace"/>
    <ds:schemaRef ds:uri="8369ee1b-6146-43fb-8661-db6f7ecc2446"/>
    <ds:schemaRef ds:uri="http://purl.org/dc/dcmitype/"/>
    <ds:schemaRef ds:uri="http://schemas.microsoft.com/office/infopath/2007/PartnerControls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E8852C41-455B-4A03-997D-03DD757FDA1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369ee1b-6146-43fb-8661-db6f7ecc244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233CABF-E9C2-41B4-8867-D1EDEBCD346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Belt Tension Calculator</vt:lpstr>
      <vt:lpstr>Belt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Logan Enzerillo</dc:creator>
  <cp:lastModifiedBy>Vincent Wall</cp:lastModifiedBy>
  <dcterms:created xsi:type="dcterms:W3CDTF">2021-09-27T13:13:58Z</dcterms:created>
  <dcterms:modified xsi:type="dcterms:W3CDTF">2024-07-10T20:29:16Z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0x01010003A9637967C4674CA91319E0F67FBCE6</vt:lpwstr>
  </property>
</Properties>
</file>