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csucloudservices-my.sharepoint.com/personal/stacey_croft_mlcsu_nhs_uk/Documents/Microsoft Teams Chat Files/"/>
    </mc:Choice>
  </mc:AlternateContent>
  <xr:revisionPtr revIDLastSave="109" documentId="13_ncr:1_{D3E7870A-82A7-43F3-8D40-F27635B2A7D3}" xr6:coauthVersionLast="46" xr6:coauthVersionMax="46" xr10:uidLastSave="{49544A8E-26FF-47D0-90D5-14A9BEC7B551}"/>
  <bookViews>
    <workbookView xWindow="1272" yWindow="-96" windowWidth="21864" windowHeight="14592" xr2:uid="{00000000-000D-0000-FFFF-FFFF00000000}"/>
  </bookViews>
  <sheets>
    <sheet name="Instructions" sheetId="4" r:id="rId1"/>
    <sheet name="Paste .Dat file here" sheetId="1" r:id="rId2"/>
    <sheet name="Output Table and Chart" sheetId="5" r:id="rId3"/>
  </sheets>
  <definedNames>
    <definedName name="_xlnm._FilterDatabase" localSheetId="2" hidden="1">'Output Table and Chart'!$K$6:$K$30</definedName>
    <definedName name="_xlnm._FilterDatabase" localSheetId="1" hidden="1">'Paste .Dat file here'!$D$1:$D$201</definedName>
    <definedName name="ChtAverage">OFFSET('Output Table and Chart'!$W$13,0,0,'Output Table and Chart'!$S$11,1)</definedName>
    <definedName name="ChtMedianToQ3">OFFSET('Output Table and Chart'!$AF$13,0,0,'Output Table and Chart'!$S$11,1)</definedName>
    <definedName name="ChtMinBaseBar">OFFSET('Output Table and Chart'!$Y$13,0,0,'Output Table and Chart'!$S$11,1)</definedName>
    <definedName name="ChtMinToQ1">OFFSET('Output Table and Chart'!$AD$13,0,0,'Output Table and Chart'!$S$11,1)</definedName>
    <definedName name="ChtNegErrLCL">OFFSET('Output Table and Chart'!$AH$13,0,0,'Output Table and Chart'!$S$11,1)</definedName>
    <definedName name="ChtPosErrUCL">OFFSET('Output Table and Chart'!$AI$13,0,0,'Output Table and Chart'!$S$11,1)</definedName>
    <definedName name="ChtQ1ToMedian">OFFSET('Output Table and Chart'!$AE$13,0,0,'Output Table and Chart'!$S$11,1)</definedName>
    <definedName name="ChtQ3ToMax">OFFSET('Output Table and Chart'!$AG$13,0,0,'Output Table and Chart'!$S$11,1)</definedName>
    <definedName name="ChtXaxisnames">OFFSET('Output Table and Chart'!$U$13,0,0,'Output Table and Chart'!$S$11,1)</definedName>
    <definedName name="_xlnm.Print_Area" localSheetId="0">Instructions!$A$1:$K$42</definedName>
    <definedName name="_xlnm.Print_Area" localSheetId="2">'Output Table and Chart'!$A$1:$P$63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9" i="5" l="1"/>
  <c r="O52" i="5"/>
  <c r="AB35" i="5" a="1"/>
  <c r="AB35" i="5" s="1"/>
  <c r="AB36" i="5" a="1"/>
  <c r="AB36" i="5" s="1"/>
  <c r="AA35" i="5" a="1"/>
  <c r="AA35" i="5" s="1"/>
  <c r="AA36" i="5" a="1"/>
  <c r="AA36" i="5" s="1"/>
  <c r="Z35" i="5" a="1"/>
  <c r="Z35" i="5" s="1"/>
  <c r="Z36" i="5" a="1"/>
  <c r="Z36" i="5" s="1"/>
  <c r="D33" i="5"/>
  <c r="D13" i="4"/>
  <c r="O58" i="5"/>
  <c r="O55" i="5"/>
  <c r="U31" i="5" s="1" a="1"/>
  <c r="U31" i="5" s="1"/>
  <c r="U28" i="5" a="1"/>
  <c r="U28" i="5" s="1"/>
  <c r="E12" i="4"/>
  <c r="E11" i="4"/>
  <c r="T13" i="5" a="1"/>
  <c r="T13" i="5" s="1"/>
  <c r="S13" i="5" s="1"/>
  <c r="T14" i="5" a="1"/>
  <c r="T14" i="5" s="1"/>
  <c r="U14" i="5" a="1"/>
  <c r="U14" i="5" s="1"/>
  <c r="T15" i="5" a="1"/>
  <c r="T15" i="5" s="1"/>
  <c r="U15" i="5" a="1"/>
  <c r="U15" i="5" s="1"/>
  <c r="T16" i="5" a="1"/>
  <c r="T16" i="5" s="1"/>
  <c r="U16" i="5" a="1"/>
  <c r="U16" i="5" s="1"/>
  <c r="T17" i="5" a="1"/>
  <c r="T17" i="5" s="1"/>
  <c r="U17" i="5" a="1"/>
  <c r="U17" i="5" s="1"/>
  <c r="T18" i="5" a="1"/>
  <c r="T18" i="5" s="1"/>
  <c r="U18" i="5" a="1"/>
  <c r="U18" i="5" s="1"/>
  <c r="T19" i="5" a="1"/>
  <c r="T19" i="5" s="1"/>
  <c r="U19" i="5" a="1"/>
  <c r="U19" i="5" s="1"/>
  <c r="T20" i="5" a="1"/>
  <c r="T20" i="5" s="1"/>
  <c r="U20" i="5" a="1"/>
  <c r="U20" i="5" s="1"/>
  <c r="T21" i="5" a="1"/>
  <c r="T21" i="5" s="1"/>
  <c r="U21" i="5" a="1"/>
  <c r="U21" i="5" s="1"/>
  <c r="T22" i="5" a="1"/>
  <c r="T22" i="5" s="1"/>
  <c r="U22" i="5" a="1"/>
  <c r="U22" i="5" s="1"/>
  <c r="T23" i="5" a="1"/>
  <c r="T23" i="5" s="1"/>
  <c r="U23" i="5" a="1"/>
  <c r="U23" i="5" s="1"/>
  <c r="T24" i="5" a="1"/>
  <c r="T24" i="5" s="1"/>
  <c r="U24" i="5" a="1"/>
  <c r="U24" i="5" s="1"/>
  <c r="T25" i="5" a="1"/>
  <c r="T25" i="5" s="1"/>
  <c r="U25" i="5" a="1"/>
  <c r="U25" i="5" s="1"/>
  <c r="T26" i="5" a="1"/>
  <c r="T26" i="5" s="1"/>
  <c r="U26" i="5" a="1"/>
  <c r="U26" i="5" s="1"/>
  <c r="T27" i="5" a="1"/>
  <c r="T27" i="5" s="1"/>
  <c r="U27" i="5" a="1"/>
  <c r="U27" i="5" s="1"/>
  <c r="T28" i="5" a="1"/>
  <c r="T28" i="5" s="1"/>
  <c r="T29" i="5" a="1"/>
  <c r="T29" i="5" s="1"/>
  <c r="U29" i="5" a="1"/>
  <c r="U29" i="5" s="1"/>
  <c r="T30" i="5" a="1"/>
  <c r="T30" i="5" s="1"/>
  <c r="U30" i="5" a="1"/>
  <c r="U30" i="5" s="1"/>
  <c r="T31" i="5" a="1"/>
  <c r="T31" i="5" s="1"/>
  <c r="T32" i="5" a="1"/>
  <c r="T32" i="5" s="1"/>
  <c r="U32" i="5" a="1"/>
  <c r="U32" i="5" s="1"/>
  <c r="T33" i="5" a="1"/>
  <c r="T33" i="5" s="1"/>
  <c r="U33" i="5" a="1"/>
  <c r="U33" i="5" s="1"/>
  <c r="T34" i="5" a="1"/>
  <c r="T34" i="5" s="1"/>
  <c r="U34" i="5" a="1"/>
  <c r="U34" i="5" s="1"/>
  <c r="T35" i="5" a="1"/>
  <c r="T35" i="5" s="1"/>
  <c r="U35" i="5" a="1"/>
  <c r="U35" i="5" s="1"/>
  <c r="T36" i="5" a="1"/>
  <c r="T36" i="5" s="1"/>
  <c r="U36" i="5" a="1"/>
  <c r="U36" i="5" s="1"/>
  <c r="U13" i="5" a="1"/>
  <c r="U13" i="5" s="1"/>
  <c r="C37" i="5" a="1"/>
  <c r="C37" i="5" s="1"/>
  <c r="C38" i="5" a="1"/>
  <c r="C38" i="5" s="1"/>
  <c r="C39" i="5" a="1"/>
  <c r="C39" i="5" s="1"/>
  <c r="C40" i="5" a="1"/>
  <c r="C40" i="5" s="1"/>
  <c r="C41" i="5" a="1"/>
  <c r="C41" i="5" s="1"/>
  <c r="C42" i="5" a="1"/>
  <c r="C42" i="5" s="1"/>
  <c r="C43" i="5" a="1"/>
  <c r="C43" i="5" s="1"/>
  <c r="C44" i="5" a="1"/>
  <c r="C44" i="5" s="1"/>
  <c r="C45" i="5" a="1"/>
  <c r="C45" i="5" s="1"/>
  <c r="C46" i="5" a="1"/>
  <c r="C46" i="5" s="1"/>
  <c r="C47" i="5" a="1"/>
  <c r="C47" i="5" s="1"/>
  <c r="C48" i="5" a="1"/>
  <c r="C48" i="5" s="1"/>
  <c r="C49" i="5" a="1"/>
  <c r="C49" i="5" s="1"/>
  <c r="C50" i="5" a="1"/>
  <c r="C50" i="5" s="1"/>
  <c r="C51" i="5" a="1"/>
  <c r="C51" i="5" s="1"/>
  <c r="C52" i="5" a="1"/>
  <c r="C52" i="5" s="1"/>
  <c r="C53" i="5" a="1"/>
  <c r="C53" i="5" s="1"/>
  <c r="C54" i="5" a="1"/>
  <c r="C54" i="5" s="1"/>
  <c r="C55" i="5" a="1"/>
  <c r="C55" i="5" s="1"/>
  <c r="C56" i="5" a="1"/>
  <c r="C56" i="5" s="1"/>
  <c r="C57" i="5" a="1"/>
  <c r="C57" i="5" s="1"/>
  <c r="C58" i="5" a="1"/>
  <c r="C58" i="5" s="1"/>
  <c r="C35" i="5" a="1"/>
  <c r="C35" i="5" s="1"/>
  <c r="C36" i="5" a="1"/>
  <c r="C36" i="5" s="1"/>
  <c r="D10" i="4"/>
  <c r="D9" i="4"/>
  <c r="W12" i="5"/>
  <c r="X12" i="5"/>
  <c r="AC12" i="5"/>
  <c r="V12" i="5"/>
  <c r="Y12" i="5"/>
  <c r="L58" i="5"/>
  <c r="I42" i="5"/>
  <c r="L41" i="5"/>
  <c r="G44" i="5"/>
  <c r="G55" i="5"/>
  <c r="K48" i="5"/>
  <c r="E50" i="5"/>
  <c r="E53" i="5"/>
  <c r="I53" i="5"/>
  <c r="J46" i="5"/>
  <c r="E44" i="5"/>
  <c r="L46" i="5"/>
  <c r="H47" i="5"/>
  <c r="H49" i="5"/>
  <c r="H36" i="5"/>
  <c r="K35" i="5"/>
  <c r="J56" i="5"/>
  <c r="G58" i="5"/>
  <c r="H52" i="5"/>
  <c r="I35" i="5"/>
  <c r="J38" i="5"/>
  <c r="I50" i="5"/>
  <c r="I57" i="5"/>
  <c r="K51" i="5"/>
  <c r="E41" i="5"/>
  <c r="K55" i="5"/>
  <c r="L50" i="5"/>
  <c r="L49" i="5"/>
  <c r="J35" i="5"/>
  <c r="I44" i="5"/>
  <c r="K36" i="5"/>
  <c r="G56" i="5"/>
  <c r="G42" i="5"/>
  <c r="I43" i="5"/>
  <c r="K58" i="5"/>
  <c r="K47" i="5"/>
  <c r="E49" i="5"/>
  <c r="J48" i="5"/>
  <c r="K46" i="5"/>
  <c r="K42" i="5"/>
  <c r="K43" i="5"/>
  <c r="H39" i="5"/>
  <c r="G51" i="5"/>
  <c r="K57" i="5"/>
  <c r="K41" i="5"/>
  <c r="G37" i="5"/>
  <c r="L52" i="5"/>
  <c r="L47" i="5"/>
  <c r="L43" i="5"/>
  <c r="H58" i="5"/>
  <c r="K38" i="5"/>
  <c r="J42" i="5"/>
  <c r="H55" i="5"/>
  <c r="J52" i="5"/>
  <c r="E58" i="5"/>
  <c r="G50" i="5"/>
  <c r="L57" i="5"/>
  <c r="G48" i="5"/>
  <c r="L42" i="5"/>
  <c r="H48" i="5"/>
  <c r="L37" i="5"/>
  <c r="I38" i="5"/>
  <c r="J54" i="5"/>
  <c r="H38" i="5"/>
  <c r="H41" i="5"/>
  <c r="E43" i="5"/>
  <c r="H57" i="5"/>
  <c r="H50" i="5"/>
  <c r="I54" i="5"/>
  <c r="H44" i="5"/>
  <c r="I47" i="5"/>
  <c r="G38" i="5"/>
  <c r="K49" i="5"/>
  <c r="H40" i="5"/>
  <c r="E37" i="5"/>
  <c r="K37" i="5"/>
  <c r="I56" i="5"/>
  <c r="I40" i="5"/>
  <c r="G40" i="5"/>
  <c r="K44" i="5"/>
  <c r="L55" i="5"/>
  <c r="J40" i="5"/>
  <c r="E51" i="5"/>
  <c r="K40" i="5"/>
  <c r="G36" i="5"/>
  <c r="J51" i="5"/>
  <c r="L54" i="5"/>
  <c r="J37" i="5"/>
  <c r="L56" i="5"/>
  <c r="E56" i="5"/>
  <c r="H43" i="5"/>
  <c r="G43" i="5"/>
  <c r="L35" i="5"/>
  <c r="G49" i="5"/>
  <c r="I58" i="5"/>
  <c r="H53" i="5"/>
  <c r="E45" i="5"/>
  <c r="E46" i="5"/>
  <c r="J41" i="5"/>
  <c r="J57" i="5"/>
  <c r="J44" i="5"/>
  <c r="J47" i="5"/>
  <c r="H56" i="5"/>
  <c r="G41" i="5"/>
  <c r="G54" i="5"/>
  <c r="J43" i="5"/>
  <c r="L36" i="5"/>
  <c r="E38" i="5"/>
  <c r="H35" i="5"/>
  <c r="K39" i="5"/>
  <c r="K56" i="5"/>
  <c r="H37" i="5"/>
  <c r="H54" i="5"/>
  <c r="E48" i="5"/>
  <c r="E55" i="5"/>
  <c r="L38" i="5"/>
  <c r="J36" i="5"/>
  <c r="K50" i="5"/>
  <c r="G53" i="5"/>
  <c r="J55" i="5"/>
  <c r="E39" i="5"/>
  <c r="I52" i="5"/>
  <c r="G46" i="5"/>
  <c r="E47" i="5"/>
  <c r="I45" i="5"/>
  <c r="L44" i="5"/>
  <c r="I39" i="5"/>
  <c r="L45" i="5"/>
  <c r="H45" i="5"/>
  <c r="G45" i="5"/>
  <c r="I46" i="5"/>
  <c r="H46" i="5"/>
  <c r="E57" i="5"/>
  <c r="I36" i="5"/>
  <c r="J49" i="5"/>
  <c r="E42" i="5"/>
  <c r="E40" i="5"/>
  <c r="K54" i="5"/>
  <c r="L51" i="5"/>
  <c r="I37" i="5"/>
  <c r="E36" i="5"/>
  <c r="H42" i="5"/>
  <c r="E52" i="5"/>
  <c r="L48" i="5"/>
  <c r="I41" i="5"/>
  <c r="I49" i="5"/>
  <c r="L40" i="5"/>
  <c r="J53" i="5"/>
  <c r="G52" i="5"/>
  <c r="L53" i="5"/>
  <c r="I51" i="5"/>
  <c r="K52" i="5"/>
  <c r="E35" i="5"/>
  <c r="E54" i="5"/>
  <c r="K45" i="5"/>
  <c r="G35" i="5"/>
  <c r="L39" i="5"/>
  <c r="G47" i="5"/>
  <c r="J39" i="5"/>
  <c r="K53" i="5"/>
  <c r="H51" i="5"/>
  <c r="I48" i="5"/>
  <c r="I55" i="5"/>
  <c r="J45" i="5"/>
  <c r="J58" i="5"/>
  <c r="J50" i="5"/>
  <c r="G39" i="5"/>
  <c r="G57" i="5"/>
  <c r="AE36" i="5" l="1"/>
  <c r="AE35" i="5"/>
  <c r="AF36" i="5"/>
  <c r="AF35" i="5"/>
  <c r="AB26" i="5" a="1"/>
  <c r="AB26" i="5" s="1"/>
  <c r="AB28" i="5" a="1"/>
  <c r="AB28" i="5" s="1"/>
  <c r="AB30" i="5" a="1"/>
  <c r="AB30" i="5" s="1"/>
  <c r="AB32" i="5" a="1"/>
  <c r="AB32" i="5" s="1"/>
  <c r="AB15" i="5" a="1"/>
  <c r="AB15" i="5" s="1"/>
  <c r="AB19" i="5" a="1"/>
  <c r="AB19" i="5" s="1"/>
  <c r="AB33" i="5" a="1"/>
  <c r="AB33" i="5" s="1"/>
  <c r="AB27" i="5" a="1"/>
  <c r="AB27" i="5" s="1"/>
  <c r="AB23" i="5" a="1"/>
  <c r="AB23" i="5" s="1"/>
  <c r="AB21" i="5" a="1"/>
  <c r="AB21" i="5" s="1"/>
  <c r="AB25" i="5" a="1"/>
  <c r="AB25" i="5" s="1"/>
  <c r="AB20" i="5" a="1"/>
  <c r="AB20" i="5" s="1"/>
  <c r="AB31" i="5" a="1"/>
  <c r="AB31" i="5" s="1"/>
  <c r="AB17" i="5" a="1"/>
  <c r="AB17" i="5" s="1"/>
  <c r="AB14" i="5" a="1"/>
  <c r="AB14" i="5" s="1"/>
  <c r="AB16" i="5" a="1"/>
  <c r="AB16" i="5" s="1"/>
  <c r="AB29" i="5" a="1"/>
  <c r="AB29" i="5" s="1"/>
  <c r="AB18" i="5" a="1"/>
  <c r="AB18" i="5" s="1"/>
  <c r="AB22" i="5" a="1"/>
  <c r="AB22" i="5" s="1"/>
  <c r="AB24" i="5" a="1"/>
  <c r="AB24" i="5" s="1"/>
  <c r="AB34" i="5" a="1"/>
  <c r="AB34" i="5" s="1"/>
  <c r="AB13" i="5" a="1"/>
  <c r="AB13" i="5" s="1"/>
  <c r="AA25" i="5" a="1"/>
  <c r="AA25" i="5" s="1"/>
  <c r="AA31" i="5" a="1"/>
  <c r="AA31" i="5" s="1"/>
  <c r="AA20" i="5" a="1"/>
  <c r="AA20" i="5" s="1"/>
  <c r="AA21" i="5" a="1"/>
  <c r="AA21" i="5" s="1"/>
  <c r="AA14" i="5" a="1"/>
  <c r="AA14" i="5" s="1"/>
  <c r="AA28" i="5" a="1"/>
  <c r="AA28" i="5" s="1"/>
  <c r="AA30" i="5" a="1"/>
  <c r="AA30" i="5" s="1"/>
  <c r="AA15" i="5" a="1"/>
  <c r="AA15" i="5" s="1"/>
  <c r="AA27" i="5" a="1"/>
  <c r="AA27" i="5" s="1"/>
  <c r="AA24" i="5" a="1"/>
  <c r="AA24" i="5" s="1"/>
  <c r="AA29" i="5" a="1"/>
  <c r="AA29" i="5" s="1"/>
  <c r="AA26" i="5" a="1"/>
  <c r="AA26" i="5" s="1"/>
  <c r="AA18" i="5" a="1"/>
  <c r="AA18" i="5" s="1"/>
  <c r="AA32" i="5" a="1"/>
  <c r="AA32" i="5" s="1"/>
  <c r="AA34" i="5" a="1"/>
  <c r="AA34" i="5" s="1"/>
  <c r="AA19" i="5" a="1"/>
  <c r="AA19" i="5" s="1"/>
  <c r="AA22" i="5" a="1"/>
  <c r="AA22" i="5" s="1"/>
  <c r="AA17" i="5" a="1"/>
  <c r="AA17" i="5" s="1"/>
  <c r="AA33" i="5" a="1"/>
  <c r="AA33" i="5" s="1"/>
  <c r="AA16" i="5" a="1"/>
  <c r="AA16" i="5" s="1"/>
  <c r="AA23" i="5" a="1"/>
  <c r="AA23" i="5" s="1"/>
  <c r="AA13" i="5" a="1"/>
  <c r="AA13" i="5" s="1"/>
  <c r="Z27" i="5" a="1"/>
  <c r="Z27" i="5" s="1"/>
  <c r="Z22" i="5" a="1"/>
  <c r="Z22" i="5" s="1"/>
  <c r="Z24" i="5" a="1"/>
  <c r="Z24" i="5" s="1"/>
  <c r="Z26" i="5" a="1"/>
  <c r="Z26" i="5" s="1"/>
  <c r="Z30" i="5" a="1"/>
  <c r="Z30" i="5" s="1"/>
  <c r="Z17" i="5" a="1"/>
  <c r="Z17" i="5" s="1"/>
  <c r="Z20" i="5" a="1"/>
  <c r="Z20" i="5" s="1"/>
  <c r="Z14" i="5" a="1"/>
  <c r="Z14" i="5" s="1"/>
  <c r="Z33" i="5" a="1"/>
  <c r="Z33" i="5" s="1"/>
  <c r="Z15" i="5" a="1"/>
  <c r="Z15" i="5" s="1"/>
  <c r="Z28" i="5" a="1"/>
  <c r="Z28" i="5" s="1"/>
  <c r="Z16" i="5" a="1"/>
  <c r="Z16" i="5" s="1"/>
  <c r="Z25" i="5" a="1"/>
  <c r="Z25" i="5" s="1"/>
  <c r="Z18" i="5" a="1"/>
  <c r="Z18" i="5" s="1"/>
  <c r="Z21" i="5" a="1"/>
  <c r="Z21" i="5" s="1"/>
  <c r="Z19" i="5" a="1"/>
  <c r="Z19" i="5" s="1"/>
  <c r="Z32" i="5" a="1"/>
  <c r="Z32" i="5" s="1"/>
  <c r="Z29" i="5" a="1"/>
  <c r="Z29" i="5" s="1"/>
  <c r="Z23" i="5" a="1"/>
  <c r="Z23" i="5" s="1"/>
  <c r="Z31" i="5" a="1"/>
  <c r="Z31" i="5" s="1"/>
  <c r="Z34" i="5" a="1"/>
  <c r="Z34" i="5" s="1"/>
  <c r="Z13" i="5" a="1"/>
  <c r="Z13" i="5" s="1"/>
  <c r="Y35" i="5" a="1"/>
  <c r="Y35" i="5" s="1"/>
  <c r="AD35" i="5" s="1"/>
  <c r="AC32" i="5" a="1"/>
  <c r="AC32" i="5" s="1"/>
  <c r="W36" i="5" a="1"/>
  <c r="W36" i="5" s="1"/>
  <c r="AC36" i="5" a="1"/>
  <c r="AC36" i="5" s="1"/>
  <c r="AG36" i="5" s="1"/>
  <c r="Y32" i="5" a="1"/>
  <c r="Y32" i="5" s="1"/>
  <c r="Y34" i="5" a="1"/>
  <c r="Y34" i="5" s="1"/>
  <c r="AC34" i="5" a="1"/>
  <c r="AC34" i="5" s="1"/>
  <c r="AC35" i="5" a="1"/>
  <c r="AC35" i="5" s="1"/>
  <c r="AG35" i="5" s="1"/>
  <c r="Y36" i="5" a="1"/>
  <c r="Y36" i="5" s="1"/>
  <c r="AD36" i="5" s="1"/>
  <c r="S36" i="5"/>
  <c r="S34" i="5"/>
  <c r="S32" i="5"/>
  <c r="S30" i="5"/>
  <c r="S28" i="5"/>
  <c r="S26" i="5"/>
  <c r="S24" i="5"/>
  <c r="S22" i="5"/>
  <c r="S20" i="5"/>
  <c r="S19" i="5"/>
  <c r="S18" i="5"/>
  <c r="S35" i="5"/>
  <c r="S33" i="5"/>
  <c r="S31" i="5"/>
  <c r="S29" i="5"/>
  <c r="S27" i="5"/>
  <c r="S25" i="5"/>
  <c r="S23" i="5"/>
  <c r="S21" i="5"/>
  <c r="S17" i="5"/>
  <c r="S16" i="5"/>
  <c r="S14" i="5"/>
  <c r="S15" i="5"/>
  <c r="F41" i="5"/>
  <c r="D41" i="5"/>
  <c r="F45" i="5"/>
  <c r="D45" i="5"/>
  <c r="F40" i="5"/>
  <c r="D40" i="5"/>
  <c r="F48" i="5"/>
  <c r="D48" i="5"/>
  <c r="F52" i="5"/>
  <c r="D52" i="5"/>
  <c r="F55" i="5"/>
  <c r="D55" i="5"/>
  <c r="F35" i="5"/>
  <c r="D35" i="5"/>
  <c r="F39" i="5"/>
  <c r="D39" i="5"/>
  <c r="F58" i="5"/>
  <c r="X36" i="5" s="1" a="1"/>
  <c r="X36" i="5" s="1"/>
  <c r="AI36" i="5" s="1"/>
  <c r="D58" i="5"/>
  <c r="D46" i="5"/>
  <c r="F46" i="5"/>
  <c r="D50" i="5"/>
  <c r="F50" i="5"/>
  <c r="F49" i="5"/>
  <c r="D49" i="5"/>
  <c r="AF30" i="5" l="1"/>
  <c r="AF31" i="5"/>
  <c r="AF16" i="5"/>
  <c r="AF32" i="5"/>
  <c r="AF34" i="5"/>
  <c r="AF23" i="5"/>
  <c r="AF27" i="5"/>
  <c r="AF20" i="5"/>
  <c r="AF21" i="5"/>
  <c r="AF24" i="5"/>
  <c r="AF22" i="5"/>
  <c r="AF33" i="5"/>
  <c r="AF18" i="5"/>
  <c r="AF19" i="5"/>
  <c r="AF29" i="5"/>
  <c r="AF15" i="5"/>
  <c r="AF25" i="5"/>
  <c r="AF14" i="5"/>
  <c r="AF17" i="5"/>
  <c r="AF28" i="5"/>
  <c r="AF26" i="5"/>
  <c r="AE18" i="5"/>
  <c r="AE25" i="5"/>
  <c r="AF13" i="5"/>
  <c r="AG32" i="5"/>
  <c r="AG34" i="5"/>
  <c r="AE26" i="5"/>
  <c r="AE27" i="5"/>
  <c r="AE14" i="5"/>
  <c r="AE19" i="5"/>
  <c r="AE32" i="5"/>
  <c r="AE31" i="5"/>
  <c r="AE29" i="5"/>
  <c r="AE24" i="5"/>
  <c r="AE23" i="5"/>
  <c r="AE16" i="5"/>
  <c r="AE15" i="5"/>
  <c r="AE33" i="5"/>
  <c r="AE30" i="5"/>
  <c r="AE17" i="5"/>
  <c r="AE28" i="5"/>
  <c r="AE22" i="5"/>
  <c r="AE21" i="5"/>
  <c r="AE34" i="5"/>
  <c r="AE20" i="5"/>
  <c r="AE13" i="5"/>
  <c r="AD34" i="5"/>
  <c r="AD32" i="5"/>
  <c r="S11" i="5"/>
  <c r="AC28" i="5" a="1"/>
  <c r="AC28" i="5" s="1"/>
  <c r="AC30" i="5" a="1"/>
  <c r="AC30" i="5" s="1"/>
  <c r="Y30" i="5" a="1"/>
  <c r="Y30" i="5" s="1"/>
  <c r="AD30" i="5" s="1"/>
  <c r="W22" i="5" a="1"/>
  <c r="W22" i="5" s="1"/>
  <c r="W13" i="5" a="1"/>
  <c r="W13" i="5" s="1"/>
  <c r="AC13" i="5" a="1"/>
  <c r="AC13" i="5" s="1"/>
  <c r="Y20" i="5" a="1"/>
  <c r="Y20" i="5" s="1"/>
  <c r="AD20" i="5" s="1"/>
  <c r="AC24" i="5" a="1"/>
  <c r="AC24" i="5" s="1"/>
  <c r="AC22" i="5" a="1"/>
  <c r="AC22" i="5" s="1"/>
  <c r="W26" i="5" a="1"/>
  <c r="W26" i="5" s="1"/>
  <c r="W24" i="5" a="1"/>
  <c r="W24" i="5" s="1"/>
  <c r="Y13" i="5" a="1"/>
  <c r="Y13" i="5" s="1"/>
  <c r="AD13" i="5" s="1"/>
  <c r="Y24" i="5" a="1"/>
  <c r="Y24" i="5" s="1"/>
  <c r="AD24" i="5" s="1"/>
  <c r="Y22" i="5" a="1"/>
  <c r="Y22" i="5" s="1"/>
  <c r="AD22" i="5" s="1"/>
  <c r="AC15" i="5" a="1"/>
  <c r="AC15" i="5" s="1"/>
  <c r="Y28" i="5" a="1"/>
  <c r="Y28" i="5" s="1"/>
  <c r="AD28" i="5" s="1"/>
  <c r="Y26" i="5" a="1"/>
  <c r="Y26" i="5" s="1"/>
  <c r="AD26" i="5" s="1"/>
  <c r="Y15" i="5" a="1"/>
  <c r="Y15" i="5" s="1"/>
  <c r="AD15" i="5" s="1"/>
  <c r="W17" i="5" a="1"/>
  <c r="W17" i="5" s="1"/>
  <c r="AC26" i="5" a="1"/>
  <c r="AC26" i="5" s="1"/>
  <c r="AC25" i="5" a="1"/>
  <c r="AC25" i="5" s="1"/>
  <c r="W28" i="5" a="1"/>
  <c r="W28" i="5" s="1"/>
  <c r="W27" i="5" a="1"/>
  <c r="W27" i="5" s="1"/>
  <c r="Y14" i="5" a="1"/>
  <c r="Y14" i="5" s="1"/>
  <c r="AD14" i="5" s="1"/>
  <c r="W30" i="5" a="1"/>
  <c r="W30" i="5" s="1"/>
  <c r="W19" i="5" a="1"/>
  <c r="W19" i="5" s="1"/>
  <c r="W29" i="5" a="1"/>
  <c r="W29" i="5" s="1"/>
  <c r="Y29" i="5" a="1"/>
  <c r="Y29" i="5" s="1"/>
  <c r="AD29" i="5" s="1"/>
  <c r="Y21" i="5" a="1"/>
  <c r="Y21" i="5" s="1"/>
  <c r="AD21" i="5" s="1"/>
  <c r="AC27" i="5" a="1"/>
  <c r="AC27" i="5" s="1"/>
  <c r="Y25" i="5" a="1"/>
  <c r="Y25" i="5" s="1"/>
  <c r="AD25" i="5" s="1"/>
  <c r="Y17" i="5" a="1"/>
  <c r="Y17" i="5" s="1"/>
  <c r="AD17" i="5" s="1"/>
  <c r="AC18" i="5" a="1"/>
  <c r="AC18" i="5" s="1"/>
  <c r="AC17" i="5" a="1"/>
  <c r="AC17" i="5" s="1"/>
  <c r="AC21" i="5" a="1"/>
  <c r="AC21" i="5" s="1"/>
  <c r="W33" i="5" a="1"/>
  <c r="W33" i="5" s="1"/>
  <c r="W18" i="5" a="1"/>
  <c r="W18" i="5" s="1"/>
  <c r="W23" i="5" a="1"/>
  <c r="W23" i="5" s="1"/>
  <c r="AC31" i="5" a="1"/>
  <c r="AC31" i="5" s="1"/>
  <c r="W31" i="5" a="1"/>
  <c r="W31" i="5" s="1"/>
  <c r="W25" i="5" a="1"/>
  <c r="W25" i="5" s="1"/>
  <c r="AC20" i="5" a="1"/>
  <c r="AC20" i="5" s="1"/>
  <c r="W32" i="5" a="1"/>
  <c r="W32" i="5" s="1"/>
  <c r="Y23" i="5" a="1"/>
  <c r="Y23" i="5" s="1"/>
  <c r="AD23" i="5" s="1"/>
  <c r="AC29" i="5" a="1"/>
  <c r="AC29" i="5" s="1"/>
  <c r="Y19" i="5" a="1"/>
  <c r="Y19" i="5" s="1"/>
  <c r="AD19" i="5" s="1"/>
  <c r="AC19" i="5" a="1"/>
  <c r="AC19" i="5" s="1"/>
  <c r="W16" i="5" a="1"/>
  <c r="W16" i="5" s="1"/>
  <c r="Y33" i="5" a="1"/>
  <c r="Y33" i="5" s="1"/>
  <c r="AD33" i="5" s="1"/>
  <c r="Y16" i="5" a="1"/>
  <c r="Y16" i="5" s="1"/>
  <c r="AD16" i="5" s="1"/>
  <c r="W21" i="5" a="1"/>
  <c r="W21" i="5" s="1"/>
  <c r="W34" i="5" a="1"/>
  <c r="W34" i="5" s="1"/>
  <c r="Y27" i="5" a="1"/>
  <c r="Y27" i="5" s="1"/>
  <c r="AD27" i="5" s="1"/>
  <c r="AC16" i="5" a="1"/>
  <c r="AC16" i="5" s="1"/>
  <c r="Y18" i="5" a="1"/>
  <c r="Y18" i="5" s="1"/>
  <c r="AD18" i="5" s="1"/>
  <c r="AC23" i="5" a="1"/>
  <c r="AC23" i="5" s="1"/>
  <c r="W35" i="5" a="1"/>
  <c r="W35" i="5" s="1"/>
  <c r="AC33" i="5" a="1"/>
  <c r="AC33" i="5" s="1"/>
  <c r="Y31" i="5" a="1"/>
  <c r="Y31" i="5" s="1"/>
  <c r="AD31" i="5" s="1"/>
  <c r="W20" i="5" a="1"/>
  <c r="W20" i="5" s="1"/>
  <c r="V36" i="5" a="1"/>
  <c r="V36" i="5" s="1"/>
  <c r="AH36" i="5" s="1"/>
  <c r="AC14" i="5" a="1"/>
  <c r="AC14" i="5" s="1"/>
  <c r="W15" i="5" a="1"/>
  <c r="W15" i="5" s="1"/>
  <c r="W14" i="5" a="1"/>
  <c r="W14" i="5" s="1"/>
  <c r="D53" i="5"/>
  <c r="F53" i="5"/>
  <c r="F51" i="5"/>
  <c r="D51" i="5"/>
  <c r="F47" i="5"/>
  <c r="D47" i="5"/>
  <c r="F43" i="5"/>
  <c r="D43" i="5"/>
  <c r="F56" i="5"/>
  <c r="X34" i="5" s="1" a="1"/>
  <c r="X34" i="5" s="1"/>
  <c r="D56" i="5"/>
  <c r="D54" i="5"/>
  <c r="F54" i="5"/>
  <c r="F36" i="5"/>
  <c r="D36" i="5"/>
  <c r="D57" i="5"/>
  <c r="V33" i="5" s="1" a="1"/>
  <c r="V33" i="5" s="1"/>
  <c r="F57" i="5"/>
  <c r="X35" i="5" s="1" a="1"/>
  <c r="X35" i="5" s="1"/>
  <c r="AI35" i="5" s="1"/>
  <c r="D37" i="5"/>
  <c r="F37" i="5"/>
  <c r="D38" i="5"/>
  <c r="F38" i="5"/>
  <c r="D42" i="5"/>
  <c r="F42" i="5"/>
  <c r="F44" i="5"/>
  <c r="D44" i="5"/>
  <c r="AI34" i="5" l="1"/>
  <c r="AH33" i="5"/>
  <c r="AG29" i="5"/>
  <c r="AG26" i="5"/>
  <c r="AG27" i="5"/>
  <c r="AG31" i="5"/>
  <c r="AG30" i="5"/>
  <c r="AG28" i="5"/>
  <c r="AG33" i="5"/>
  <c r="AG19" i="5"/>
  <c r="AG21" i="5"/>
  <c r="AG17" i="5"/>
  <c r="AG18" i="5"/>
  <c r="AG25" i="5"/>
  <c r="AG22" i="5"/>
  <c r="AG23" i="5"/>
  <c r="AG24" i="5"/>
  <c r="AG16" i="5"/>
  <c r="AG20" i="5"/>
  <c r="AG15" i="5"/>
  <c r="AG14" i="5"/>
  <c r="AG13" i="5"/>
  <c r="V22" i="5" a="1"/>
  <c r="V22" i="5" s="1"/>
  <c r="AH22" i="5" s="1"/>
  <c r="V23" i="5" a="1"/>
  <c r="V23" i="5" s="1"/>
  <c r="AH23" i="5" s="1"/>
  <c r="V24" i="5" a="1"/>
  <c r="V24" i="5" s="1"/>
  <c r="AH24" i="5" s="1"/>
  <c r="X25" i="5" a="1"/>
  <c r="X25" i="5" s="1"/>
  <c r="AI25" i="5" s="1"/>
  <c r="V30" i="5" a="1"/>
  <c r="V30" i="5" s="1"/>
  <c r="AH30" i="5" s="1"/>
  <c r="X26" i="5" a="1"/>
  <c r="X26" i="5" s="1"/>
  <c r="AI26" i="5" s="1"/>
  <c r="X24" i="5" a="1"/>
  <c r="X24" i="5" s="1"/>
  <c r="AI24" i="5" s="1"/>
  <c r="V28" i="5" a="1"/>
  <c r="V28" i="5" s="1"/>
  <c r="AH28" i="5" s="1"/>
  <c r="X18" i="5" a="1"/>
  <c r="X18" i="5" s="1"/>
  <c r="AI18" i="5" s="1"/>
  <c r="X17" i="5" a="1"/>
  <c r="X17" i="5" s="1"/>
  <c r="AI17" i="5" s="1"/>
  <c r="V18" i="5" a="1"/>
  <c r="V18" i="5" s="1"/>
  <c r="AH18" i="5" s="1"/>
  <c r="V17" i="5" a="1"/>
  <c r="V17" i="5" s="1"/>
  <c r="AH17" i="5" s="1"/>
  <c r="X13" i="5" a="1"/>
  <c r="X13" i="5" s="1"/>
  <c r="AI13" i="5" s="1"/>
  <c r="V19" i="5" a="1"/>
  <c r="V19" i="5" s="1"/>
  <c r="AH19" i="5" s="1"/>
  <c r="X19" i="5" a="1"/>
  <c r="X19" i="5" s="1"/>
  <c r="AI19" i="5" s="1"/>
  <c r="V27" i="5" a="1"/>
  <c r="V27" i="5" s="1"/>
  <c r="AH27" i="5" s="1"/>
  <c r="V26" i="5" a="1"/>
  <c r="V26" i="5" s="1"/>
  <c r="AH26" i="5" s="1"/>
  <c r="X31" i="5" a="1"/>
  <c r="X31" i="5" s="1"/>
  <c r="AI31" i="5" s="1"/>
  <c r="X28" i="5" a="1"/>
  <c r="X28" i="5" s="1"/>
  <c r="AI28" i="5" s="1"/>
  <c r="V14" i="5" a="1"/>
  <c r="V14" i="5" s="1"/>
  <c r="AH14" i="5" s="1"/>
  <c r="X32" i="5" a="1"/>
  <c r="X32" i="5" s="1"/>
  <c r="AI32" i="5" s="1"/>
  <c r="X23" i="5" a="1"/>
  <c r="X23" i="5" s="1"/>
  <c r="AI23" i="5" s="1"/>
  <c r="X29" i="5" a="1"/>
  <c r="X29" i="5" s="1"/>
  <c r="AI29" i="5" s="1"/>
  <c r="X33" i="5" a="1"/>
  <c r="X33" i="5" s="1"/>
  <c r="AI33" i="5" s="1"/>
  <c r="X14" i="5" a="1"/>
  <c r="X14" i="5" s="1"/>
  <c r="AI14" i="5" s="1"/>
  <c r="X30" i="5" a="1"/>
  <c r="X30" i="5" s="1"/>
  <c r="AI30" i="5" s="1"/>
  <c r="V13" i="5" a="1"/>
  <c r="V13" i="5" s="1"/>
  <c r="AH13" i="5" s="1"/>
  <c r="X20" i="5" a="1"/>
  <c r="X20" i="5" s="1"/>
  <c r="AI20" i="5" s="1"/>
  <c r="X27" i="5" a="1"/>
  <c r="X27" i="5" s="1"/>
  <c r="AI27" i="5" s="1"/>
  <c r="X16" i="5" a="1"/>
  <c r="X16" i="5" s="1"/>
  <c r="AI16" i="5" s="1"/>
  <c r="X22" i="5" a="1"/>
  <c r="X22" i="5" s="1"/>
  <c r="AI22" i="5" s="1"/>
  <c r="V20" i="5" a="1"/>
  <c r="V20" i="5" s="1"/>
  <c r="AH20" i="5" s="1"/>
  <c r="V35" i="5" a="1"/>
  <c r="V35" i="5" s="1"/>
  <c r="AH35" i="5" s="1"/>
  <c r="V32" i="5" a="1"/>
  <c r="V32" i="5" s="1"/>
  <c r="AH32" i="5" s="1"/>
  <c r="X15" i="5" a="1"/>
  <c r="X15" i="5" s="1"/>
  <c r="AI15" i="5" s="1"/>
  <c r="X21" i="5" a="1"/>
  <c r="X21" i="5" s="1"/>
  <c r="AI21" i="5" s="1"/>
  <c r="V31" i="5" a="1"/>
  <c r="V31" i="5" s="1"/>
  <c r="AH31" i="5" s="1"/>
  <c r="V34" i="5" a="1"/>
  <c r="V34" i="5" s="1"/>
  <c r="AH34" i="5" s="1"/>
  <c r="V15" i="5" a="1"/>
  <c r="V15" i="5" s="1"/>
  <c r="AH15" i="5" s="1"/>
  <c r="V21" i="5" a="1"/>
  <c r="V21" i="5" s="1"/>
  <c r="AH21" i="5" s="1"/>
  <c r="V25" i="5" a="1"/>
  <c r="V25" i="5" s="1"/>
  <c r="AH25" i="5" s="1"/>
  <c r="V29" i="5" a="1"/>
  <c r="V29" i="5" s="1"/>
  <c r="AH29" i="5" s="1"/>
  <c r="V16" i="5" a="1"/>
  <c r="V16" i="5" s="1"/>
  <c r="AH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Croft Stacey (MLCSU)</author>
  </authors>
  <commentList>
    <comment ref="G34" authorId="0" shapeId="0" xr:uid="{5D463F37-1104-478C-A39B-F25691CDC5AF}">
      <text>
        <r>
          <rPr>
            <b/>
            <sz val="9"/>
            <color indexed="81"/>
            <rFont val="Tahoma"/>
            <family val="2"/>
          </rPr>
          <t>Croft Stacey (MLCSU):</t>
        </r>
        <r>
          <rPr>
            <sz val="9"/>
            <color indexed="81"/>
            <rFont val="Tahoma"/>
            <family val="2"/>
          </rPr>
          <t xml:space="preserve">
Standard deviation</t>
        </r>
      </text>
    </comment>
    <comment ref="N34" authorId="0" shapeId="0" xr:uid="{C3AC3BCE-62D2-4747-8219-E70F70E7C0FE}">
      <text>
        <r>
          <rPr>
            <b/>
            <sz val="9"/>
            <color indexed="81"/>
            <rFont val="Tahoma"/>
            <family val="2"/>
          </rPr>
          <t>Croft Stacey (MLCSU):</t>
        </r>
        <r>
          <rPr>
            <sz val="9"/>
            <color indexed="81"/>
            <rFont val="Tahoma"/>
            <family val="2"/>
          </rPr>
          <t xml:space="preserve">
1 = include in chart</t>
        </r>
      </text>
    </comment>
    <comment ref="O37" authorId="0" shapeId="0" xr:uid="{0396EF24-CB17-4328-938E-6AED425D9797}">
      <text>
        <r>
          <rPr>
            <b/>
            <sz val="9"/>
            <color indexed="81"/>
            <rFont val="Tahoma"/>
            <family val="2"/>
          </rPr>
          <t>Croft Stacey (MLCSU):</t>
        </r>
        <r>
          <rPr>
            <sz val="9"/>
            <color indexed="81"/>
            <rFont val="Tahoma"/>
            <family val="2"/>
          </rPr>
          <t xml:space="preserve">
The number of minutes taken after the site closed to arrivals for the patients waiting to be completed and the last patient to leave the site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<sst xmlns="http://schemas.openxmlformats.org/spreadsheetml/2006/main" count="117" uniqueCount="114">
  <si>
    <t>Vaccination Centre JaamSim Model</t>
  </si>
  <si>
    <t>Instructions</t>
  </si>
  <si>
    <t>Produced: 28th January 2021</t>
  </si>
  <si>
    <t>Produced by: Stacey Croft (stacey.croft@nhs.net) and Anastasiia Zharinova (anastasiia.zharinova@nhs.net), based on a model developed by Wolverhampton ICS with our advice[1]</t>
  </si>
  <si>
    <t>This excel spreadsheet processes the results generated by the vaccine centre discrete event simulation (DES) model.</t>
  </si>
  <si>
    <t>Contents links:</t>
  </si>
  <si>
    <t>1. Install JaamSim</t>
  </si>
  <si>
    <t>JaamSim is an open source discrete event simulation software that does not require a license. To run the model you will need to install JaamSim following the instructions in the manual (see link below). Please ensure that you have an appropriate version of Java and your graphics drivers are up to date, (if you have problems please also try the 32 bit JaamSim even if you have a 64 bit machine as this has resolved issues for some people). Once installed when you open JaamSim you should see this default screen: ---&gt;</t>
  </si>
  <si>
    <t>&gt;&gt;&gt;Click this link to download the JaamSim Manual page 6 has the installation instructions</t>
  </si>
  <si>
    <t>&gt;&gt;&gt;Click this link to choose the appropriate version of the JaamSim program to download</t>
  </si>
  <si>
    <t>Further info:</t>
  </si>
  <si>
    <t>JaamSim website:</t>
  </si>
  <si>
    <t>https://jaamsim.com/</t>
  </si>
  <si>
    <t>JaamSim github:</t>
  </si>
  <si>
    <t>https://github.com/jaamsim</t>
  </si>
  <si>
    <t>2. JaamSim setting up and running the model</t>
  </si>
  <si>
    <t>2.1 Changing the model parameters</t>
  </si>
  <si>
    <t>The parameters view in the model focuses on the inputs you can customise in the 'Input Model Parameters' table. By clicking on the orange text you can type your own settings into the model.</t>
  </si>
  <si>
    <t>2.2 Running the model</t>
  </si>
  <si>
    <t>Once you have set up your model you are ready to run it. If you wish, you can watch the patients going through the model in the 2_Model view:</t>
  </si>
  <si>
    <t>To run the model you need to press ‘Run’ button in the Control Panel (blue circle with white triangle in).</t>
  </si>
  <si>
    <t>You can adjust speed of the run using the speed multiplier in the box next to real time, we suggest starting at a speed around 400 initially so you can visually check the model is running as you would expect and view where bottlenecks might be. You may then want to increase the speed 1000000 times real time using the up arrow next to the box or by typing it in. The model is set to run 200 iterations at the higher speed this should not take long, each one samples from the distributions to account for the variability seen and so produces different results on each run.</t>
  </si>
  <si>
    <t>3. Processing the model results</t>
  </si>
  <si>
    <t xml:space="preserve">[1] The original Wolverhampton model was developed by participants in the Primary Care Discrete Event Simulation Programme funded by an Advancing Applied Analytics grant from the Health Foundation. The Health Foundation is an independent charity committed to bringing about better health and health care for people in the UK. </t>
  </si>
  <si>
    <t>Further development of the generic model was funded by NHS Midlands and Lancashire CSU.</t>
  </si>
  <si>
    <t>[Simulation].RunNumber</t>
  </si>
  <si>
    <t>[SiteEntry].NumberGenerated</t>
  </si>
  <si>
    <t>[ExitSite].NumberProcessed</t>
  </si>
  <si>
    <t>([ExitSite].ReleaseTime-[ArrivalHours].Value)/1[min]</t>
  </si>
  <si>
    <t>[Thres_Q_Signin].OpenFraction*100</t>
  </si>
  <si>
    <t>[Thres_Q_Vac].OpenFraction*100</t>
  </si>
  <si>
    <t>[Thres_Q_Obs].OpenFraction*100</t>
  </si>
  <si>
    <t>[Stat_TotalTime].SampleAverage/1[min]</t>
  </si>
  <si>
    <t>[Stat_TotalTime].SampleMaximum/1[min]</t>
  </si>
  <si>
    <t>[Q_CarPark].QueueLengthAverage</t>
  </si>
  <si>
    <t>[Q_CarPark].QueueLengthMaximum</t>
  </si>
  <si>
    <t>[Q_Temp].QueueLengthMaximum</t>
  </si>
  <si>
    <t>[Q_Temp].QueueLengthAverage</t>
  </si>
  <si>
    <t>[Stat_TempWaitTime].SampleAverage/1[min]</t>
  </si>
  <si>
    <t>[Stat_TempWaitTime].SampleMaximum/1[min]</t>
  </si>
  <si>
    <t>[Stat_TempWaitOver].SampleAverage*100</t>
  </si>
  <si>
    <t>[Stat_SignInWaitTime].SampleAverage/1[min]</t>
  </si>
  <si>
    <t>[Stat_SignInWaitTime].SampleMaximum/1[min]</t>
  </si>
  <si>
    <t>[Stat_SignInWaitOver].SampleAverage</t>
  </si>
  <si>
    <t>[Stat_VacWaitTime].SampleAverage/1[min]</t>
  </si>
  <si>
    <t>[Stat_VacWaitTime].SampleMaximum/1[min]</t>
  </si>
  <si>
    <t>[Stat_VacWaitOver].SampleAverage*100</t>
  </si>
  <si>
    <t>[Stat_ObsWaitTime].SampleAverage/1[min]</t>
  </si>
  <si>
    <t>[Stat_ObsWaitTime].SampleMaximum/1[min]</t>
  </si>
  <si>
    <t>[Stat_ObsWaitOver].SampleAverage*100</t>
  </si>
  <si>
    <t>[TempWaitThres].Value/1[min]</t>
  </si>
  <si>
    <t>[SignInWaitThres].Value/1[min]</t>
  </si>
  <si>
    <t>[VacWaitThres].Value/1[min]</t>
  </si>
  <si>
    <t>[ObsWaitThres].Value/1[min]</t>
  </si>
  <si>
    <t>Output Chart and Table</t>
  </si>
  <si>
    <t>Which chart would you like to display:</t>
  </si>
  <si>
    <t>Range of results produced from 200 runs of the model</t>
  </si>
  <si>
    <t>CHART DATA:</t>
  </si>
  <si>
    <t>Base</t>
  </si>
  <si>
    <t>Min to Q1</t>
  </si>
  <si>
    <t>Q1 to median</t>
  </si>
  <si>
    <t>median to Q3</t>
  </si>
  <si>
    <t>Q3 to Max</t>
  </si>
  <si>
    <t>Metrics</t>
  </si>
  <si>
    <t>To show</t>
  </si>
  <si>
    <t>Metric in table</t>
  </si>
  <si>
    <t>Name</t>
  </si>
  <si>
    <t>Q1</t>
  </si>
  <si>
    <t>Median</t>
  </si>
  <si>
    <t>Q3</t>
  </si>
  <si>
    <t>Stacked bar 1</t>
  </si>
  <si>
    <t>Stacked bar 2</t>
  </si>
  <si>
    <t>Stacked bar 3</t>
  </si>
  <si>
    <t>Stacked bar 4</t>
  </si>
  <si>
    <t>-ve error bar</t>
  </si>
  <si>
    <t>+ve error bar</t>
  </si>
  <si>
    <t>Number of runs:</t>
  </si>
  <si>
    <t>OutputFields</t>
  </si>
  <si>
    <t>95% LCI</t>
  </si>
  <si>
    <t>Average (Mean)</t>
  </si>
  <si>
    <t>95% UCI</t>
  </si>
  <si>
    <t>Std dev</t>
  </si>
  <si>
    <t>Min</t>
  </si>
  <si>
    <t>Quartile 1</t>
  </si>
  <si>
    <t>Quartile 3</t>
  </si>
  <si>
    <t>Max</t>
  </si>
  <si>
    <t>In Chart =1</t>
  </si>
  <si>
    <t>Short name for chart</t>
  </si>
  <si>
    <t>-</t>
  </si>
  <si>
    <t>Arrivals</t>
  </si>
  <si>
    <t>Completed</t>
  </si>
  <si>
    <t>Overtime minutes</t>
  </si>
  <si>
    <t>% of time Signin Q open</t>
  </si>
  <si>
    <t>% of time Vac Q Open</t>
  </si>
  <si>
    <t>% of time Obs Q Open</t>
  </si>
  <si>
    <t>Average minutes on site</t>
  </si>
  <si>
    <t>Maximum minutes on site</t>
  </si>
  <si>
    <t>CarPark Q avg length</t>
  </si>
  <si>
    <t>CarPark Q max length</t>
  </si>
  <si>
    <t>TempCheck Q max length</t>
  </si>
  <si>
    <t>TempCheck Q avg length</t>
  </si>
  <si>
    <t>TempCheck Q avg mins waited</t>
  </si>
  <si>
    <t>TempCheck Q max mins waited</t>
  </si>
  <si>
    <t>SignIn Q avg mins waited</t>
  </si>
  <si>
    <t>SignIn Q max mins waited</t>
  </si>
  <si>
    <t>Vac Q avg mins waited</t>
  </si>
  <si>
    <t>Vac Q max mins waited</t>
  </si>
  <si>
    <t>Obs Q avg mins waited</t>
  </si>
  <si>
    <t>Obs Q max mins waited</t>
  </si>
  <si>
    <r>
      <t xml:space="preserve">In the first column you can update:
</t>
    </r>
    <r>
      <rPr>
        <b/>
        <sz val="11"/>
        <color theme="6"/>
        <rFont val="Segoe UI"/>
        <family val="2"/>
      </rPr>
      <t xml:space="preserve">Patient Arrivals </t>
    </r>
    <r>
      <rPr>
        <sz val="11"/>
        <color theme="6"/>
        <rFont val="Segoe UI"/>
        <family val="2"/>
      </rPr>
      <t xml:space="preserve">- how many people on average you aim to see in one day and how many hours they arrive over, make sure to state the number of hours with a space and the letter h afterwards to ensure the model knows it is in hours.
</t>
    </r>
    <r>
      <rPr>
        <b/>
        <sz val="11"/>
        <color theme="6"/>
        <rFont val="Segoe UI"/>
        <family val="2"/>
      </rPr>
      <t>Resources</t>
    </r>
    <r>
      <rPr>
        <sz val="11"/>
        <color theme="6"/>
        <rFont val="Segoe UI"/>
        <family val="2"/>
      </rPr>
      <t xml:space="preserve"> - This is the number of patients that can be consequtively processed at each activity(Temperature check stations, sign in stations, vaccination bays and observation places). The model currently assumes there are sufficient staff that there is no gap in service.
</t>
    </r>
    <r>
      <rPr>
        <b/>
        <sz val="11"/>
        <color theme="6"/>
        <rFont val="Segoe UI"/>
        <family val="2"/>
      </rPr>
      <t xml:space="preserve">Queue Spaces </t>
    </r>
    <r>
      <rPr>
        <sz val="11"/>
        <color theme="6"/>
        <rFont val="Segoe UI"/>
        <family val="2"/>
      </rPr>
      <t xml:space="preserve">- the number of people able to queue whilst maintaining social distancung each of the activities may be limited by physical space constraints. Here you can enter how many people can fit betweenthe activities in the centre you are modelling. The model will use these to pause activities when patients are unable to move forward until there is a space ahead of them. The model currently assumes that those waiting for temperature check are able to queue outside with out a limit to maximum length.
</t>
    </r>
    <r>
      <rPr>
        <b/>
        <sz val="11"/>
        <color theme="6"/>
        <rFont val="Segoe UI"/>
        <family val="2"/>
      </rPr>
      <t xml:space="preserve">Output Acceptable Wait Settings </t>
    </r>
    <r>
      <rPr>
        <sz val="11"/>
        <color theme="6"/>
        <rFont val="Segoe UI"/>
        <family val="2"/>
      </rPr>
      <t>- If you are interested in what percentage of patients wait longer than a certain length of time at each activity you can enter it here and it will change these measures int the output file. For example if patients are in a standing queueing outside you may want to aim for a shorter wait than inside with chairs provided. Please ensure you enter the figures in minures with space min afterwards e.g. "5 min" or it will cause an error.</t>
    </r>
  </si>
  <si>
    <r>
      <t xml:space="preserve">Once JaamSim is installed, you can open the model configuration file "SU VacCentre DES 2021-01-29.cfg" using the menu in the control panel at the top choose “File" then "Open”. 
There are 4 views available: 
</t>
    </r>
    <r>
      <rPr>
        <b/>
        <sz val="11"/>
        <color theme="6"/>
        <rFont val="Segoe UI"/>
        <family val="2"/>
      </rPr>
      <t>1_Parameters</t>
    </r>
    <r>
      <rPr>
        <sz val="11"/>
        <color theme="6"/>
        <rFont val="Segoe UI"/>
        <family val="2"/>
      </rPr>
      <t xml:space="preserve"> - shows the 'Input Model Parameters' table, where you can change the parameters of the model
</t>
    </r>
    <r>
      <rPr>
        <b/>
        <sz val="11"/>
        <color theme="6"/>
        <rFont val="Segoe UI"/>
        <family val="2"/>
      </rPr>
      <t>2_Model</t>
    </r>
    <r>
      <rPr>
        <sz val="11"/>
        <color theme="6"/>
        <rFont val="Segoe UI"/>
        <family val="2"/>
      </rPr>
      <t xml:space="preserve"> - shows the process flow of the model, when running you can observe where bottlenecks appear
</t>
    </r>
    <r>
      <rPr>
        <b/>
        <sz val="11"/>
        <color theme="6"/>
        <rFont val="Segoe UI"/>
        <family val="2"/>
      </rPr>
      <t>3_Adjustable</t>
    </r>
    <r>
      <rPr>
        <sz val="11"/>
        <color theme="6"/>
        <rFont val="Segoe UI"/>
        <family val="2"/>
      </rPr>
      <t xml:space="preserve"> - allows you to pan around and zoom in on aspects of the whole model.
</t>
    </r>
    <r>
      <rPr>
        <b/>
        <sz val="11"/>
        <color theme="6"/>
        <rFont val="Segoe UI"/>
        <family val="2"/>
      </rPr>
      <t>4_Components</t>
    </r>
    <r>
      <rPr>
        <sz val="11"/>
        <color theme="6"/>
        <rFont val="Segoe UI"/>
        <family val="2"/>
      </rPr>
      <t xml:space="preserve"> - where additional components needed for the model to run are kept, e.g. distributions. Unless you are adapting the model you won't need to change anything here. 
You can move between views using ‘Views’ Menu on the Control Panel at the top of your screen. </t>
    </r>
  </si>
  <si>
    <r>
      <t xml:space="preserve">In the second column:
</t>
    </r>
    <r>
      <rPr>
        <b/>
        <sz val="11"/>
        <color theme="6"/>
        <rFont val="Segoe UI"/>
        <family val="2"/>
      </rPr>
      <t>Activity Timing Distributions</t>
    </r>
    <r>
      <rPr>
        <sz val="11"/>
        <color theme="6"/>
        <rFont val="Segoe UI"/>
        <family val="2"/>
      </rPr>
      <t xml:space="preserve"> - For each of the 4 activities (temperature check, sign in, vaccination and observation) supply the timing parameters.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followed by space min e.g. "5 min" and that the minimium is less than or equal to the mode and that the mode is less than or equal to the maximum or it will cause an error.</t>
    </r>
  </si>
  <si>
    <r>
      <t xml:space="preserve">In the remaining section of the table:
</t>
    </r>
    <r>
      <rPr>
        <b/>
        <sz val="11"/>
        <color theme="6"/>
        <rFont val="Segoe UI"/>
        <family val="2"/>
      </rPr>
      <t>Conveyance Timing Distributions</t>
    </r>
    <r>
      <rPr>
        <sz val="11"/>
        <color theme="6"/>
        <rFont val="Segoe UI"/>
        <family val="2"/>
      </rPr>
      <t xml:space="preserve"> - The times it takes to move from one activity to another (e.g. from parking a car to the temperature check area). There are 7 conveyance timings set up in this version of the model, the model allows patients to over take each other when finding a car park space, getting to the temperature check and then when leaving the building and the car park (the blue arrows in the model, see diagram in the next section) but not once they have entered the temperature check queue (black arrows in the model, see diagram in the next section).
Currently the model assumes that everyone comes by car, one person per car. This is something you may want to develop in a future development of the model to suit your local situation.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in minutes followed by space min e.g. "0.5 min" and that the minimium is less than or equal to the mode and that the mode is less than or equal to the maximum or it will cause an error.</t>
    </r>
  </si>
  <si>
    <r>
      <t xml:space="preserve">This excel template has been provided to help with formatting and processing the results, it produces a chart and a table from the model output. 
Once model has finished running, it will save a </t>
    </r>
    <r>
      <rPr>
        <b/>
        <sz val="11"/>
        <color theme="6"/>
        <rFont val="Segoe UI"/>
        <family val="2"/>
      </rPr>
      <t xml:space="preserve">.dat </t>
    </r>
    <r>
      <rPr>
        <sz val="11"/>
        <color theme="6"/>
        <rFont val="Segoe UI"/>
        <family val="2"/>
      </rPr>
      <t xml:space="preserve">file to the same folder as you have the model configuration file with the same name as the </t>
    </r>
    <r>
      <rPr>
        <b/>
        <sz val="11"/>
        <color theme="6"/>
        <rFont val="Segoe UI"/>
        <family val="2"/>
      </rPr>
      <t>.cfg</t>
    </r>
    <r>
      <rPr>
        <sz val="11"/>
        <color theme="6"/>
        <rFont val="Segoe UI"/>
        <family val="2"/>
      </rPr>
      <t xml:space="preserve">. Open the .dat file in excel. 
Copy the contents into the "Paste ,Dat file here" worksheet. 
The "Outputs Table and Chart" will update automatically. 
The table, below the chart, shows a summary of results for the outputted metrics from 200 runs. This includes the average (mean), 95% confidence interval of the average, the minimum, maximum median and interquartile range for each metric. The listed metrics are not exhaustive and it is possible to further adapt the output list within JaamSim. 
It is possible to change which metrics appear in the chart, to do this enter a 1 in column N next to the indicators you want to include.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</si>
</sst>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Segoe UI"/>
      <family val="2"/>
    </font>
    <font>
      <b/>
      <sz val="14"/>
      <color theme="7"/>
      <name val="Segoe UI"/>
      <family val="2"/>
    </font>
    <font>
      <sz val="11"/>
      <color theme="1"/>
      <name val="Segoe UI"/>
      <family val="2"/>
    </font>
    <font>
      <b/>
      <sz val="11"/>
      <color theme="6"/>
      <name val="Segoe UI"/>
      <family val="2"/>
    </font>
    <font>
      <sz val="11"/>
      <color theme="6"/>
      <name val="Segoe UI"/>
      <family val="2"/>
    </font>
    <font>
      <b/>
      <sz val="14"/>
      <color theme="6"/>
      <name val="Segoe UI"/>
      <family val="2"/>
    </font>
    <font>
      <sz val="10"/>
      <color theme="6"/>
      <name val="Segoe UI"/>
      <family val="2"/>
    </font>
    <font>
      <u/>
      <sz val="11"/>
      <color theme="6"/>
      <name val="Segoe UI"/>
      <family val="2"/>
    </font>
    <font>
      <u/>
      <sz val="10"/>
      <color theme="6"/>
      <name val="Segoe UI"/>
      <family val="2"/>
    </font>
    <font>
      <u/>
      <sz val="11"/>
      <color theme="6"/>
      <name val="Calibri"/>
      <family val="2"/>
      <scheme val="minor"/>
    </font>
    <font>
      <sz val="9"/>
      <color indexed="81"/>
      <name val="Tahoma"/>
      <family val="2"/>
    </font>
    <font>
      <b/>
      <sz val="9"/>
      <color indexed="81"/>
      <name val="Tahoma"/>
      <family val="2"/>
    </font>
    <font>
      <sz val="10"/>
      <color theme="1"/>
      <name val="Segoe UI"/>
      <family val="2"/>
    </font>
    <font>
      <sz val="11"/>
      <name val="Segoe UI"/>
      <family val="2"/>
    </font>
    <font>
      <b/>
      <sz val="10"/>
      <color theme="1"/>
      <name val="Segoe UI"/>
      <family val="2"/>
    </font>
    <font>
      <sz val="9"/>
      <color theme="1"/>
      <name val="Segoe UI"/>
      <family val="2"/>
    </font>
    <font>
      <b/>
      <sz val="9"/>
      <color theme="1"/>
      <name val="Segoe UI"/>
      <family val="2"/>
    </font>
    <font>
      <b/>
      <sz val="10"/>
      <color theme="7"/>
      <name val="Segoe UI"/>
      <family val="2"/>
    </font>
    <font>
      <b/>
      <sz val="12"/>
      <color theme="0"/>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7"/>
        <bgColor indexed="64"/>
      </patternFill>
    </fill>
    <fill>
      <patternFill patternType="solid">
        <fgColor theme="0"/>
        <bgColor indexed="64"/>
      </patternFill>
    </fill>
    <fill>
      <patternFill patternType="solid">
        <fgColor theme="6"/>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theme="5"/>
      </left>
      <right style="thin">
        <color theme="5"/>
      </right>
      <top style="thin">
        <color theme="5"/>
      </top>
      <bottom style="hair">
        <color theme="5"/>
      </bottom>
      <diagonal/>
    </border>
    <border>
      <left style="thin">
        <color theme="5"/>
      </left>
      <right style="thin">
        <color theme="5"/>
      </right>
      <top style="hair">
        <color theme="5"/>
      </top>
      <bottom style="hair">
        <color theme="5"/>
      </bottom>
      <diagonal/>
    </border>
    <border>
      <left style="thin">
        <color theme="5"/>
      </left>
      <right style="thin">
        <color theme="5"/>
      </right>
      <top style="hair">
        <color theme="5"/>
      </top>
      <bottom style="thin">
        <color theme="5"/>
      </bottom>
      <diagonal/>
    </border>
    <border>
      <left style="thin">
        <color theme="5"/>
      </left>
      <right style="thin">
        <color theme="5"/>
      </right>
      <top style="thin">
        <color theme="5"/>
      </top>
      <bottom style="thin">
        <color theme="5"/>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9">
    <xf numFmtId="0" fontId="0" fillId="0" borderId="0" xfId="0"/>
    <xf numFmtId="0" fontId="20" fillId="36" borderId="0" xfId="0" applyFont="1" applyFill="1" applyAlignment="1">
      <alignment vertical="center"/>
    </xf>
    <xf numFmtId="0" fontId="21" fillId="36" borderId="0" xfId="0" applyFont="1" applyFill="1"/>
    <xf numFmtId="0" fontId="19" fillId="36" borderId="0" xfId="0" applyFont="1" applyFill="1"/>
    <xf numFmtId="0" fontId="23" fillId="36" borderId="0" xfId="0" applyFont="1" applyFill="1"/>
    <xf numFmtId="0" fontId="23" fillId="35" borderId="0" xfId="0" applyFont="1" applyFill="1"/>
    <xf numFmtId="0" fontId="23" fillId="33" borderId="0" xfId="0" applyFont="1" applyFill="1"/>
    <xf numFmtId="0" fontId="24" fillId="36" borderId="0" xfId="0" applyFont="1" applyFill="1"/>
    <xf numFmtId="0" fontId="25" fillId="33" borderId="0" xfId="0" applyFont="1" applyFill="1"/>
    <xf numFmtId="0" fontId="23" fillId="33" borderId="0" xfId="0" applyFont="1" applyFill="1" applyAlignment="1">
      <alignment horizontal="left"/>
    </xf>
    <xf numFmtId="0" fontId="26" fillId="33" borderId="0" xfId="43" applyFont="1" applyFill="1" applyAlignment="1">
      <alignment horizontal="left" vertical="top"/>
    </xf>
    <xf numFmtId="0" fontId="23" fillId="33" borderId="0" xfId="0" applyFont="1" applyFill="1" applyAlignment="1">
      <alignment horizontal="left" vertical="top"/>
    </xf>
    <xf numFmtId="0" fontId="22" fillId="35" borderId="0" xfId="0" applyFont="1" applyFill="1" applyAlignment="1">
      <alignment vertical="top" wrapText="1"/>
    </xf>
    <xf numFmtId="0" fontId="27" fillId="33" borderId="0" xfId="43" applyFont="1" applyFill="1" applyAlignment="1">
      <alignment horizontal="left" vertical="top"/>
    </xf>
    <xf numFmtId="0" fontId="23" fillId="35" borderId="0" xfId="0" applyFont="1" applyFill="1" applyAlignment="1">
      <alignment wrapText="1"/>
    </xf>
    <xf numFmtId="0" fontId="28" fillId="33" borderId="0" xfId="43" applyFont="1" applyFill="1" applyAlignment="1">
      <alignment horizontal="left" vertical="top"/>
    </xf>
    <xf numFmtId="0" fontId="22" fillId="34" borderId="0" xfId="0" applyFont="1" applyFill="1"/>
    <xf numFmtId="0" fontId="23" fillId="34" borderId="0" xfId="0" applyFont="1" applyFill="1"/>
    <xf numFmtId="0" fontId="22" fillId="37" borderId="0" xfId="0" applyFont="1" applyFill="1"/>
    <xf numFmtId="0" fontId="23" fillId="37" borderId="0" xfId="0" applyFont="1" applyFill="1"/>
    <xf numFmtId="0" fontId="18" fillId="33" borderId="0" xfId="43" applyFill="1" applyAlignment="1">
      <alignment horizontal="left" vertical="top"/>
    </xf>
    <xf numFmtId="0" fontId="21" fillId="35" borderId="0" xfId="0" applyFont="1" applyFill="1"/>
    <xf numFmtId="0" fontId="21" fillId="35" borderId="0" xfId="0" applyFont="1" applyFill="1" applyAlignment="1"/>
    <xf numFmtId="0" fontId="32" fillId="34" borderId="0" xfId="0" applyFont="1" applyFill="1" applyAlignment="1">
      <alignment horizontal="left"/>
    </xf>
    <xf numFmtId="0" fontId="21" fillId="0" borderId="0" xfId="0" applyFont="1"/>
    <xf numFmtId="0" fontId="31" fillId="35" borderId="0" xfId="0" applyFont="1" applyFill="1"/>
    <xf numFmtId="0" fontId="34" fillId="35" borderId="0" xfId="0" applyFont="1" applyFill="1"/>
    <xf numFmtId="0" fontId="34" fillId="35" borderId="11" xfId="0" applyFont="1" applyFill="1" applyBorder="1" applyAlignment="1">
      <alignment vertical="center"/>
    </xf>
    <xf numFmtId="0" fontId="34" fillId="35" borderId="0" xfId="0" applyFont="1" applyFill="1" applyAlignment="1">
      <alignment vertical="center"/>
    </xf>
    <xf numFmtId="0" fontId="34" fillId="35" borderId="12" xfId="0" applyFont="1" applyFill="1" applyBorder="1" applyAlignment="1">
      <alignment vertical="center"/>
    </xf>
    <xf numFmtId="0" fontId="34" fillId="35" borderId="13" xfId="0" applyFont="1" applyFill="1" applyBorder="1" applyAlignment="1">
      <alignment vertical="center"/>
    </xf>
    <xf numFmtId="164" fontId="34" fillId="35" borderId="11" xfId="0" applyNumberFormat="1" applyFont="1" applyFill="1" applyBorder="1" applyAlignment="1">
      <alignment horizontal="left" vertical="center" indent="2"/>
    </xf>
    <xf numFmtId="164" fontId="35" fillId="35" borderId="11" xfId="0" applyNumberFormat="1" applyFont="1" applyFill="1" applyBorder="1" applyAlignment="1">
      <alignment horizontal="left" vertical="center" indent="2"/>
    </xf>
    <xf numFmtId="1" fontId="34" fillId="35" borderId="11" xfId="0" applyNumberFormat="1" applyFont="1" applyFill="1" applyBorder="1" applyAlignment="1">
      <alignment horizontal="left" vertical="center" indent="2"/>
    </xf>
    <xf numFmtId="164" fontId="34" fillId="35" borderId="12" xfId="0" applyNumberFormat="1" applyFont="1" applyFill="1" applyBorder="1" applyAlignment="1">
      <alignment horizontal="left" vertical="center" indent="2"/>
    </xf>
    <xf numFmtId="164" fontId="35" fillId="35" borderId="12" xfId="0" applyNumberFormat="1" applyFont="1" applyFill="1" applyBorder="1" applyAlignment="1">
      <alignment horizontal="left" vertical="center" indent="2"/>
    </xf>
    <xf numFmtId="1" fontId="34" fillId="35" borderId="12" xfId="0" applyNumberFormat="1" applyFont="1" applyFill="1" applyBorder="1" applyAlignment="1">
      <alignment horizontal="left" vertical="center" indent="2"/>
    </xf>
    <xf numFmtId="164" fontId="34" fillId="35" borderId="12" xfId="1" applyNumberFormat="1" applyFont="1" applyFill="1" applyBorder="1" applyAlignment="1">
      <alignment horizontal="left" vertical="center" indent="2"/>
    </xf>
    <xf numFmtId="164" fontId="35" fillId="35" borderId="12" xfId="1" applyNumberFormat="1" applyFont="1" applyFill="1" applyBorder="1" applyAlignment="1">
      <alignment horizontal="left" vertical="center" indent="2"/>
    </xf>
    <xf numFmtId="164" fontId="34" fillId="35" borderId="13" xfId="0" applyNumberFormat="1" applyFont="1" applyFill="1" applyBorder="1" applyAlignment="1">
      <alignment horizontal="left" vertical="center" indent="2"/>
    </xf>
    <xf numFmtId="164" fontId="35" fillId="35" borderId="13" xfId="0" applyNumberFormat="1" applyFont="1" applyFill="1" applyBorder="1" applyAlignment="1">
      <alignment horizontal="left" vertical="center" indent="2"/>
    </xf>
    <xf numFmtId="0" fontId="34" fillId="35" borderId="14" xfId="0" applyFont="1" applyFill="1" applyBorder="1" applyAlignment="1">
      <alignment vertical="center"/>
    </xf>
    <xf numFmtId="0" fontId="34" fillId="35" borderId="11" xfId="0" applyFont="1" applyFill="1" applyBorder="1" applyAlignment="1">
      <alignment horizontal="center" vertical="center"/>
    </xf>
    <xf numFmtId="0" fontId="34" fillId="35" borderId="12" xfId="0" applyFont="1" applyFill="1" applyBorder="1" applyAlignment="1">
      <alignment horizontal="center" vertical="center"/>
    </xf>
    <xf numFmtId="0" fontId="34" fillId="35" borderId="13" xfId="0" applyFont="1" applyFill="1" applyBorder="1" applyAlignment="1">
      <alignment horizontal="center" vertical="center"/>
    </xf>
    <xf numFmtId="0" fontId="21" fillId="35" borderId="0" xfId="0" applyFont="1" applyFill="1" applyAlignment="1">
      <alignment wrapText="1"/>
    </xf>
    <xf numFmtId="0" fontId="36" fillId="36" borderId="10" xfId="0" applyFont="1" applyFill="1" applyBorder="1" applyAlignment="1">
      <alignment wrapText="1"/>
    </xf>
    <xf numFmtId="0" fontId="36" fillId="36" borderId="10" xfId="0" applyFont="1" applyFill="1" applyBorder="1" applyAlignment="1"/>
    <xf numFmtId="0" fontId="21" fillId="36" borderId="0" xfId="0" applyFont="1" applyFill="1" applyAlignment="1"/>
    <xf numFmtId="0" fontId="34" fillId="35" borderId="0" xfId="0" applyFont="1" applyFill="1" applyBorder="1" applyAlignment="1">
      <alignment vertical="center"/>
    </xf>
    <xf numFmtId="0" fontId="36" fillId="35" borderId="0" xfId="0" applyFont="1" applyFill="1" applyBorder="1" applyAlignment="1"/>
    <xf numFmtId="0" fontId="33" fillId="35" borderId="0" xfId="0" applyFont="1" applyFill="1"/>
    <xf numFmtId="0" fontId="21" fillId="35" borderId="0" xfId="0" quotePrefix="1" applyFont="1" applyFill="1" applyAlignment="1"/>
    <xf numFmtId="2" fontId="21" fillId="35" borderId="0" xfId="1" applyNumberFormat="1" applyFont="1" applyFill="1" applyAlignment="1"/>
    <xf numFmtId="164" fontId="21" fillId="35" borderId="0" xfId="0" applyNumberFormat="1" applyFont="1" applyFill="1" applyAlignment="1"/>
    <xf numFmtId="164" fontId="21" fillId="35" borderId="0" xfId="1" applyNumberFormat="1" applyFont="1" applyFill="1" applyAlignment="1"/>
    <xf numFmtId="2" fontId="21" fillId="35" borderId="0" xfId="0" applyNumberFormat="1" applyFont="1" applyFill="1" applyAlignment="1"/>
    <xf numFmtId="0" fontId="37" fillId="36" borderId="0" xfId="0" applyFont="1" applyFill="1"/>
    <xf numFmtId="0" fontId="25" fillId="33" borderId="0" xfId="0" applyFont="1" applyFill="1" applyAlignment="1">
      <alignment horizontal="left" vertical="top"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22" fillId="37" borderId="0" xfId="0" applyFont="1" applyFill="1" applyAlignment="1">
      <alignment horizontal="left" vertical="top" wrapText="1"/>
    </xf>
    <xf numFmtId="0" fontId="25" fillId="33" borderId="0" xfId="0" applyFont="1" applyFill="1" applyAlignment="1">
      <alignment horizontal="left" vertical="top" wrapText="1"/>
    </xf>
    <xf numFmtId="0" fontId="23" fillId="33" borderId="0" xfId="0" applyFont="1" applyFill="1" applyAlignment="1">
      <alignment vertical="top" wrapText="1"/>
    </xf>
    <xf numFmtId="0" fontId="22" fillId="33" borderId="0" xfId="0" applyFont="1" applyFill="1" applyAlignment="1">
      <alignment horizontal="left" vertical="top" wrapText="1"/>
    </xf>
    <xf numFmtId="0" fontId="22" fillId="34" borderId="0" xfId="0" applyFont="1" applyFill="1" applyAlignment="1">
      <alignment horizontal="left" vertical="top" wrapText="1"/>
    </xf>
    <xf numFmtId="0" fontId="23" fillId="33" borderId="0" xfId="0" applyFont="1" applyFill="1" applyAlignment="1">
      <alignment horizontal="left" vertical="center" wrapText="1"/>
    </xf>
    <xf numFmtId="0" fontId="23" fillId="33" borderId="0" xfId="0" applyFont="1" applyFill="1" applyAlignment="1">
      <alignment horizontal="left" vertical="top"/>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 Table and Chart'!$C$6</c:f>
          <c:strCache>
            <c:ptCount val="1"/>
            <c:pt idx="0">
              <c:v>Range of results produced from 200 runs of the model</c:v>
            </c:pt>
          </c:strCache>
        </c:strRef>
      </c:tx>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8.872831444849881E-2"/>
          <c:y val="7.587181059114978E-2"/>
          <c:w val="0.90222577594579645"/>
          <c:h val="0.54520307929235123"/>
        </c:manualLayout>
      </c:layout>
      <c:barChart>
        <c:barDir val="col"/>
        <c:grouping val="stacked"/>
        <c:varyColors val="0"/>
        <c:ser>
          <c:idx val="0"/>
          <c:order val="0"/>
          <c:tx>
            <c:v>Base - no values</c:v>
          </c:tx>
          <c:spPr>
            <a:solidFill>
              <a:schemeClr val="bg1">
                <a:alpha val="0"/>
              </a:schemeClr>
            </a:solidFill>
            <a:ln>
              <a:solidFill>
                <a:schemeClr val="accent4">
                  <a:alpha val="0"/>
                </a:schemeClr>
              </a:solid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[0]!ChtMinBaseBar</c:f>
              <c:numCache>
                <c:formatCode>0.0</c:formatCode>
                <c:ptCount val="22"/>
                <c:pt idx="0">
                  <c:v>37.642020833333298</c:v>
                </c:pt>
                <c:pt idx="1">
                  <c:v>78.545684620370295</c:v>
                </c:pt>
                <c:pt idx="2">
                  <c:v>78.201622425925905</c:v>
                </c:pt>
                <c:pt idx="3">
                  <c:v>89.783077418981406</c:v>
                </c:pt>
                <c:pt idx="4">
                  <c:v>37.940557158392998</c:v>
                </c:pt>
                <c:pt idx="5">
                  <c:v>52.131095033333303</c:v>
                </c:pt>
                <c:pt idx="6">
                  <c:v>13.143521108935101</c:v>
                </c:pt>
                <c:pt idx="7">
                  <c:v>47</c:v>
                </c:pt>
                <c:pt idx="8">
                  <c:v>3</c:v>
                </c:pt>
                <c:pt idx="9">
                  <c:v>7.53245140393526E-2</c:v>
                </c:pt>
                <c:pt idx="10">
                  <c:v>0.18415500885681901</c:v>
                </c:pt>
                <c:pt idx="11">
                  <c:v>1.3574898499999899</c:v>
                </c:pt>
                <c:pt idx="12">
                  <c:v>0</c:v>
                </c:pt>
                <c:pt idx="13">
                  <c:v>0</c:v>
                </c:pt>
                <c:pt idx="14">
                  <c:v>0</c:v>
                </c:pt>
                <c:pt idx="15">
                  <c:v>0</c:v>
                </c:pt>
                <c:pt idx="16">
                  <c:v>2.15621312305854</c:v>
                </c:pt>
                <c:pt idx="17">
                  <c:v>15.7178112166666</c:v>
                </c:pt>
                <c:pt idx="18">
                  <c:v>0.17921146953405001</c:v>
                </c:pt>
                <c:pt idx="19">
                  <c:v>0.20488392458183899</c:v>
                </c:pt>
                <c:pt idx="20">
                  <c:v>1.86824366666666</c:v>
                </c:pt>
                <c:pt idx="21">
                  <c:v>0.17921146953405001</c:v>
                </c:pt>
              </c:numCache>
            </c:numRef>
          </c:val>
          <c:extLst>
            <c:ext xmlns:c16="http://schemas.microsoft.com/office/drawing/2014/chart" uri="{C3380CC4-5D6E-409C-BE32-E72D297353CC}">
              <c16:uniqueId val="{00000000-8CAA-407B-8781-AE772F3E9126}"/>
            </c:ext>
          </c:extLst>
        </c:ser>
        <c:ser>
          <c:idx val="1"/>
          <c:order val="1"/>
          <c:tx>
            <c:v>Min to Q1</c:v>
          </c:tx>
          <c:spPr>
            <a:solidFill>
              <a:schemeClr val="accent2">
                <a:lumMod val="40000"/>
                <a:lumOff val="60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[0]!ChtMinToQ1</c:f>
              <c:numCache>
                <c:formatCode>0.0</c:formatCode>
                <c:ptCount val="22"/>
                <c:pt idx="0">
                  <c:v>30.148118808333301</c:v>
                </c:pt>
                <c:pt idx="1">
                  <c:v>6.8589652473959006</c:v>
                </c:pt>
                <c:pt idx="2">
                  <c:v>5.7165511406249436</c:v>
                </c:pt>
                <c:pt idx="3">
                  <c:v>1.2203363773148226</c:v>
                </c:pt>
                <c:pt idx="4">
                  <c:v>14.259606119882527</c:v>
                </c:pt>
                <c:pt idx="5">
                  <c:v>22.154592112499991</c:v>
                </c:pt>
                <c:pt idx="6">
                  <c:v>7.0528128111979491</c:v>
                </c:pt>
                <c:pt idx="7">
                  <c:v>20.75</c:v>
                </c:pt>
                <c:pt idx="8">
                  <c:v>6.75</c:v>
                </c:pt>
                <c:pt idx="9">
                  <c:v>0.24696774646990538</c:v>
                </c:pt>
                <c:pt idx="10">
                  <c:v>0.57960364294689903</c:v>
                </c:pt>
                <c:pt idx="11">
                  <c:v>8.3705574083333421</c:v>
                </c:pt>
                <c:pt idx="12">
                  <c:v>3.1169988058836848</c:v>
                </c:pt>
                <c:pt idx="13">
                  <c:v>0.73669149676236945</c:v>
                </c:pt>
                <c:pt idx="14">
                  <c:v>6.4162481958333295</c:v>
                </c:pt>
                <c:pt idx="15">
                  <c:v>0</c:v>
                </c:pt>
                <c:pt idx="16">
                  <c:v>11.468695113855484</c:v>
                </c:pt>
                <c:pt idx="17">
                  <c:v>11.787665991666699</c:v>
                </c:pt>
                <c:pt idx="18">
                  <c:v>48.262792489871124</c:v>
                </c:pt>
                <c:pt idx="19">
                  <c:v>4.3506064930823762E-2</c:v>
                </c:pt>
                <c:pt idx="20">
                  <c:v>0.925802945833335</c:v>
                </c:pt>
                <c:pt idx="21">
                  <c:v>48.262792489871124</c:v>
                </c:pt>
              </c:numCache>
            </c:numRef>
          </c:val>
          <c:extLst>
            <c:ext xmlns:c16="http://schemas.microsoft.com/office/drawing/2014/chart" uri="{C3380CC4-5D6E-409C-BE32-E72D297353CC}">
              <c16:uniqueId val="{00000003-8CAA-407B-8781-AE772F3E9126}"/>
            </c:ext>
          </c:extLst>
        </c:ser>
        <c:ser>
          <c:idx val="2"/>
          <c:order val="2"/>
          <c:tx>
            <c:v>Q1 to Median</c:v>
          </c:tx>
          <c:spPr>
            <a:solidFill>
              <a:schemeClr val="accent2"/>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[0]!ChtQ1ToMedian</c:f>
              <c:numCache>
                <c:formatCode>0.0</c:formatCode>
                <c:ptCount val="22"/>
                <c:pt idx="0">
                  <c:v>15.28829891666669</c:v>
                </c:pt>
                <c:pt idx="1">
                  <c:v>4.3552415946180076</c:v>
                </c:pt>
                <c:pt idx="2">
                  <c:v>4.5146872424768958</c:v>
                </c:pt>
                <c:pt idx="3">
                  <c:v>0.36536164236112256</c:v>
                </c:pt>
                <c:pt idx="4">
                  <c:v>8.8462227520989742</c:v>
                </c:pt>
                <c:pt idx="5">
                  <c:v>14.932310912500014</c:v>
                </c:pt>
                <c:pt idx="6">
                  <c:v>4.4264647752430477</c:v>
                </c:pt>
                <c:pt idx="7">
                  <c:v>14.75</c:v>
                </c:pt>
                <c:pt idx="8">
                  <c:v>14.25</c:v>
                </c:pt>
                <c:pt idx="9">
                  <c:v>2.1717222213599525</c:v>
                </c:pt>
                <c:pt idx="10">
                  <c:v>4.8882796344247019</c:v>
                </c:pt>
                <c:pt idx="11">
                  <c:v>14.876883108333269</c:v>
                </c:pt>
                <c:pt idx="12">
                  <c:v>30.679996706196018</c:v>
                </c:pt>
                <c:pt idx="13">
                  <c:v>0.94932806053935548</c:v>
                </c:pt>
                <c:pt idx="14">
                  <c:v>0.61391678750000089</c:v>
                </c:pt>
                <c:pt idx="15">
                  <c:v>0</c:v>
                </c:pt>
                <c:pt idx="16">
                  <c:v>3.5873483538976245</c:v>
                </c:pt>
                <c:pt idx="17">
                  <c:v>0.48965062499994971</c:v>
                </c:pt>
                <c:pt idx="18">
                  <c:v>18.166063674896769</c:v>
                </c:pt>
                <c:pt idx="19">
                  <c:v>1.4128796306987296E-2</c:v>
                </c:pt>
                <c:pt idx="20">
                  <c:v>0.27856432083333482</c:v>
                </c:pt>
                <c:pt idx="21">
                  <c:v>18.166063674896769</c:v>
                </c:pt>
              </c:numCache>
            </c:numRef>
          </c:val>
          <c:extLst>
            <c:ext xmlns:c16="http://schemas.microsoft.com/office/drawing/2014/chart" uri="{C3380CC4-5D6E-409C-BE32-E72D297353CC}">
              <c16:uniqueId val="{00000004-8CAA-407B-8781-AE772F3E9126}"/>
            </c:ext>
          </c:extLst>
        </c:ser>
        <c:ser>
          <c:idx val="3"/>
          <c:order val="3"/>
          <c:tx>
            <c:v>Median to Q3</c:v>
          </c:tx>
          <c:spPr>
            <a:solidFill>
              <a:schemeClr val="accent3">
                <a:lumMod val="75000"/>
                <a:lumOff val="25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[0]!ChtMedianToQ3</c:f>
              <c:numCache>
                <c:formatCode>0.0</c:formatCode>
                <c:ptCount val="22"/>
                <c:pt idx="0">
                  <c:v>20.089557499999714</c:v>
                </c:pt>
                <c:pt idx="1">
                  <c:v>7.0712377138310814</c:v>
                </c:pt>
                <c:pt idx="2">
                  <c:v>6.1664128049768863</c:v>
                </c:pt>
                <c:pt idx="3">
                  <c:v>0.53374017013892683</c:v>
                </c:pt>
                <c:pt idx="4">
                  <c:v>7.7342151389636271</c:v>
                </c:pt>
                <c:pt idx="5">
                  <c:v>18.557894220832694</c:v>
                </c:pt>
                <c:pt idx="6">
                  <c:v>4.0440146887876516</c:v>
                </c:pt>
                <c:pt idx="7">
                  <c:v>16.5</c:v>
                </c:pt>
                <c:pt idx="8">
                  <c:v>17</c:v>
                </c:pt>
                <c:pt idx="9">
                  <c:v>2.4186601448697971</c:v>
                </c:pt>
                <c:pt idx="10">
                  <c:v>5.362694070090555</c:v>
                </c:pt>
                <c:pt idx="11">
                  <c:v>18.926875808333371</c:v>
                </c:pt>
                <c:pt idx="12">
                  <c:v>17.429073719686748</c:v>
                </c:pt>
                <c:pt idx="13">
                  <c:v>0.68612314726779533</c:v>
                </c:pt>
                <c:pt idx="14">
                  <c:v>0.48831680833332936</c:v>
                </c:pt>
                <c:pt idx="15">
                  <c:v>0</c:v>
                </c:pt>
                <c:pt idx="16">
                  <c:v>2.7216183885901017</c:v>
                </c:pt>
                <c:pt idx="17">
                  <c:v>0.4518070791666986</c:v>
                </c:pt>
                <c:pt idx="18">
                  <c:v>13.334697403392454</c:v>
                </c:pt>
                <c:pt idx="19">
                  <c:v>1.1029203615944505E-2</c:v>
                </c:pt>
                <c:pt idx="20">
                  <c:v>0.25455047083333238</c:v>
                </c:pt>
                <c:pt idx="21">
                  <c:v>13.334697403392454</c:v>
                </c:pt>
              </c:numCache>
            </c:numRef>
          </c:val>
          <c:extLst>
            <c:ext xmlns:c16="http://schemas.microsoft.com/office/drawing/2014/chart" uri="{C3380CC4-5D6E-409C-BE32-E72D297353CC}">
              <c16:uniqueId val="{00000005-8CAA-407B-8781-AE772F3E9126}"/>
            </c:ext>
          </c:extLst>
        </c:ser>
        <c:ser>
          <c:idx val="5"/>
          <c:order val="4"/>
          <c:tx>
            <c:v>Q3 To Max.</c:v>
          </c:tx>
          <c:spPr>
            <a:solidFill>
              <a:schemeClr val="accent3">
                <a:lumMod val="10000"/>
                <a:lumOff val="90000"/>
              </a:schemeClr>
            </a:solidFill>
            <a:ln w="25400">
              <a:noFill/>
            </a:ln>
            <a:effectLst/>
          </c:spPr>
          <c:invertIfNegative val="0"/>
          <c:val>
            <c:numRef>
              <c:f>[0]!ChtQ3ToMax</c:f>
              <c:numCache>
                <c:formatCode>0.0</c:formatCode>
                <c:ptCount val="22"/>
                <c:pt idx="0">
                  <c:v>44.886172424999998</c:v>
                </c:pt>
                <c:pt idx="1">
                  <c:v>3.1688708237847152</c:v>
                </c:pt>
                <c:pt idx="2">
                  <c:v>5.4007263859953696</c:v>
                </c:pt>
                <c:pt idx="3">
                  <c:v>2.8639716631944196</c:v>
                </c:pt>
                <c:pt idx="4">
                  <c:v>27.388498251167178</c:v>
                </c:pt>
                <c:pt idx="5">
                  <c:v>41.959796787499997</c:v>
                </c:pt>
                <c:pt idx="6">
                  <c:v>15.249956624667252</c:v>
                </c:pt>
                <c:pt idx="7">
                  <c:v>43</c:v>
                </c:pt>
                <c:pt idx="8">
                  <c:v>42</c:v>
                </c:pt>
                <c:pt idx="9">
                  <c:v>11.467620506061891</c:v>
                </c:pt>
                <c:pt idx="10">
                  <c:v>23.369560633817024</c:v>
                </c:pt>
                <c:pt idx="11">
                  <c:v>41.38578267499993</c:v>
                </c:pt>
                <c:pt idx="12">
                  <c:v>32.680180768233548</c:v>
                </c:pt>
                <c:pt idx="13">
                  <c:v>0.85433221837317985</c:v>
                </c:pt>
                <c:pt idx="14">
                  <c:v>0.97733642499999984</c:v>
                </c:pt>
                <c:pt idx="15">
                  <c:v>0</c:v>
                </c:pt>
                <c:pt idx="16">
                  <c:v>2.8478299841658483</c:v>
                </c:pt>
                <c:pt idx="17">
                  <c:v>1.4558982708333517</c:v>
                </c:pt>
                <c:pt idx="18">
                  <c:v>13.155619690646205</c:v>
                </c:pt>
                <c:pt idx="19">
                  <c:v>5.5564987142966427E-2</c:v>
                </c:pt>
                <c:pt idx="20">
                  <c:v>0.67245537916666764</c:v>
                </c:pt>
                <c:pt idx="21">
                  <c:v>13.155619690646205</c:v>
                </c:pt>
              </c:numCache>
            </c:numRef>
          </c:val>
          <c:extLst>
            <c:ext xmlns:c16="http://schemas.microsoft.com/office/drawing/2014/chart" uri="{C3380CC4-5D6E-409C-BE32-E72D297353CC}">
              <c16:uniqueId val="{00000001-067D-4392-9F6C-E47ECFFDDC8F}"/>
            </c:ext>
          </c:extLst>
        </c:ser>
        <c:dLbls>
          <c:showLegendKey val="0"/>
          <c:showVal val="0"/>
          <c:showCatName val="0"/>
          <c:showSerName val="0"/>
          <c:showPercent val="0"/>
          <c:showBubbleSize val="0"/>
        </c:dLbls>
        <c:gapWidth val="50"/>
        <c:overlap val="100"/>
        <c:axId val="1584190671"/>
        <c:axId val="1584194831"/>
      </c:barChart>
      <c:lineChart>
        <c:grouping val="standard"/>
        <c:varyColors val="0"/>
        <c:ser>
          <c:idx val="4"/>
          <c:order val="5"/>
          <c:tx>
            <c:v>Average (mean)</c:v>
          </c:tx>
          <c:spPr>
            <a:ln w="28575" cap="rnd">
              <a:noFill/>
              <a:round/>
            </a:ln>
            <a:effectLst/>
          </c:spPr>
          <c:marker>
            <c:symbol val="diamond"/>
            <c:size val="8"/>
            <c:spPr>
              <a:solidFill>
                <a:schemeClr val="accent4"/>
              </a:solidFill>
              <a:ln w="9525">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bg1"/>
                    </a:solidFill>
                    <a:effectLst>
                      <a:glow rad="63500">
                        <a:schemeClr val="tx1">
                          <a:alpha val="40000"/>
                        </a:schemeClr>
                      </a:glow>
                    </a:effectLst>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[0]!ChtAverage</c:f>
              <c:numCache>
                <c:formatCode>0.0</c:formatCode>
                <c:ptCount val="22"/>
                <c:pt idx="0">
                  <c:v>85.047940663249776</c:v>
                </c:pt>
                <c:pt idx="1">
                  <c:v>90.599229817957124</c:v>
                </c:pt>
                <c:pt idx="2">
                  <c:v>89.280158712928156</c:v>
                </c:pt>
                <c:pt idx="3">
                  <c:v>91.498490093072903</c:v>
                </c:pt>
                <c:pt idx="4">
                  <c:v>61.827651713508075</c:v>
                </c:pt>
                <c:pt idx="5">
                  <c:v>92.019617355749801</c:v>
                </c:pt>
                <c:pt idx="6">
                  <c:v>25.073902002108515</c:v>
                </c:pt>
                <c:pt idx="7">
                  <c:v>84.525000000000006</c:v>
                </c:pt>
                <c:pt idx="8">
                  <c:v>27.56</c:v>
                </c:pt>
                <c:pt idx="9">
                  <c:v>3.4397552660280026</c:v>
                </c:pt>
                <c:pt idx="10">
                  <c:v>7.719676717001076</c:v>
                </c:pt>
                <c:pt idx="11">
                  <c:v>27.871869391666618</c:v>
                </c:pt>
                <c:pt idx="12">
                  <c:v>32.161764867884173</c:v>
                </c:pt>
                <c:pt idx="13">
                  <c:v>1.5516032273142562</c:v>
                </c:pt>
                <c:pt idx="14">
                  <c:v>6.3895277604999929</c:v>
                </c:pt>
                <c:pt idx="15">
                  <c:v>0</c:v>
                </c:pt>
                <c:pt idx="16">
                  <c:v>16.401591752998357</c:v>
                </c:pt>
                <c:pt idx="17">
                  <c:v>27.572194663083284</c:v>
                </c:pt>
                <c:pt idx="18">
                  <c:v>61.452220290638543</c:v>
                </c:pt>
                <c:pt idx="19">
                  <c:v>0.26204155604837281</c:v>
                </c:pt>
                <c:pt idx="20">
                  <c:v>3.0602142184166632</c:v>
                </c:pt>
                <c:pt idx="21">
                  <c:v>61.452220290638543</c:v>
                </c:pt>
              </c:numCache>
            </c:numRef>
          </c:val>
          <c:smooth val="0"/>
          <c:extLst>
            <c:ext xmlns:c16="http://schemas.microsoft.com/office/drawing/2014/chart" uri="{C3380CC4-5D6E-409C-BE32-E72D297353CC}">
              <c16:uniqueId val="{00000006-8CAA-407B-8781-AE772F3E9126}"/>
            </c:ext>
          </c:extLst>
        </c:ser>
        <c:dLbls>
          <c:showLegendKey val="0"/>
          <c:showVal val="0"/>
          <c:showCatName val="0"/>
          <c:showSerName val="0"/>
          <c:showPercent val="0"/>
          <c:showBubbleSize val="0"/>
        </c:dLbls>
        <c:marker val="1"/>
        <c:smooth val="0"/>
        <c:axId val="1584190671"/>
        <c:axId val="1584194831"/>
      </c:lineChart>
      <c:catAx>
        <c:axId val="15841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4831"/>
        <c:crosses val="autoZero"/>
        <c:auto val="1"/>
        <c:lblAlgn val="ctr"/>
        <c:lblOffset val="100"/>
        <c:noMultiLvlLbl val="0"/>
      </c:catAx>
      <c:valAx>
        <c:axId val="158419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0671"/>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131739</xdr:colOff>
      <xdr:row>35</xdr:row>
      <xdr:rowOff>99499</xdr:rowOff>
    </xdr:from>
    <xdr:to>
      <xdr:col>8</xdr:col>
      <xdr:colOff>302895</xdr:colOff>
      <xdr:row>35</xdr:row>
      <xdr:rowOff>2857810</xdr:rowOff>
    </xdr:to>
    <xdr:pic>
      <xdr:nvPicPr>
        <xdr:cNvPr id="4" name="Picture 1">
          <a:extLst>
            <a:ext uri="{FF2B5EF4-FFF2-40B4-BE49-F238E27FC236}">
              <a16:creationId xmlns:a16="http://schemas.microsoft.com/office/drawing/2014/main" id="{A1A11BF0-7957-46C2-ABE8-8DFC02000994}"/>
            </a:ext>
          </a:extLst>
        </xdr:cNvPr>
        <xdr:cNvPicPr>
          <a:picLocks noChangeAspect="1"/>
        </xdr:cNvPicPr>
      </xdr:nvPicPr>
      <xdr:blipFill rotWithShape="1">
        <a:blip xmlns:r="http://schemas.openxmlformats.org/officeDocument/2006/relationships" r:embed="rId1"/>
        <a:srcRect l="20035" t="10719" r="501" b="26898"/>
        <a:stretch/>
      </xdr:blipFill>
      <xdr:spPr>
        <a:xfrm>
          <a:off x="204129" y="23313829"/>
          <a:ext cx="4811736" cy="2758311"/>
        </a:xfrm>
        <a:prstGeom prst="rect">
          <a:avLst/>
        </a:prstGeom>
        <a:ln w="12700">
          <a:solidFill>
            <a:sysClr val="windowText" lastClr="000000"/>
          </a:solidFill>
        </a:ln>
      </xdr:spPr>
    </xdr:pic>
    <xdr:clientData/>
  </xdr:twoCellAnchor>
  <xdr:twoCellAnchor editAs="oneCell">
    <xdr:from>
      <xdr:col>6</xdr:col>
      <xdr:colOff>47165</xdr:colOff>
      <xdr:row>15</xdr:row>
      <xdr:rowOff>327660</xdr:rowOff>
    </xdr:from>
    <xdr:to>
      <xdr:col>10</xdr:col>
      <xdr:colOff>42</xdr:colOff>
      <xdr:row>15</xdr:row>
      <xdr:rowOff>2183423</xdr:rowOff>
    </xdr:to>
    <xdr:pic>
      <xdr:nvPicPr>
        <xdr:cNvPr id="2" name="Picture 7">
          <a:extLst>
            <a:ext uri="{FF2B5EF4-FFF2-40B4-BE49-F238E27FC236}">
              <a16:creationId xmlns:a16="http://schemas.microsoft.com/office/drawing/2014/main" id="{ED1B762F-BB31-4741-A707-4675769A3FF3}"/>
            </a:ext>
          </a:extLst>
        </xdr:cNvPr>
        <xdr:cNvPicPr>
          <a:picLocks noChangeAspect="1"/>
        </xdr:cNvPicPr>
      </xdr:nvPicPr>
      <xdr:blipFill rotWithShape="1">
        <a:blip xmlns:r="http://schemas.openxmlformats.org/officeDocument/2006/relationships" r:embed="rId2"/>
        <a:srcRect l="5918" t="-50"/>
        <a:stretch/>
      </xdr:blipFill>
      <xdr:spPr>
        <a:xfrm>
          <a:off x="3434255" y="3893820"/>
          <a:ext cx="2570347" cy="1855763"/>
        </a:xfrm>
        <a:prstGeom prst="rect">
          <a:avLst/>
        </a:prstGeom>
        <a:ln w="12700">
          <a:solidFill>
            <a:sysClr val="windowText" lastClr="000000"/>
          </a:solidFill>
        </a:ln>
      </xdr:spPr>
    </xdr:pic>
    <xdr:clientData/>
  </xdr:twoCellAnchor>
  <xdr:twoCellAnchor editAs="absolute">
    <xdr:from>
      <xdr:col>9</xdr:col>
      <xdr:colOff>42643</xdr:colOff>
      <xdr:row>0</xdr:row>
      <xdr:rowOff>59299</xdr:rowOff>
    </xdr:from>
    <xdr:to>
      <xdr:col>10</xdr:col>
      <xdr:colOff>38528</xdr:colOff>
      <xdr:row>2</xdr:row>
      <xdr:rowOff>144859</xdr:rowOff>
    </xdr:to>
    <xdr:pic>
      <xdr:nvPicPr>
        <xdr:cNvPr id="7" name="Picture 9">
          <a:extLst>
            <a:ext uri="{FF2B5EF4-FFF2-40B4-BE49-F238E27FC236}">
              <a16:creationId xmlns:a16="http://schemas.microsoft.com/office/drawing/2014/main" id="{ED82D620-55C2-44F7-A916-003CA39D69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40473" y="59299"/>
          <a:ext cx="658825" cy="558000"/>
        </a:xfrm>
        <a:prstGeom prst="rect">
          <a:avLst/>
        </a:prstGeom>
      </xdr:spPr>
    </xdr:pic>
    <xdr:clientData/>
  </xdr:twoCellAnchor>
  <xdr:twoCellAnchor editAs="oneCell">
    <xdr:from>
      <xdr:col>1</xdr:col>
      <xdr:colOff>224791</xdr:colOff>
      <xdr:row>28</xdr:row>
      <xdr:rowOff>110490</xdr:rowOff>
    </xdr:from>
    <xdr:to>
      <xdr:col>8</xdr:col>
      <xdr:colOff>520065</xdr:colOff>
      <xdr:row>28</xdr:row>
      <xdr:rowOff>2531745</xdr:rowOff>
    </xdr:to>
    <xdr:pic>
      <xdr:nvPicPr>
        <xdr:cNvPr id="8" name="Picture 7">
          <a:extLst>
            <a:ext uri="{FF2B5EF4-FFF2-40B4-BE49-F238E27FC236}">
              <a16:creationId xmlns:a16="http://schemas.microsoft.com/office/drawing/2014/main" id="{A45B4CD6-8E8F-4046-BC7A-38F42E4A0199}"/>
            </a:ext>
          </a:extLst>
        </xdr:cNvPr>
        <xdr:cNvPicPr>
          <a:picLocks noChangeAspect="1"/>
        </xdr:cNvPicPr>
      </xdr:nvPicPr>
      <xdr:blipFill rotWithShape="1">
        <a:blip xmlns:r="http://schemas.openxmlformats.org/officeDocument/2006/relationships" r:embed="rId4"/>
        <a:srcRect r="4266"/>
        <a:stretch/>
      </xdr:blipFill>
      <xdr:spPr>
        <a:xfrm>
          <a:off x="297181" y="11837670"/>
          <a:ext cx="4935854" cy="2421255"/>
        </a:xfrm>
        <a:prstGeom prst="rect">
          <a:avLst/>
        </a:prstGeom>
        <a:ln w="12700">
          <a:solidFill>
            <a:sysClr val="windowText" lastClr="000000"/>
          </a:solidFill>
        </a:ln>
      </xdr:spPr>
    </xdr:pic>
    <xdr:clientData/>
  </xdr:twoCellAnchor>
  <xdr:twoCellAnchor editAs="oneCell">
    <xdr:from>
      <xdr:col>1</xdr:col>
      <xdr:colOff>78105</xdr:colOff>
      <xdr:row>37</xdr:row>
      <xdr:rowOff>117672</xdr:rowOff>
    </xdr:from>
    <xdr:to>
      <xdr:col>9</xdr:col>
      <xdr:colOff>182734</xdr:colOff>
      <xdr:row>37</xdr:row>
      <xdr:rowOff>726539</xdr:rowOff>
    </xdr:to>
    <xdr:grpSp>
      <xdr:nvGrpSpPr>
        <xdr:cNvPr id="11" name="Group 10">
          <a:extLst>
            <a:ext uri="{FF2B5EF4-FFF2-40B4-BE49-F238E27FC236}">
              <a16:creationId xmlns:a16="http://schemas.microsoft.com/office/drawing/2014/main" id="{D47E103D-F4B7-4CA2-995F-47BB70BB3BD1}"/>
            </a:ext>
            <a:ext uri="{147F2762-F138-4A5C-976F-8EAC2B608ADB}">
              <a16:predDERef xmlns:a16="http://schemas.microsoft.com/office/drawing/2014/main" pred="{A45B4CD6-8E8F-4046-BC7A-38F42E4A0199}"/>
            </a:ext>
          </a:extLst>
        </xdr:cNvPr>
        <xdr:cNvGrpSpPr/>
      </xdr:nvGrpSpPr>
      <xdr:grpSpPr>
        <a:xfrm>
          <a:off x="272415" y="27972582"/>
          <a:ext cx="5408149" cy="608867"/>
          <a:chOff x="72390" y="25023642"/>
          <a:chExt cx="5408149" cy="608867"/>
        </a:xfrm>
      </xdr:grpSpPr>
      <xdr:pic>
        <xdr:nvPicPr>
          <xdr:cNvPr id="5" name="Picture 4">
            <a:extLst>
              <a:ext uri="{FF2B5EF4-FFF2-40B4-BE49-F238E27FC236}">
                <a16:creationId xmlns:a16="http://schemas.microsoft.com/office/drawing/2014/main" id="{24C477FA-E6CB-42A4-BB67-66D26C0D937F}"/>
              </a:ext>
            </a:extLst>
          </xdr:cNvPr>
          <xdr:cNvPicPr/>
        </xdr:nvPicPr>
        <xdr:blipFill rotWithShape="1">
          <a:blip xmlns:r="http://schemas.openxmlformats.org/officeDocument/2006/relationships" r:embed="rId5"/>
          <a:srcRect r="15616"/>
          <a:stretch/>
        </xdr:blipFill>
        <xdr:spPr>
          <a:xfrm>
            <a:off x="131884" y="25023642"/>
            <a:ext cx="5348655" cy="608867"/>
          </a:xfrm>
          <a:prstGeom prst="rect">
            <a:avLst/>
          </a:prstGeom>
        </xdr:spPr>
      </xdr:pic>
      <xdr:sp macro="" textlink="">
        <xdr:nvSpPr>
          <xdr:cNvPr id="3" name="Rectangle 5">
            <a:extLst>
              <a:ext uri="{FF2B5EF4-FFF2-40B4-BE49-F238E27FC236}">
                <a16:creationId xmlns:a16="http://schemas.microsoft.com/office/drawing/2014/main" id="{045DC94B-B114-491B-AAAE-2E448171929D}"/>
              </a:ext>
            </a:extLst>
          </xdr:cNvPr>
          <xdr:cNvSpPr/>
        </xdr:nvSpPr>
        <xdr:spPr>
          <a:xfrm>
            <a:off x="72390" y="25431750"/>
            <a:ext cx="247650" cy="142875"/>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sp macro="" textlink="">
        <xdr:nvSpPr>
          <xdr:cNvPr id="10" name="Rectangle 5">
            <a:extLst>
              <a:ext uri="{FF2B5EF4-FFF2-40B4-BE49-F238E27FC236}">
                <a16:creationId xmlns:a16="http://schemas.microsoft.com/office/drawing/2014/main" id="{F3CAA564-6282-4491-9C05-5C3EA72F51F3}"/>
              </a:ext>
            </a:extLst>
          </xdr:cNvPr>
          <xdr:cNvSpPr/>
        </xdr:nvSpPr>
        <xdr:spPr>
          <a:xfrm>
            <a:off x="701040" y="25431751"/>
            <a:ext cx="331470" cy="137160"/>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grpSp>
    <xdr:clientData/>
  </xdr:twoCellAnchor>
  <xdr:twoCellAnchor editAs="oneCell">
    <xdr:from>
      <xdr:col>1</xdr:col>
      <xdr:colOff>172093</xdr:colOff>
      <xdr:row>45</xdr:row>
      <xdr:rowOff>91438</xdr:rowOff>
    </xdr:from>
    <xdr:to>
      <xdr:col>2</xdr:col>
      <xdr:colOff>575310</xdr:colOff>
      <xdr:row>45</xdr:row>
      <xdr:rowOff>428386</xdr:rowOff>
    </xdr:to>
    <xdr:pic>
      <xdr:nvPicPr>
        <xdr:cNvPr id="9" name="Picture 8">
          <a:extLst>
            <a:ext uri="{FF2B5EF4-FFF2-40B4-BE49-F238E27FC236}">
              <a16:creationId xmlns:a16="http://schemas.microsoft.com/office/drawing/2014/main" id="{DECF1256-767F-4FA0-A920-414F26E34D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483" y="32465008"/>
          <a:ext cx="1066157" cy="336948"/>
        </a:xfrm>
        <a:prstGeom prst="rect">
          <a:avLst/>
        </a:prstGeom>
      </xdr:spPr>
    </xdr:pic>
    <xdr:clientData/>
  </xdr:twoCellAnchor>
  <xdr:twoCellAnchor editAs="oneCell">
    <xdr:from>
      <xdr:col>1</xdr:col>
      <xdr:colOff>327660</xdr:colOff>
      <xdr:row>42</xdr:row>
      <xdr:rowOff>20247</xdr:rowOff>
    </xdr:from>
    <xdr:to>
      <xdr:col>8</xdr:col>
      <xdr:colOff>582930</xdr:colOff>
      <xdr:row>42</xdr:row>
      <xdr:rowOff>3337558</xdr:rowOff>
    </xdr:to>
    <xdr:pic>
      <xdr:nvPicPr>
        <xdr:cNvPr id="6" name="Picture 5">
          <a:extLst>
            <a:ext uri="{FF2B5EF4-FFF2-40B4-BE49-F238E27FC236}">
              <a16:creationId xmlns:a16="http://schemas.microsoft.com/office/drawing/2014/main" id="{BE4D4572-99C3-4D05-BA0C-606E6A819B68}"/>
            </a:ext>
          </a:extLst>
        </xdr:cNvPr>
        <xdr:cNvPicPr>
          <a:picLocks noChangeAspect="1"/>
        </xdr:cNvPicPr>
      </xdr:nvPicPr>
      <xdr:blipFill rotWithShape="1">
        <a:blip xmlns:r="http://schemas.openxmlformats.org/officeDocument/2006/relationships" r:embed="rId7"/>
        <a:srcRect l="8342" t="28946" r="33837" b="8368"/>
        <a:stretch/>
      </xdr:blipFill>
      <xdr:spPr>
        <a:xfrm>
          <a:off x="521970" y="33891147"/>
          <a:ext cx="4895850" cy="33173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181610</xdr:colOff>
      <xdr:row>3</xdr:row>
      <xdr:rowOff>185420</xdr:rowOff>
    </xdr:from>
    <xdr:to>
      <xdr:col>15</xdr:col>
      <xdr:colOff>19050</xdr:colOff>
      <xdr:row>31</xdr:row>
      <xdr:rowOff>19050</xdr:rowOff>
    </xdr:to>
    <xdr:graphicFrame macro="">
      <xdr:nvGraphicFramePr>
        <xdr:cNvPr id="9" name="Chart 1">
          <a:extLst>
            <a:ext uri="{FF2B5EF4-FFF2-40B4-BE49-F238E27FC236}">
              <a16:creationId xmlns:a16="http://schemas.microsoft.com/office/drawing/2014/main" id="{B6FE4275-AD6D-4450-9479-993CD1FA7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1228089</xdr:colOff>
      <xdr:row>0</xdr:row>
      <xdr:rowOff>72081</xdr:rowOff>
    </xdr:from>
    <xdr:to>
      <xdr:col>15</xdr:col>
      <xdr:colOff>52594</xdr:colOff>
      <xdr:row>2</xdr:row>
      <xdr:rowOff>158593</xdr:rowOff>
    </xdr:to>
    <xdr:pic>
      <xdr:nvPicPr>
        <xdr:cNvPr id="3" name="Picture 5">
          <a:extLst>
            <a:ext uri="{FF2B5EF4-FFF2-40B4-BE49-F238E27FC236}">
              <a16:creationId xmlns:a16="http://schemas.microsoft.com/office/drawing/2014/main" id="{8B6FBFD3-D2D7-4676-8EE7-4B58BF66C4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8289" y="72081"/>
          <a:ext cx="588535" cy="558952"/>
        </a:xfrm>
        <a:prstGeom prst="rect">
          <a:avLst/>
        </a:prstGeom>
      </xdr:spPr>
    </xdr:pic>
    <xdr:clientData/>
  </xdr:twoCellAnchor>
</xdr:wsDr>
</file>

<file path=xl/theme/theme1.xml><?xml version="1.0" encoding="utf-8"?>
<a:theme xmlns:a="http://schemas.openxmlformats.org/drawingml/2006/main" name="Theme Stacey SU1">
  <a:themeElements>
    <a:clrScheme name="StaceySU">
      <a:dk1>
        <a:sysClr val="windowText" lastClr="000000"/>
      </a:dk1>
      <a:lt1>
        <a:sysClr val="window" lastClr="FFFFFF"/>
      </a:lt1>
      <a:dk2>
        <a:srgbClr val="000000"/>
      </a:dk2>
      <a:lt2>
        <a:srgbClr val="F8F8F8"/>
      </a:lt2>
      <a:accent1>
        <a:srgbClr val="3D8AFA"/>
      </a:accent1>
      <a:accent2>
        <a:srgbClr val="636B70"/>
      </a:accent2>
      <a:accent3>
        <a:srgbClr val="242322"/>
      </a:accent3>
      <a:accent4>
        <a:srgbClr val="F8BE06"/>
      </a:accent4>
      <a:accent5>
        <a:srgbClr val="F66B55"/>
      </a:accent5>
      <a:accent6>
        <a:srgbClr val="951A08"/>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amsim.com/downloads.html" TargetMode="External"/><Relationship Id="rId2" Type="http://schemas.openxmlformats.org/officeDocument/2006/relationships/hyperlink" Target="https://jaamsim.com/docs/JaamSim%20User%20Manual%202021-01.pdf" TargetMode="External"/><Relationship Id="rId1" Type="http://schemas.openxmlformats.org/officeDocument/2006/relationships/hyperlink" Target="https://jaamsim.co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ithub.com/jaamsi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47B6-2377-46D1-BAF4-2E30BB346317}">
  <dimension ref="A1:T47"/>
  <sheetViews>
    <sheetView tabSelected="1" topLeftCell="A43" zoomScaleNormal="100" zoomScaleSheetLayoutView="100" workbookViewId="0">
      <selection activeCell="B44" sqref="B44:J44"/>
    </sheetView>
  </sheetViews>
  <sheetFormatPr defaultColWidth="9.15625" defaultRowHeight="16.2" x14ac:dyDescent="0.7"/>
  <cols>
    <col min="1" max="1" width="2.68359375" style="6" customWidth="1"/>
    <col min="2" max="10" width="9.15625" style="6"/>
    <col min="11" max="11" width="2.734375" style="6" customWidth="1"/>
    <col min="12" max="13" width="9.15625" style="5"/>
    <col min="14" max="14" width="4.41796875" style="5" customWidth="1"/>
    <col min="15" max="20" width="9.15625" style="5"/>
    <col min="21" max="16384" width="9.15625" style="6"/>
  </cols>
  <sheetData>
    <row r="1" spans="1:19" ht="19.8" x14ac:dyDescent="0.7">
      <c r="A1" s="4"/>
      <c r="B1" s="1" t="s">
        <v>0</v>
      </c>
      <c r="C1" s="4"/>
      <c r="D1" s="4"/>
      <c r="E1" s="4"/>
      <c r="F1" s="4"/>
      <c r="G1" s="4"/>
      <c r="H1" s="4"/>
      <c r="I1" s="4"/>
      <c r="J1" s="4"/>
      <c r="K1" s="4"/>
    </row>
    <row r="2" spans="1:19" ht="17.399999999999999" x14ac:dyDescent="0.75">
      <c r="A2" s="4"/>
      <c r="B2" s="57" t="s">
        <v>1</v>
      </c>
      <c r="C2" s="4"/>
      <c r="D2" s="4"/>
      <c r="E2" s="4"/>
      <c r="F2" s="4"/>
      <c r="G2" s="4"/>
      <c r="H2" s="4"/>
      <c r="I2" s="4"/>
      <c r="J2" s="4"/>
      <c r="K2" s="4"/>
    </row>
    <row r="3" spans="1:19" ht="19.8" x14ac:dyDescent="0.8">
      <c r="A3" s="4"/>
      <c r="B3" s="7"/>
      <c r="C3" s="4"/>
      <c r="D3" s="4"/>
      <c r="E3" s="4"/>
      <c r="F3" s="4"/>
      <c r="G3" s="4"/>
      <c r="H3" s="4"/>
      <c r="I3" s="4"/>
      <c r="J3" s="4"/>
      <c r="K3" s="4"/>
    </row>
    <row r="4" spans="1:19" x14ac:dyDescent="0.7">
      <c r="B4" s="8" t="s">
        <v>2</v>
      </c>
      <c r="C4" s="8"/>
      <c r="D4" s="8"/>
      <c r="E4" s="8"/>
      <c r="F4" s="8"/>
      <c r="G4" s="8"/>
      <c r="H4" s="8"/>
      <c r="I4" s="8"/>
      <c r="J4" s="8"/>
    </row>
    <row r="5" spans="1:19" ht="30.4" customHeight="1" x14ac:dyDescent="0.7">
      <c r="B5" s="63" t="s">
        <v>3</v>
      </c>
      <c r="C5" s="63"/>
      <c r="D5" s="63"/>
      <c r="E5" s="63"/>
      <c r="F5" s="63"/>
      <c r="G5" s="63"/>
      <c r="H5" s="63"/>
      <c r="I5" s="63"/>
      <c r="J5" s="63"/>
    </row>
    <row r="6" spans="1:19" x14ac:dyDescent="0.7">
      <c r="C6" s="9"/>
      <c r="D6" s="9"/>
      <c r="E6" s="9"/>
      <c r="F6" s="9"/>
      <c r="G6" s="9"/>
      <c r="H6" s="9"/>
      <c r="I6" s="9"/>
      <c r="J6" s="9"/>
    </row>
    <row r="7" spans="1:19" ht="31.5" customHeight="1" x14ac:dyDescent="0.7">
      <c r="B7" s="65" t="s">
        <v>4</v>
      </c>
      <c r="C7" s="65"/>
      <c r="D7" s="65"/>
      <c r="E7" s="65"/>
      <c r="F7" s="65"/>
      <c r="G7" s="65"/>
      <c r="H7" s="65"/>
      <c r="I7" s="65"/>
      <c r="J7" s="65"/>
    </row>
    <row r="8" spans="1:19" x14ac:dyDescent="0.7">
      <c r="B8" s="59"/>
      <c r="C8" s="59"/>
      <c r="D8" s="59"/>
      <c r="E8" s="59"/>
      <c r="F8" s="59"/>
      <c r="G8" s="59"/>
      <c r="H8" s="59"/>
      <c r="I8" s="59"/>
      <c r="J8" s="59"/>
    </row>
    <row r="9" spans="1:19" x14ac:dyDescent="0.7">
      <c r="B9" s="11" t="s">
        <v>5</v>
      </c>
      <c r="D9" s="20" t="str">
        <f>B15</f>
        <v>1. Install JaamSim</v>
      </c>
      <c r="F9" s="11"/>
      <c r="G9" s="59"/>
      <c r="H9" s="59"/>
      <c r="I9" s="59"/>
      <c r="J9" s="59"/>
    </row>
    <row r="10" spans="1:19" x14ac:dyDescent="0.7">
      <c r="B10" s="59"/>
      <c r="C10" s="59"/>
      <c r="D10" s="20" t="str">
        <f>B24</f>
        <v>2. JaamSim setting up and running the model</v>
      </c>
      <c r="E10" s="59"/>
      <c r="F10" s="59"/>
      <c r="G10" s="59"/>
      <c r="H10" s="59"/>
      <c r="I10" s="59"/>
      <c r="J10" s="59"/>
    </row>
    <row r="11" spans="1:19" x14ac:dyDescent="0.7">
      <c r="B11" s="59"/>
      <c r="C11" s="59"/>
      <c r="D11" s="11"/>
      <c r="E11" s="20" t="str">
        <f>B27</f>
        <v>2.1 Changing the model parameters</v>
      </c>
      <c r="F11" s="59"/>
      <c r="G11" s="59"/>
      <c r="H11" s="59"/>
      <c r="I11" s="59"/>
      <c r="J11" s="59"/>
    </row>
    <row r="12" spans="1:19" x14ac:dyDescent="0.7">
      <c r="B12" s="59"/>
      <c r="C12" s="59"/>
      <c r="D12" s="11"/>
      <c r="E12" s="20" t="str">
        <f>B34</f>
        <v>2.2 Running the model</v>
      </c>
      <c r="F12" s="59"/>
      <c r="G12" s="59"/>
      <c r="H12" s="59"/>
      <c r="I12" s="59"/>
      <c r="J12" s="59"/>
    </row>
    <row r="13" spans="1:19" x14ac:dyDescent="0.7">
      <c r="B13" s="59"/>
      <c r="C13" s="59"/>
      <c r="D13" s="20" t="str">
        <f>B41</f>
        <v>3. Processing the model results</v>
      </c>
      <c r="E13" s="11"/>
      <c r="F13" s="59"/>
      <c r="G13" s="59"/>
      <c r="H13" s="59"/>
      <c r="I13" s="59"/>
      <c r="J13" s="59"/>
    </row>
    <row r="14" spans="1:19" x14ac:dyDescent="0.7">
      <c r="B14" s="59"/>
      <c r="C14" s="59"/>
      <c r="D14" s="59"/>
      <c r="E14" s="59"/>
      <c r="F14" s="59"/>
      <c r="G14" s="59"/>
      <c r="H14" s="59"/>
      <c r="I14" s="59"/>
      <c r="J14" s="59"/>
    </row>
    <row r="15" spans="1:19" x14ac:dyDescent="0.7">
      <c r="B15" s="66" t="s">
        <v>6</v>
      </c>
      <c r="C15" s="66"/>
      <c r="D15" s="66"/>
      <c r="E15" s="66"/>
      <c r="F15" s="66"/>
      <c r="G15" s="66"/>
      <c r="H15" s="66"/>
      <c r="I15" s="66"/>
      <c r="J15" s="66"/>
      <c r="K15" s="12"/>
      <c r="L15" s="12"/>
      <c r="M15" s="12"/>
      <c r="N15" s="12"/>
      <c r="O15" s="12"/>
      <c r="P15" s="12"/>
      <c r="Q15" s="12"/>
      <c r="R15" s="12"/>
      <c r="S15" s="12"/>
    </row>
    <row r="16" spans="1:19" ht="179.5" customHeight="1" x14ac:dyDescent="0.7">
      <c r="B16" s="61" t="s">
        <v>7</v>
      </c>
      <c r="C16" s="61"/>
      <c r="D16" s="61"/>
      <c r="E16" s="61"/>
      <c r="F16" s="61"/>
      <c r="G16" s="59"/>
      <c r="H16" s="59"/>
      <c r="I16" s="59"/>
      <c r="J16" s="59"/>
    </row>
    <row r="17" spans="2:14" x14ac:dyDescent="0.7">
      <c r="B17" s="13" t="s">
        <v>8</v>
      </c>
      <c r="C17" s="11"/>
      <c r="D17" s="11"/>
      <c r="E17" s="11"/>
      <c r="F17" s="11"/>
      <c r="G17" s="11"/>
      <c r="H17" s="11"/>
      <c r="I17" s="11"/>
      <c r="J17" s="11"/>
    </row>
    <row r="18" spans="2:14" x14ac:dyDescent="0.7">
      <c r="B18" s="13" t="s">
        <v>9</v>
      </c>
      <c r="C18" s="11"/>
      <c r="D18" s="11"/>
      <c r="E18" s="11"/>
      <c r="F18" s="11"/>
      <c r="G18" s="11"/>
      <c r="H18" s="11"/>
      <c r="I18" s="11"/>
      <c r="J18" s="11"/>
      <c r="N18" s="14"/>
    </row>
    <row r="19" spans="2:14" x14ac:dyDescent="0.7">
      <c r="B19" s="11"/>
      <c r="C19" s="11"/>
      <c r="D19" s="11"/>
      <c r="E19" s="11"/>
      <c r="F19" s="11"/>
      <c r="G19" s="11"/>
      <c r="H19" s="11"/>
      <c r="I19" s="11"/>
      <c r="J19" s="11"/>
      <c r="N19" s="14"/>
    </row>
    <row r="20" spans="2:14" x14ac:dyDescent="0.7">
      <c r="B20" s="11" t="s">
        <v>10</v>
      </c>
      <c r="C20" s="11"/>
      <c r="D20" s="11"/>
      <c r="E20" s="11"/>
      <c r="F20" s="11"/>
      <c r="G20" s="11"/>
      <c r="H20" s="11"/>
      <c r="I20" s="11"/>
      <c r="J20" s="11"/>
      <c r="N20" s="14"/>
    </row>
    <row r="21" spans="2:14" x14ac:dyDescent="0.7">
      <c r="B21" s="11" t="s">
        <v>11</v>
      </c>
      <c r="C21" s="11"/>
      <c r="D21" s="10" t="s">
        <v>12</v>
      </c>
      <c r="E21" s="11"/>
      <c r="F21" s="11"/>
      <c r="G21" s="11"/>
      <c r="H21" s="11"/>
      <c r="I21" s="11"/>
      <c r="J21" s="11"/>
    </row>
    <row r="22" spans="2:14" x14ac:dyDescent="0.7">
      <c r="B22" s="11" t="s">
        <v>13</v>
      </c>
      <c r="C22" s="11"/>
      <c r="D22" s="15" t="s">
        <v>14</v>
      </c>
      <c r="E22" s="11"/>
      <c r="F22" s="11"/>
      <c r="G22" s="11"/>
      <c r="H22" s="11"/>
      <c r="I22" s="11"/>
      <c r="J22" s="11"/>
    </row>
    <row r="24" spans="2:14" x14ac:dyDescent="0.7">
      <c r="B24" s="16" t="s">
        <v>15</v>
      </c>
      <c r="C24" s="17"/>
      <c r="D24" s="17"/>
      <c r="E24" s="17"/>
      <c r="F24" s="17"/>
      <c r="G24" s="17"/>
      <c r="H24" s="17"/>
      <c r="I24" s="17"/>
      <c r="J24" s="17"/>
      <c r="K24" s="5"/>
    </row>
    <row r="25" spans="2:14" ht="203.1" customHeight="1" x14ac:dyDescent="0.7">
      <c r="B25" s="64" t="s">
        <v>110</v>
      </c>
      <c r="C25" s="64"/>
      <c r="D25" s="64"/>
      <c r="E25" s="64"/>
      <c r="F25" s="64"/>
      <c r="G25" s="64"/>
      <c r="H25" s="64"/>
      <c r="I25" s="64"/>
      <c r="J25" s="64"/>
    </row>
    <row r="27" spans="2:14" x14ac:dyDescent="0.7">
      <c r="B27" s="62" t="s">
        <v>16</v>
      </c>
      <c r="C27" s="62"/>
      <c r="D27" s="62"/>
      <c r="E27" s="62"/>
      <c r="F27" s="62"/>
      <c r="G27" s="62"/>
      <c r="H27" s="62"/>
      <c r="I27" s="62"/>
      <c r="J27" s="62"/>
    </row>
    <row r="28" spans="2:14" ht="60" customHeight="1" x14ac:dyDescent="0.7">
      <c r="B28" s="61" t="s">
        <v>17</v>
      </c>
      <c r="C28" s="61"/>
      <c r="D28" s="61"/>
      <c r="E28" s="61"/>
      <c r="F28" s="61"/>
      <c r="G28" s="61"/>
      <c r="H28" s="61"/>
      <c r="I28" s="61"/>
      <c r="J28" s="61"/>
    </row>
    <row r="29" spans="2:14" ht="210.3" customHeight="1" x14ac:dyDescent="0.7"/>
    <row r="30" spans="2:14" ht="309.89999999999998" customHeight="1" x14ac:dyDescent="0.7">
      <c r="B30" s="61" t="s">
        <v>109</v>
      </c>
      <c r="C30" s="61"/>
      <c r="D30" s="61"/>
      <c r="E30" s="61"/>
      <c r="F30" s="61"/>
      <c r="G30" s="61"/>
      <c r="H30" s="61"/>
      <c r="I30" s="61"/>
      <c r="J30" s="61"/>
    </row>
    <row r="31" spans="2:14" ht="160.5" customHeight="1" x14ac:dyDescent="0.7">
      <c r="B31" s="61" t="s">
        <v>111</v>
      </c>
      <c r="C31" s="61"/>
      <c r="D31" s="61"/>
      <c r="E31" s="61"/>
      <c r="F31" s="61"/>
      <c r="G31" s="61"/>
      <c r="H31" s="61"/>
      <c r="I31" s="61"/>
      <c r="J31" s="61"/>
    </row>
    <row r="32" spans="2:14" ht="277.8" customHeight="1" x14ac:dyDescent="0.7">
      <c r="B32" s="61" t="s">
        <v>112</v>
      </c>
      <c r="C32" s="68"/>
      <c r="D32" s="68"/>
      <c r="E32" s="68"/>
      <c r="F32" s="68"/>
      <c r="G32" s="68"/>
      <c r="H32" s="68"/>
      <c r="I32" s="68"/>
      <c r="J32" s="68"/>
    </row>
    <row r="33" spans="2:11" x14ac:dyDescent="0.7">
      <c r="B33" s="67"/>
      <c r="C33" s="67"/>
      <c r="D33" s="67"/>
      <c r="E33" s="67"/>
      <c r="F33" s="67"/>
      <c r="G33" s="67"/>
      <c r="H33" s="67"/>
      <c r="I33" s="67"/>
      <c r="J33" s="67"/>
    </row>
    <row r="34" spans="2:11" x14ac:dyDescent="0.7">
      <c r="B34" s="18" t="s">
        <v>18</v>
      </c>
      <c r="C34" s="19"/>
      <c r="D34" s="19"/>
      <c r="E34" s="19"/>
      <c r="F34" s="19"/>
      <c r="G34" s="19"/>
      <c r="H34" s="19"/>
      <c r="I34" s="19"/>
      <c r="J34" s="19"/>
    </row>
    <row r="35" spans="2:11" ht="36.9" customHeight="1" x14ac:dyDescent="0.7">
      <c r="B35" s="61" t="s">
        <v>19</v>
      </c>
      <c r="C35" s="61"/>
      <c r="D35" s="61"/>
      <c r="E35" s="61"/>
      <c r="F35" s="61"/>
      <c r="G35" s="61"/>
      <c r="H35" s="61"/>
      <c r="I35" s="61"/>
      <c r="J35" s="61"/>
    </row>
    <row r="36" spans="2:11" ht="239.4" customHeight="1" x14ac:dyDescent="0.7">
      <c r="B36" s="60"/>
      <c r="C36" s="60"/>
      <c r="D36" s="60"/>
      <c r="E36" s="60"/>
      <c r="F36" s="60"/>
      <c r="G36" s="60"/>
      <c r="H36" s="60"/>
      <c r="I36" s="60"/>
      <c r="J36" s="60"/>
    </row>
    <row r="37" spans="2:11" ht="40.799999999999997" customHeight="1" x14ac:dyDescent="0.7">
      <c r="B37" s="61" t="s">
        <v>20</v>
      </c>
      <c r="C37" s="61"/>
      <c r="D37" s="61"/>
      <c r="E37" s="61"/>
      <c r="F37" s="61"/>
      <c r="G37" s="61"/>
      <c r="H37" s="61"/>
      <c r="I37" s="61"/>
      <c r="J37" s="61"/>
    </row>
    <row r="38" spans="2:11" ht="67.8" customHeight="1" x14ac:dyDescent="0.7">
      <c r="B38" s="60"/>
      <c r="C38" s="60"/>
      <c r="D38" s="60"/>
      <c r="E38" s="60"/>
      <c r="F38" s="60"/>
      <c r="G38" s="60"/>
      <c r="H38" s="60"/>
      <c r="I38" s="60"/>
      <c r="J38" s="60"/>
    </row>
    <row r="39" spans="2:11" ht="120.9" customHeight="1" x14ac:dyDescent="0.7">
      <c r="B39" s="61" t="s">
        <v>21</v>
      </c>
      <c r="C39" s="61"/>
      <c r="D39" s="61"/>
      <c r="E39" s="61"/>
      <c r="F39" s="61"/>
      <c r="G39" s="61"/>
      <c r="H39" s="61"/>
      <c r="I39" s="61"/>
      <c r="J39" s="61"/>
    </row>
    <row r="41" spans="2:11" x14ac:dyDescent="0.7">
      <c r="B41" s="16" t="s">
        <v>22</v>
      </c>
      <c r="C41" s="17"/>
      <c r="D41" s="17"/>
      <c r="E41" s="17"/>
      <c r="F41" s="17"/>
      <c r="G41" s="17"/>
      <c r="H41" s="17"/>
      <c r="I41" s="17"/>
      <c r="J41" s="17"/>
      <c r="K41" s="5"/>
    </row>
    <row r="42" spans="2:11" ht="252.6" customHeight="1" x14ac:dyDescent="0.7">
      <c r="B42" s="61" t="s">
        <v>113</v>
      </c>
      <c r="C42" s="61"/>
      <c r="D42" s="61"/>
      <c r="E42" s="61"/>
      <c r="F42" s="61"/>
      <c r="G42" s="61"/>
      <c r="H42" s="61"/>
      <c r="I42" s="61"/>
      <c r="J42" s="61"/>
    </row>
    <row r="43" spans="2:11" ht="271.2" customHeight="1" x14ac:dyDescent="0.7">
      <c r="B43" s="59"/>
      <c r="C43" s="59"/>
      <c r="D43" s="59"/>
      <c r="E43" s="59"/>
      <c r="F43" s="59"/>
      <c r="G43" s="59"/>
      <c r="H43" s="59"/>
      <c r="I43" s="59"/>
      <c r="J43" s="59"/>
    </row>
    <row r="44" spans="2:11" ht="141.9" customHeight="1" x14ac:dyDescent="0.7">
      <c r="B44" s="61"/>
      <c r="C44" s="61"/>
      <c r="D44" s="61"/>
      <c r="E44" s="61"/>
      <c r="F44" s="61"/>
      <c r="G44" s="61"/>
      <c r="H44" s="61"/>
      <c r="I44" s="61"/>
      <c r="J44" s="61"/>
    </row>
    <row r="46" spans="2:11" ht="76" customHeight="1" x14ac:dyDescent="0.7">
      <c r="C46" s="58"/>
      <c r="D46" s="63" t="s">
        <v>23</v>
      </c>
      <c r="E46" s="63"/>
      <c r="F46" s="63"/>
      <c r="G46" s="63"/>
      <c r="H46" s="63"/>
      <c r="I46" s="63"/>
      <c r="J46" s="63"/>
    </row>
    <row r="47" spans="2:11" ht="38.1" customHeight="1" x14ac:dyDescent="0.7">
      <c r="D47" s="63" t="s">
        <v>24</v>
      </c>
      <c r="E47" s="63"/>
      <c r="F47" s="63"/>
      <c r="G47" s="63"/>
      <c r="H47" s="63"/>
      <c r="I47" s="63"/>
      <c r="J47" s="63"/>
    </row>
  </sheetData>
  <mergeCells count="18">
    <mergeCell ref="B44:J44"/>
    <mergeCell ref="D47:J47"/>
    <mergeCell ref="B31:J31"/>
    <mergeCell ref="B5:J5"/>
    <mergeCell ref="B25:J25"/>
    <mergeCell ref="B7:J7"/>
    <mergeCell ref="B15:J15"/>
    <mergeCell ref="B16:F16"/>
    <mergeCell ref="D46:J46"/>
    <mergeCell ref="B35:J35"/>
    <mergeCell ref="B32:J32"/>
    <mergeCell ref="B33:J33"/>
    <mergeCell ref="B30:J30"/>
    <mergeCell ref="B37:J37"/>
    <mergeCell ref="B39:J39"/>
    <mergeCell ref="B27:J27"/>
    <mergeCell ref="B42:J42"/>
    <mergeCell ref="B28:J28"/>
  </mergeCells>
  <hyperlinks>
    <hyperlink ref="D9" location="Instructions!B15" display="Instructions!B15" xr:uid="{E38CD1E7-8C77-4400-9002-62395B6C40AD}"/>
    <hyperlink ref="D21" r:id="rId1" xr:uid="{C22E05A6-69B6-40E0-870B-FA9415A72D0B}"/>
    <hyperlink ref="B17" r:id="rId2" display="Download the JaamSim Manual p6 has the installation instructions" xr:uid="{6C9482AF-9D9E-4AD1-B60D-14118582675B}"/>
    <hyperlink ref="B18" r:id="rId3" xr:uid="{952B5306-CF5C-4112-9BCD-57281CDEAA05}"/>
    <hyperlink ref="D22" r:id="rId4" xr:uid="{27C15DF5-05DC-4E0D-8718-B20AE62003FB}"/>
    <hyperlink ref="D10" location="Instructions!B24" display="Instructions!B24" xr:uid="{630DBBDC-608E-4FD0-914F-D49938E0419C}"/>
    <hyperlink ref="E11" location="Instructions!B28" display="Instructions!B28" xr:uid="{37DF7FAE-3C2E-4D35-AFF4-E7142910A267}"/>
    <hyperlink ref="E12" location="Instructions!B25" display="Instructions!B25" xr:uid="{3AC913E4-2BED-4CA9-B058-F98153B545FB}"/>
    <hyperlink ref="D13" location="Instructions!B57" display="Instructions!B57" xr:uid="{2AA208E2-FF6E-49B5-A3AC-4A2189805C6A}"/>
  </hyperlinks>
  <pageMargins left="0.7" right="0.7" top="0.75" bottom="0.75" header="0.3" footer="0.3"/>
  <pageSetup paperSize="9" orientation="portrait" verticalDpi="30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01"/>
  <sheetViews>
    <sheetView workbookViewId="0">
      <selection activeCell="K43" sqref="K43"/>
    </sheetView>
  </sheetViews>
  <sheetFormatPr defaultRowHeight="14.4" x14ac:dyDescent="0.55000000000000004"/>
  <sheetData>
    <row r="1" spans="1:29" x14ac:dyDescent="0.55000000000000004">
      <c r="A1" t="s">
        <v>25</v>
      </c>
      <c r="B1" t="s">
        <v>26</v>
      </c>
      <c r="C1" t="s">
        <v>27</v>
      </c>
      <c r="D1" t="s">
        <v>28</v>
      </c>
      <c r="E1" t="s">
        <v>29</v>
      </c>
      <c r="F1" t="s">
        <v>30</v>
      </c>
      <c r="G1" t="s">
        <v>31</v>
      </c>
      <c r="H1"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c r="AA1" t="s">
        <v>51</v>
      </c>
      <c r="AB1" t="s">
        <v>52</v>
      </c>
      <c r="AC1" t="s">
        <v>53</v>
      </c>
    </row>
    <row r="2" spans="1:29" x14ac:dyDescent="0.55000000000000004">
      <c r="A2">
        <v>1</v>
      </c>
      <c r="B2">
        <v>624</v>
      </c>
      <c r="C2">
        <v>624</v>
      </c>
      <c r="D2">
        <v>82.925143349999999</v>
      </c>
      <c r="E2">
        <v>86.245661951388797</v>
      </c>
      <c r="F2">
        <v>85.126810187499999</v>
      </c>
      <c r="G2">
        <v>91.084832061342595</v>
      </c>
      <c r="H2">
        <v>66.8553670735309</v>
      </c>
      <c r="I2">
        <v>91.645174916666605</v>
      </c>
      <c r="J2">
        <v>27.224043807870299</v>
      </c>
      <c r="K2">
        <v>86</v>
      </c>
      <c r="L2">
        <v>27</v>
      </c>
      <c r="M2">
        <v>3.8302871613425902</v>
      </c>
      <c r="N2">
        <v>8.8391242184828904</v>
      </c>
      <c r="O2">
        <v>27.8942637</v>
      </c>
      <c r="P2">
        <v>50.160256410256402</v>
      </c>
      <c r="Q2">
        <v>2.2624261267895198</v>
      </c>
      <c r="R2">
        <v>7.6234050999999896</v>
      </c>
      <c r="S2">
        <v>0</v>
      </c>
      <c r="T2">
        <v>19.479115453392001</v>
      </c>
      <c r="U2">
        <v>28.3319162833333</v>
      </c>
      <c r="V2">
        <v>73.237179487179404</v>
      </c>
      <c r="W2">
        <v>0.243137736858974</v>
      </c>
      <c r="X2">
        <v>3.3046621166666599</v>
      </c>
      <c r="Y2">
        <v>73.237179487179404</v>
      </c>
      <c r="Z2">
        <v>5</v>
      </c>
      <c r="AA2">
        <v>15</v>
      </c>
      <c r="AB2">
        <v>15</v>
      </c>
      <c r="AC2">
        <v>5</v>
      </c>
    </row>
    <row r="3" spans="1:29" x14ac:dyDescent="0.55000000000000004">
      <c r="A3">
        <v>2</v>
      </c>
      <c r="B3">
        <v>584</v>
      </c>
      <c r="C3">
        <v>584</v>
      </c>
      <c r="D3">
        <v>52.3348885999999</v>
      </c>
      <c r="E3">
        <v>100</v>
      </c>
      <c r="F3">
        <v>99.301486340277705</v>
      </c>
      <c r="G3">
        <v>91.760875201388899</v>
      </c>
      <c r="H3">
        <v>50.458202026626701</v>
      </c>
      <c r="I3">
        <v>63.358484166666599</v>
      </c>
      <c r="J3">
        <v>18.8917374246527</v>
      </c>
      <c r="K3">
        <v>58</v>
      </c>
      <c r="L3">
        <v>6</v>
      </c>
      <c r="M3">
        <v>9.91040918518514E-2</v>
      </c>
      <c r="N3">
        <v>0.244366253881278</v>
      </c>
      <c r="O3">
        <v>2.5666702333333302</v>
      </c>
      <c r="P3">
        <v>0</v>
      </c>
      <c r="Q3">
        <v>2.73495618150684E-2</v>
      </c>
      <c r="R3">
        <v>3.50232456666666</v>
      </c>
      <c r="S3">
        <v>0</v>
      </c>
      <c r="T3">
        <v>14.0800908348173</v>
      </c>
      <c r="U3">
        <v>26.583805266666602</v>
      </c>
      <c r="V3">
        <v>54.794520547945197</v>
      </c>
      <c r="W3">
        <v>0.26683078453196302</v>
      </c>
      <c r="X3">
        <v>2.7525812833333299</v>
      </c>
      <c r="Y3">
        <v>54.794520547945197</v>
      </c>
      <c r="Z3">
        <v>5</v>
      </c>
      <c r="AA3">
        <v>15</v>
      </c>
      <c r="AB3">
        <v>15</v>
      </c>
      <c r="AC3">
        <v>5</v>
      </c>
    </row>
    <row r="4" spans="1:29" x14ac:dyDescent="0.55000000000000004">
      <c r="A4">
        <v>3</v>
      </c>
      <c r="B4">
        <v>606</v>
      </c>
      <c r="C4">
        <v>606</v>
      </c>
      <c r="D4">
        <v>65.570533166666607</v>
      </c>
      <c r="E4">
        <v>94.948095640046205</v>
      </c>
      <c r="F4">
        <v>92.707302767361099</v>
      </c>
      <c r="G4">
        <v>91.559864872685097</v>
      </c>
      <c r="H4">
        <v>54.6275501333607</v>
      </c>
      <c r="I4">
        <v>75.442395149999996</v>
      </c>
      <c r="J4">
        <v>21.303711444027801</v>
      </c>
      <c r="K4">
        <v>70</v>
      </c>
      <c r="L4">
        <v>10</v>
      </c>
      <c r="M4">
        <v>0.44868927409722298</v>
      </c>
      <c r="N4">
        <v>1.0661923344884401</v>
      </c>
      <c r="O4">
        <v>10.9506599</v>
      </c>
      <c r="P4">
        <v>5.9405940594059397</v>
      </c>
      <c r="Q4">
        <v>0.96122764793729298</v>
      </c>
      <c r="R4">
        <v>6.5042223166666604</v>
      </c>
      <c r="S4">
        <v>0</v>
      </c>
      <c r="T4">
        <v>16.393101608113302</v>
      </c>
      <c r="U4">
        <v>27.26960055</v>
      </c>
      <c r="V4">
        <v>63.531353135313502</v>
      </c>
      <c r="W4">
        <v>0.247939637073707</v>
      </c>
      <c r="X4">
        <v>2.8602270666666598</v>
      </c>
      <c r="Y4">
        <v>63.531353135313502</v>
      </c>
      <c r="Z4">
        <v>5</v>
      </c>
      <c r="AA4">
        <v>15</v>
      </c>
      <c r="AB4">
        <v>15</v>
      </c>
      <c r="AC4">
        <v>5</v>
      </c>
    </row>
    <row r="5" spans="1:29" x14ac:dyDescent="0.55000000000000004">
      <c r="A5">
        <v>4</v>
      </c>
      <c r="B5">
        <v>576</v>
      </c>
      <c r="C5">
        <v>576</v>
      </c>
      <c r="D5">
        <v>57.2285886833332</v>
      </c>
      <c r="E5">
        <v>99.3814398101851</v>
      </c>
      <c r="F5">
        <v>96.440756710648103</v>
      </c>
      <c r="G5">
        <v>93.320071239583299</v>
      </c>
      <c r="H5">
        <v>46.500318741782401</v>
      </c>
      <c r="I5">
        <v>66.669707916666596</v>
      </c>
      <c r="J5">
        <v>16.9889138438194</v>
      </c>
      <c r="K5">
        <v>60</v>
      </c>
      <c r="L5">
        <v>6</v>
      </c>
      <c r="M5">
        <v>8.6986304016203705E-2</v>
      </c>
      <c r="N5">
        <v>0.21746576004050899</v>
      </c>
      <c r="O5">
        <v>2.5254001666666599</v>
      </c>
      <c r="P5">
        <v>0</v>
      </c>
      <c r="Q5">
        <v>0.28264017479745301</v>
      </c>
      <c r="R5">
        <v>4.6118609333333298</v>
      </c>
      <c r="S5">
        <v>0</v>
      </c>
      <c r="T5">
        <v>10.1179398381365</v>
      </c>
      <c r="U5">
        <v>27.986061049999901</v>
      </c>
      <c r="V5">
        <v>34.8958333333333</v>
      </c>
      <c r="W5">
        <v>0.22663280668402699</v>
      </c>
      <c r="X5">
        <v>3.4451568333333298</v>
      </c>
      <c r="Y5">
        <v>34.8958333333333</v>
      </c>
      <c r="Z5">
        <v>5</v>
      </c>
      <c r="AA5">
        <v>15</v>
      </c>
      <c r="AB5">
        <v>15</v>
      </c>
      <c r="AC5">
        <v>5</v>
      </c>
    </row>
    <row r="6" spans="1:29" x14ac:dyDescent="0.55000000000000004">
      <c r="A6">
        <v>5</v>
      </c>
      <c r="B6">
        <v>610</v>
      </c>
      <c r="C6">
        <v>610</v>
      </c>
      <c r="D6">
        <v>67.961522649999907</v>
      </c>
      <c r="E6">
        <v>99.424274971064804</v>
      </c>
      <c r="F6">
        <v>98.989536981481393</v>
      </c>
      <c r="G6">
        <v>91.635108738425899</v>
      </c>
      <c r="H6">
        <v>47.586657360682999</v>
      </c>
      <c r="I6">
        <v>69.930507166666601</v>
      </c>
      <c r="J6">
        <v>18.461293526481501</v>
      </c>
      <c r="K6">
        <v>62</v>
      </c>
      <c r="L6">
        <v>6</v>
      </c>
      <c r="M6">
        <v>0.121128335254629</v>
      </c>
      <c r="N6">
        <v>0.28594229961748602</v>
      </c>
      <c r="O6">
        <v>5.7978975666666601</v>
      </c>
      <c r="P6">
        <v>0.32786885245901598</v>
      </c>
      <c r="Q6">
        <v>0.10851753371584601</v>
      </c>
      <c r="R6">
        <v>6.0226380666666604</v>
      </c>
      <c r="S6">
        <v>0</v>
      </c>
      <c r="T6">
        <v>11.099426593907101</v>
      </c>
      <c r="U6">
        <v>27.824528983333298</v>
      </c>
      <c r="V6">
        <v>28.032786885245901</v>
      </c>
      <c r="W6">
        <v>0.25913459322404298</v>
      </c>
      <c r="X6">
        <v>2.8942946166666599</v>
      </c>
      <c r="Y6">
        <v>28.032786885245901</v>
      </c>
      <c r="Z6">
        <v>5</v>
      </c>
      <c r="AA6">
        <v>15</v>
      </c>
      <c r="AB6">
        <v>15</v>
      </c>
      <c r="AC6">
        <v>5</v>
      </c>
    </row>
    <row r="7" spans="1:29" x14ac:dyDescent="0.55000000000000004">
      <c r="A7">
        <v>6</v>
      </c>
      <c r="B7">
        <v>670</v>
      </c>
      <c r="C7">
        <v>670</v>
      </c>
      <c r="D7">
        <v>131.17535068333299</v>
      </c>
      <c r="E7">
        <v>81.584028686342506</v>
      </c>
      <c r="F7">
        <v>80.265074187499906</v>
      </c>
      <c r="G7">
        <v>90.492499726851804</v>
      </c>
      <c r="H7">
        <v>86.529144960198906</v>
      </c>
      <c r="I7">
        <v>133.494225133333</v>
      </c>
      <c r="J7">
        <v>38.434630888263897</v>
      </c>
      <c r="K7">
        <v>124</v>
      </c>
      <c r="L7">
        <v>67</v>
      </c>
      <c r="M7">
        <v>11.766192053819401</v>
      </c>
      <c r="N7">
        <v>25.288532175373099</v>
      </c>
      <c r="O7">
        <v>68.768499316666606</v>
      </c>
      <c r="P7">
        <v>63.283582089552198</v>
      </c>
      <c r="Q7">
        <v>2.8247010046268599</v>
      </c>
      <c r="R7">
        <v>7.41763659999999</v>
      </c>
      <c r="S7">
        <v>0</v>
      </c>
      <c r="T7">
        <v>22.2394709497263</v>
      </c>
      <c r="U7">
        <v>27.648091033333301</v>
      </c>
      <c r="V7">
        <v>91.194029850746205</v>
      </c>
      <c r="W7">
        <v>0.25728703853233797</v>
      </c>
      <c r="X7">
        <v>2.6884420499999999</v>
      </c>
      <c r="Y7">
        <v>91.194029850746205</v>
      </c>
      <c r="Z7">
        <v>5</v>
      </c>
      <c r="AA7">
        <v>15</v>
      </c>
      <c r="AB7">
        <v>15</v>
      </c>
      <c r="AC7">
        <v>5</v>
      </c>
    </row>
    <row r="8" spans="1:29" x14ac:dyDescent="0.55000000000000004">
      <c r="A8">
        <v>7</v>
      </c>
      <c r="B8">
        <v>635</v>
      </c>
      <c r="C8">
        <v>635</v>
      </c>
      <c r="D8">
        <v>93.727244366666596</v>
      </c>
      <c r="E8">
        <v>91.352201326388894</v>
      </c>
      <c r="F8">
        <v>87.3223227939814</v>
      </c>
      <c r="G8">
        <v>90.911468938657407</v>
      </c>
      <c r="H8">
        <v>61.792123358241398</v>
      </c>
      <c r="I8">
        <v>95.824031283333298</v>
      </c>
      <c r="J8">
        <v>25.4934872596296</v>
      </c>
      <c r="K8">
        <v>90</v>
      </c>
      <c r="L8">
        <v>32</v>
      </c>
      <c r="M8">
        <v>1.66745095914351</v>
      </c>
      <c r="N8">
        <v>3.7813061120734899</v>
      </c>
      <c r="O8">
        <v>32.006357799999897</v>
      </c>
      <c r="P8">
        <v>24.409448818897602</v>
      </c>
      <c r="Q8">
        <v>1.6004100798950101</v>
      </c>
      <c r="R8">
        <v>6.4360898333333303</v>
      </c>
      <c r="S8">
        <v>0</v>
      </c>
      <c r="T8">
        <v>20.150966401916001</v>
      </c>
      <c r="U8">
        <v>28.363997033333298</v>
      </c>
      <c r="V8">
        <v>82.677165354330697</v>
      </c>
      <c r="W8">
        <v>0.270535990262467</v>
      </c>
      <c r="X8">
        <v>2.5985216333333301</v>
      </c>
      <c r="Y8">
        <v>82.677165354330697</v>
      </c>
      <c r="Z8">
        <v>5</v>
      </c>
      <c r="AA8">
        <v>15</v>
      </c>
      <c r="AB8">
        <v>15</v>
      </c>
      <c r="AC8">
        <v>5</v>
      </c>
    </row>
    <row r="9" spans="1:29" x14ac:dyDescent="0.55000000000000004">
      <c r="A9">
        <v>8</v>
      </c>
      <c r="B9">
        <v>602</v>
      </c>
      <c r="C9">
        <v>602</v>
      </c>
      <c r="D9">
        <v>73.1821086333333</v>
      </c>
      <c r="E9">
        <v>89.629336993055503</v>
      </c>
      <c r="F9">
        <v>87.683431438657394</v>
      </c>
      <c r="G9">
        <v>92.420050369212902</v>
      </c>
      <c r="H9">
        <v>57.467695841555901</v>
      </c>
      <c r="I9">
        <v>82.192365699999996</v>
      </c>
      <c r="J9">
        <v>22.3507850192013</v>
      </c>
      <c r="K9">
        <v>75</v>
      </c>
      <c r="L9">
        <v>16</v>
      </c>
      <c r="M9">
        <v>1.2845201146875</v>
      </c>
      <c r="N9">
        <v>3.0726062544019901</v>
      </c>
      <c r="O9">
        <v>16.480182183333302</v>
      </c>
      <c r="P9">
        <v>27.5747508305647</v>
      </c>
      <c r="Q9">
        <v>1.8657167555370899</v>
      </c>
      <c r="R9">
        <v>6.90604525</v>
      </c>
      <c r="S9">
        <v>0</v>
      </c>
      <c r="T9">
        <v>16.482189465088499</v>
      </c>
      <c r="U9">
        <v>27.747710616666598</v>
      </c>
      <c r="V9">
        <v>65.780730897009903</v>
      </c>
      <c r="W9">
        <v>0.234084537624584</v>
      </c>
      <c r="X9">
        <v>2.3650453833333298</v>
      </c>
      <c r="Y9">
        <v>65.780730897009903</v>
      </c>
      <c r="Z9">
        <v>5</v>
      </c>
      <c r="AA9">
        <v>15</v>
      </c>
      <c r="AB9">
        <v>15</v>
      </c>
      <c r="AC9">
        <v>5</v>
      </c>
    </row>
    <row r="10" spans="1:29" x14ac:dyDescent="0.55000000000000004">
      <c r="A10">
        <v>9</v>
      </c>
      <c r="B10">
        <v>603</v>
      </c>
      <c r="C10">
        <v>603</v>
      </c>
      <c r="D10">
        <v>67.841402216666594</v>
      </c>
      <c r="E10">
        <v>99.310329438657405</v>
      </c>
      <c r="F10">
        <v>98.136265821759196</v>
      </c>
      <c r="G10">
        <v>92.168792387731401</v>
      </c>
      <c r="H10">
        <v>45.336652416252001</v>
      </c>
      <c r="I10">
        <v>68.597835333333293</v>
      </c>
      <c r="J10">
        <v>17.297909755023099</v>
      </c>
      <c r="K10">
        <v>62</v>
      </c>
      <c r="L10">
        <v>5</v>
      </c>
      <c r="M10">
        <v>0.114097858819444</v>
      </c>
      <c r="N10">
        <v>0.27247249867329998</v>
      </c>
      <c r="O10">
        <v>2.8833526833333298</v>
      </c>
      <c r="P10">
        <v>0</v>
      </c>
      <c r="Q10">
        <v>0.195505580956329</v>
      </c>
      <c r="R10">
        <v>5.96141116666666</v>
      </c>
      <c r="S10">
        <v>0</v>
      </c>
      <c r="T10">
        <v>8.9272485021005998</v>
      </c>
      <c r="U10">
        <v>27.054238649999999</v>
      </c>
      <c r="V10">
        <v>23.383084577114399</v>
      </c>
      <c r="W10">
        <v>0.23344496777224899</v>
      </c>
      <c r="X10">
        <v>2.9643790999999999</v>
      </c>
      <c r="Y10">
        <v>23.383084577114399</v>
      </c>
      <c r="Z10">
        <v>5</v>
      </c>
      <c r="AA10">
        <v>15</v>
      </c>
      <c r="AB10">
        <v>15</v>
      </c>
      <c r="AC10">
        <v>5</v>
      </c>
    </row>
    <row r="11" spans="1:29" x14ac:dyDescent="0.55000000000000004">
      <c r="A11">
        <v>10</v>
      </c>
      <c r="B11">
        <v>605</v>
      </c>
      <c r="C11">
        <v>605</v>
      </c>
      <c r="D11">
        <v>78.7209382333333</v>
      </c>
      <c r="E11">
        <v>97.113406118055494</v>
      </c>
      <c r="F11">
        <v>96.658289119212895</v>
      </c>
      <c r="G11">
        <v>91.914462112268495</v>
      </c>
      <c r="H11">
        <v>52.2132637810193</v>
      </c>
      <c r="I11">
        <v>87.6407489999999</v>
      </c>
      <c r="J11">
        <v>20.268441852256899</v>
      </c>
      <c r="K11">
        <v>79</v>
      </c>
      <c r="L11">
        <v>21</v>
      </c>
      <c r="M11">
        <v>0.79285678475694399</v>
      </c>
      <c r="N11">
        <v>1.8871301984297499</v>
      </c>
      <c r="O11">
        <v>21.120212516666601</v>
      </c>
      <c r="P11">
        <v>11.5702479338842</v>
      </c>
      <c r="Q11">
        <v>0.50240643247933903</v>
      </c>
      <c r="R11">
        <v>5.5796846499999999</v>
      </c>
      <c r="S11">
        <v>0</v>
      </c>
      <c r="T11">
        <v>13.795618336694201</v>
      </c>
      <c r="U11">
        <v>27.105243949999998</v>
      </c>
      <c r="V11">
        <v>54.214876033057799</v>
      </c>
      <c r="W11">
        <v>0.279960995454545</v>
      </c>
      <c r="X11">
        <v>3.5648957166666602</v>
      </c>
      <c r="Y11">
        <v>54.214876033057799</v>
      </c>
      <c r="Z11">
        <v>5</v>
      </c>
      <c r="AA11">
        <v>15</v>
      </c>
      <c r="AB11">
        <v>15</v>
      </c>
      <c r="AC11">
        <v>5</v>
      </c>
    </row>
    <row r="12" spans="1:29" x14ac:dyDescent="0.55000000000000004">
      <c r="A12">
        <v>11</v>
      </c>
      <c r="B12">
        <v>610</v>
      </c>
      <c r="C12">
        <v>610</v>
      </c>
      <c r="D12">
        <v>66.176353416666501</v>
      </c>
      <c r="E12">
        <v>99.001977254629594</v>
      </c>
      <c r="F12">
        <v>95.131896152777699</v>
      </c>
      <c r="G12">
        <v>91.327190995370302</v>
      </c>
      <c r="H12">
        <v>54.727026059371497</v>
      </c>
      <c r="I12">
        <v>68.873201216666601</v>
      </c>
      <c r="J12">
        <v>21.480759512580999</v>
      </c>
      <c r="K12">
        <v>63</v>
      </c>
      <c r="L12">
        <v>6</v>
      </c>
      <c r="M12">
        <v>0.13114248722222299</v>
      </c>
      <c r="N12">
        <v>0.30958226491803198</v>
      </c>
      <c r="O12">
        <v>5.5234641666666597</v>
      </c>
      <c r="P12">
        <v>0.32786885245901598</v>
      </c>
      <c r="Q12">
        <v>0.337349310491803</v>
      </c>
      <c r="R12">
        <v>6.1327134833333297</v>
      </c>
      <c r="S12">
        <v>0</v>
      </c>
      <c r="T12">
        <v>17.903208296475398</v>
      </c>
      <c r="U12">
        <v>28.076154316666599</v>
      </c>
      <c r="V12">
        <v>76.393442622950801</v>
      </c>
      <c r="W12">
        <v>0.270626564234972</v>
      </c>
      <c r="X12">
        <v>3.17219551666666</v>
      </c>
      <c r="Y12">
        <v>76.393442622950801</v>
      </c>
      <c r="Z12">
        <v>5</v>
      </c>
      <c r="AA12">
        <v>15</v>
      </c>
      <c r="AB12">
        <v>15</v>
      </c>
      <c r="AC12">
        <v>5</v>
      </c>
    </row>
    <row r="13" spans="1:29" x14ac:dyDescent="0.55000000000000004">
      <c r="A13">
        <v>12</v>
      </c>
      <c r="B13">
        <v>627</v>
      </c>
      <c r="C13">
        <v>627</v>
      </c>
      <c r="D13">
        <v>87.9312911833333</v>
      </c>
      <c r="E13">
        <v>94.233457429398101</v>
      </c>
      <c r="F13">
        <v>92.707461912037004</v>
      </c>
      <c r="G13">
        <v>91.176079451388802</v>
      </c>
      <c r="H13">
        <v>56.621721607203497</v>
      </c>
      <c r="I13">
        <v>88.305408400000005</v>
      </c>
      <c r="J13">
        <v>22.9123047643055</v>
      </c>
      <c r="K13">
        <v>84</v>
      </c>
      <c r="L13">
        <v>24</v>
      </c>
      <c r="M13">
        <v>1.60194222034722</v>
      </c>
      <c r="N13">
        <v>3.6791017500797398</v>
      </c>
      <c r="O13">
        <v>27.0020627</v>
      </c>
      <c r="P13">
        <v>22.647527910685799</v>
      </c>
      <c r="Q13">
        <v>1.00830607099946</v>
      </c>
      <c r="R13">
        <v>6.81120928333333</v>
      </c>
      <c r="S13">
        <v>0</v>
      </c>
      <c r="T13">
        <v>15.7610429463583</v>
      </c>
      <c r="U13">
        <v>27.17872955</v>
      </c>
      <c r="V13">
        <v>57.097288676235998</v>
      </c>
      <c r="W13">
        <v>0.24964941376927099</v>
      </c>
      <c r="X13">
        <v>3.1615327666666602</v>
      </c>
      <c r="Y13">
        <v>57.097288676235998</v>
      </c>
      <c r="Z13">
        <v>5</v>
      </c>
      <c r="AA13">
        <v>15</v>
      </c>
      <c r="AB13">
        <v>15</v>
      </c>
      <c r="AC13">
        <v>5</v>
      </c>
    </row>
    <row r="14" spans="1:29" x14ac:dyDescent="0.55000000000000004">
      <c r="A14">
        <v>13</v>
      </c>
      <c r="B14">
        <v>627</v>
      </c>
      <c r="C14">
        <v>627</v>
      </c>
      <c r="D14">
        <v>92.981967083333302</v>
      </c>
      <c r="E14">
        <v>88.502099628472195</v>
      </c>
      <c r="F14">
        <v>88.096335091435094</v>
      </c>
      <c r="G14">
        <v>90.799905524305501</v>
      </c>
      <c r="H14">
        <v>61.507024941041898</v>
      </c>
      <c r="I14">
        <v>97.077785916666599</v>
      </c>
      <c r="J14">
        <v>25.046090126631899</v>
      </c>
      <c r="K14">
        <v>87</v>
      </c>
      <c r="L14">
        <v>30</v>
      </c>
      <c r="M14">
        <v>2.6321897535185101</v>
      </c>
      <c r="N14">
        <v>6.0452204865496997</v>
      </c>
      <c r="O14">
        <v>32.492123133333301</v>
      </c>
      <c r="P14">
        <v>38.277511961722396</v>
      </c>
      <c r="Q14">
        <v>1.8263531405901099</v>
      </c>
      <c r="R14">
        <v>7.6727013833333304</v>
      </c>
      <c r="S14">
        <v>0</v>
      </c>
      <c r="T14">
        <v>17.420284548989802</v>
      </c>
      <c r="U14">
        <v>28.902745100000001</v>
      </c>
      <c r="V14">
        <v>66.985645933014297</v>
      </c>
      <c r="W14">
        <v>0.28351533538011697</v>
      </c>
      <c r="X14">
        <v>3.61339021666666</v>
      </c>
      <c r="Y14">
        <v>66.985645933014297</v>
      </c>
      <c r="Z14">
        <v>5</v>
      </c>
      <c r="AA14">
        <v>15</v>
      </c>
      <c r="AB14">
        <v>15</v>
      </c>
      <c r="AC14">
        <v>5</v>
      </c>
    </row>
    <row r="15" spans="1:29" x14ac:dyDescent="0.55000000000000004">
      <c r="A15">
        <v>14</v>
      </c>
      <c r="B15">
        <v>633</v>
      </c>
      <c r="C15">
        <v>633</v>
      </c>
      <c r="D15">
        <v>92.752002433333303</v>
      </c>
      <c r="E15">
        <v>89.279211657407402</v>
      </c>
      <c r="F15">
        <v>86.597271303240703</v>
      </c>
      <c r="G15">
        <v>91.710137237268498</v>
      </c>
      <c r="H15">
        <v>65.761112137862</v>
      </c>
      <c r="I15">
        <v>100.062761533333</v>
      </c>
      <c r="J15">
        <v>27.1370701537499</v>
      </c>
      <c r="K15">
        <v>92</v>
      </c>
      <c r="L15">
        <v>34</v>
      </c>
      <c r="M15">
        <v>3.9804744268749999</v>
      </c>
      <c r="N15">
        <v>9.0551077009478593</v>
      </c>
      <c r="O15">
        <v>35.114071699999997</v>
      </c>
      <c r="P15">
        <v>41.074249605055201</v>
      </c>
      <c r="Q15">
        <v>1.8031154946814101</v>
      </c>
      <c r="R15">
        <v>6.6843664333333299</v>
      </c>
      <c r="S15">
        <v>0</v>
      </c>
      <c r="T15">
        <v>18.781607441495499</v>
      </c>
      <c r="U15">
        <v>27.414709449999901</v>
      </c>
      <c r="V15">
        <v>76.303317535545006</v>
      </c>
      <c r="W15">
        <v>0.24003282864665601</v>
      </c>
      <c r="X15">
        <v>2.1058938333333299</v>
      </c>
      <c r="Y15">
        <v>76.303317535545006</v>
      </c>
      <c r="Z15">
        <v>5</v>
      </c>
      <c r="AA15">
        <v>15</v>
      </c>
      <c r="AB15">
        <v>15</v>
      </c>
      <c r="AC15">
        <v>5</v>
      </c>
    </row>
    <row r="16" spans="1:29" x14ac:dyDescent="0.55000000000000004">
      <c r="A16">
        <v>15</v>
      </c>
      <c r="B16">
        <v>652</v>
      </c>
      <c r="C16">
        <v>652</v>
      </c>
      <c r="D16">
        <v>112.526875483333</v>
      </c>
      <c r="E16">
        <v>84.048770187499997</v>
      </c>
      <c r="F16">
        <v>82.4136240601851</v>
      </c>
      <c r="G16">
        <v>90.696030700231404</v>
      </c>
      <c r="H16">
        <v>79.728199656594995</v>
      </c>
      <c r="I16">
        <v>114.1496959</v>
      </c>
      <c r="J16">
        <v>34.273882358923501</v>
      </c>
      <c r="K16">
        <v>107</v>
      </c>
      <c r="L16">
        <v>49</v>
      </c>
      <c r="M16">
        <v>9.02572746221065</v>
      </c>
      <c r="N16">
        <v>19.934122002428399</v>
      </c>
      <c r="O16">
        <v>48.896727400000003</v>
      </c>
      <c r="P16">
        <v>58.7423312883435</v>
      </c>
      <c r="Q16">
        <v>2.5569498554447798</v>
      </c>
      <c r="R16">
        <v>6.8214480333333301</v>
      </c>
      <c r="S16">
        <v>0</v>
      </c>
      <c r="T16">
        <v>20.955060381109401</v>
      </c>
      <c r="U16">
        <v>27.480506599999998</v>
      </c>
      <c r="V16">
        <v>84.049079754601195</v>
      </c>
      <c r="W16">
        <v>0.26316990314417099</v>
      </c>
      <c r="X16">
        <v>2.5391933333333299</v>
      </c>
      <c r="Y16">
        <v>84.049079754601195</v>
      </c>
      <c r="Z16">
        <v>5</v>
      </c>
      <c r="AA16">
        <v>15</v>
      </c>
      <c r="AB16">
        <v>15</v>
      </c>
      <c r="AC16">
        <v>5</v>
      </c>
    </row>
    <row r="17" spans="1:29" x14ac:dyDescent="0.55000000000000004">
      <c r="A17">
        <v>16</v>
      </c>
      <c r="B17">
        <v>634</v>
      </c>
      <c r="C17">
        <v>634</v>
      </c>
      <c r="D17">
        <v>93.349186483333298</v>
      </c>
      <c r="E17">
        <v>87.498012489583303</v>
      </c>
      <c r="F17">
        <v>86.091757295138805</v>
      </c>
      <c r="G17">
        <v>90.9755181655092</v>
      </c>
      <c r="H17">
        <v>65.282109981072594</v>
      </c>
      <c r="I17">
        <v>94.331788199999906</v>
      </c>
      <c r="J17">
        <v>26.964525698171201</v>
      </c>
      <c r="K17">
        <v>86</v>
      </c>
      <c r="L17">
        <v>28</v>
      </c>
      <c r="M17">
        <v>3.11751278003472</v>
      </c>
      <c r="N17">
        <v>7.0807861249999897</v>
      </c>
      <c r="O17">
        <v>28.771842516666599</v>
      </c>
      <c r="P17">
        <v>43.3753943217665</v>
      </c>
      <c r="Q17">
        <v>2.0486328236330098</v>
      </c>
      <c r="R17">
        <v>6.6356558999999997</v>
      </c>
      <c r="S17">
        <v>0</v>
      </c>
      <c r="T17">
        <v>19.850299009674</v>
      </c>
      <c r="U17">
        <v>27.5867452666666</v>
      </c>
      <c r="V17">
        <v>78.233438485804399</v>
      </c>
      <c r="W17">
        <v>0.27292378682965202</v>
      </c>
      <c r="X17">
        <v>2.6400178666666601</v>
      </c>
      <c r="Y17">
        <v>78.233438485804399</v>
      </c>
      <c r="Z17">
        <v>5</v>
      </c>
      <c r="AA17">
        <v>15</v>
      </c>
      <c r="AB17">
        <v>15</v>
      </c>
      <c r="AC17">
        <v>5</v>
      </c>
    </row>
    <row r="18" spans="1:29" x14ac:dyDescent="0.55000000000000004">
      <c r="A18">
        <v>17</v>
      </c>
      <c r="B18">
        <v>602</v>
      </c>
      <c r="C18">
        <v>602</v>
      </c>
      <c r="D18">
        <v>68.694497799999894</v>
      </c>
      <c r="E18">
        <v>99.081060684027705</v>
      </c>
      <c r="F18">
        <v>98.297826468750003</v>
      </c>
      <c r="G18">
        <v>91.898533440972201</v>
      </c>
      <c r="H18">
        <v>49.152515390808297</v>
      </c>
      <c r="I18">
        <v>69.825025333333301</v>
      </c>
      <c r="J18">
        <v>18.8492966456018</v>
      </c>
      <c r="K18">
        <v>64</v>
      </c>
      <c r="L18">
        <v>6</v>
      </c>
      <c r="M18">
        <v>0.15142387569444299</v>
      </c>
      <c r="N18">
        <v>0.36220993521594602</v>
      </c>
      <c r="O18">
        <v>5.4778578333333297</v>
      </c>
      <c r="P18">
        <v>0.16611295681063101</v>
      </c>
      <c r="Q18">
        <v>0.208971820847176</v>
      </c>
      <c r="R18">
        <v>5.4253701166666604</v>
      </c>
      <c r="S18">
        <v>0</v>
      </c>
      <c r="T18">
        <v>12.364475399252401</v>
      </c>
      <c r="U18">
        <v>26.306251549999999</v>
      </c>
      <c r="V18">
        <v>42.857142857142797</v>
      </c>
      <c r="W18">
        <v>0.26968765578626802</v>
      </c>
      <c r="X18">
        <v>3.0524296999999998</v>
      </c>
      <c r="Y18">
        <v>42.857142857142797</v>
      </c>
      <c r="Z18">
        <v>5</v>
      </c>
      <c r="AA18">
        <v>15</v>
      </c>
      <c r="AB18">
        <v>15</v>
      </c>
      <c r="AC18">
        <v>5</v>
      </c>
    </row>
    <row r="19" spans="1:29" x14ac:dyDescent="0.55000000000000004">
      <c r="A19">
        <v>18</v>
      </c>
      <c r="B19">
        <v>627</v>
      </c>
      <c r="C19">
        <v>627</v>
      </c>
      <c r="D19">
        <v>92.715816349999997</v>
      </c>
      <c r="E19">
        <v>90.505924012731398</v>
      </c>
      <c r="F19">
        <v>89.902185931712907</v>
      </c>
      <c r="G19">
        <v>91.250397646990706</v>
      </c>
      <c r="H19">
        <v>60.0051029303295</v>
      </c>
      <c r="I19">
        <v>95.687047800000002</v>
      </c>
      <c r="J19">
        <v>24.3552026176041</v>
      </c>
      <c r="K19">
        <v>89</v>
      </c>
      <c r="L19">
        <v>31</v>
      </c>
      <c r="M19">
        <v>2.5036555771759201</v>
      </c>
      <c r="N19">
        <v>5.7500223782030799</v>
      </c>
      <c r="O19">
        <v>31.976543416666601</v>
      </c>
      <c r="P19">
        <v>34.609250398724001</v>
      </c>
      <c r="Q19">
        <v>1.5418932091174899</v>
      </c>
      <c r="R19">
        <v>6.6767818166666597</v>
      </c>
      <c r="S19">
        <v>0</v>
      </c>
      <c r="T19">
        <v>16.398169758452902</v>
      </c>
      <c r="U19">
        <v>28.004194616666599</v>
      </c>
      <c r="V19">
        <v>61.562998405103599</v>
      </c>
      <c r="W19">
        <v>0.27894413312068</v>
      </c>
      <c r="X19">
        <v>3.58795656666666</v>
      </c>
      <c r="Y19">
        <v>61.562998405103599</v>
      </c>
      <c r="Z19">
        <v>5</v>
      </c>
      <c r="AA19">
        <v>15</v>
      </c>
      <c r="AB19">
        <v>15</v>
      </c>
      <c r="AC19">
        <v>5</v>
      </c>
    </row>
    <row r="20" spans="1:29" x14ac:dyDescent="0.55000000000000004">
      <c r="A20">
        <v>19</v>
      </c>
      <c r="B20">
        <v>617</v>
      </c>
      <c r="C20">
        <v>617</v>
      </c>
      <c r="D20">
        <v>79.830608016666602</v>
      </c>
      <c r="E20">
        <v>93.595721863425894</v>
      </c>
      <c r="F20">
        <v>93.346199774305504</v>
      </c>
      <c r="G20">
        <v>90.915154077546305</v>
      </c>
      <c r="H20">
        <v>54.818212324473201</v>
      </c>
      <c r="I20">
        <v>89.9918561333333</v>
      </c>
      <c r="J20">
        <v>21.758832020312401</v>
      </c>
      <c r="K20">
        <v>82</v>
      </c>
      <c r="L20">
        <v>23</v>
      </c>
      <c r="M20">
        <v>1.42145555144675</v>
      </c>
      <c r="N20">
        <v>3.3174975592922702</v>
      </c>
      <c r="O20">
        <v>24.0559245333333</v>
      </c>
      <c r="P20">
        <v>20.4213938411669</v>
      </c>
      <c r="Q20">
        <v>1.0471649948136099</v>
      </c>
      <c r="R20">
        <v>7.8568072166666596</v>
      </c>
      <c r="S20">
        <v>0</v>
      </c>
      <c r="T20">
        <v>14.1328369734738</v>
      </c>
      <c r="U20">
        <v>28.4688153166666</v>
      </c>
      <c r="V20">
        <v>48.2982171799027</v>
      </c>
      <c r="W20">
        <v>0.297759848703403</v>
      </c>
      <c r="X20">
        <v>3.19821069999999</v>
      </c>
      <c r="Y20">
        <v>48.2982171799027</v>
      </c>
      <c r="Z20">
        <v>5</v>
      </c>
      <c r="AA20">
        <v>15</v>
      </c>
      <c r="AB20">
        <v>15</v>
      </c>
      <c r="AC20">
        <v>5</v>
      </c>
    </row>
    <row r="21" spans="1:29" x14ac:dyDescent="0.55000000000000004">
      <c r="A21">
        <v>20</v>
      </c>
      <c r="B21">
        <v>596</v>
      </c>
      <c r="C21">
        <v>596</v>
      </c>
      <c r="D21">
        <v>77.051894183333303</v>
      </c>
      <c r="E21">
        <v>91.208533218750006</v>
      </c>
      <c r="F21">
        <v>90.171624104166597</v>
      </c>
      <c r="G21">
        <v>92.442269987268503</v>
      </c>
      <c r="H21">
        <v>55.328853431795302</v>
      </c>
      <c r="I21">
        <v>84.6197761833333</v>
      </c>
      <c r="J21">
        <v>21.248333129930501</v>
      </c>
      <c r="K21">
        <v>77</v>
      </c>
      <c r="L21">
        <v>19</v>
      </c>
      <c r="M21">
        <v>1.50328742939814</v>
      </c>
      <c r="N21">
        <v>3.63210385626398</v>
      </c>
      <c r="O21">
        <v>20.2069278666666</v>
      </c>
      <c r="P21">
        <v>28.6912751677852</v>
      </c>
      <c r="Q21">
        <v>1.5380851771252799</v>
      </c>
      <c r="R21">
        <v>7.4932018166666596</v>
      </c>
      <c r="S21">
        <v>0</v>
      </c>
      <c r="T21">
        <v>14.218948981907101</v>
      </c>
      <c r="U21">
        <v>27.705850883333301</v>
      </c>
      <c r="V21">
        <v>50.167785234899299</v>
      </c>
      <c r="W21">
        <v>0.25144712452460799</v>
      </c>
      <c r="X21">
        <v>2.8938540166666602</v>
      </c>
      <c r="Y21">
        <v>50.167785234899299</v>
      </c>
      <c r="Z21">
        <v>5</v>
      </c>
      <c r="AA21">
        <v>15</v>
      </c>
      <c r="AB21">
        <v>15</v>
      </c>
      <c r="AC21">
        <v>5</v>
      </c>
    </row>
    <row r="22" spans="1:29" x14ac:dyDescent="0.55000000000000004">
      <c r="A22">
        <v>21</v>
      </c>
      <c r="B22">
        <v>649</v>
      </c>
      <c r="C22">
        <v>649</v>
      </c>
      <c r="D22">
        <v>111.28240314999999</v>
      </c>
      <c r="E22">
        <v>81.873188368055494</v>
      </c>
      <c r="F22">
        <v>81.561608820601805</v>
      </c>
      <c r="G22">
        <v>90.839018929398094</v>
      </c>
      <c r="H22">
        <v>84.500169375320993</v>
      </c>
      <c r="I22">
        <v>119.8940516</v>
      </c>
      <c r="J22">
        <v>36.274740400983703</v>
      </c>
      <c r="K22">
        <v>111</v>
      </c>
      <c r="L22">
        <v>54</v>
      </c>
      <c r="M22">
        <v>11.425139549502299</v>
      </c>
      <c r="N22">
        <v>25.350078507370299</v>
      </c>
      <c r="O22">
        <v>54.848319016666601</v>
      </c>
      <c r="P22">
        <v>72.573189522342005</v>
      </c>
      <c r="Q22">
        <v>2.7994812639702</v>
      </c>
      <c r="R22">
        <v>7.2256394000000004</v>
      </c>
      <c r="S22">
        <v>0</v>
      </c>
      <c r="T22">
        <v>20.166615938469398</v>
      </c>
      <c r="U22">
        <v>28.125083399999902</v>
      </c>
      <c r="V22">
        <v>80.277349768875197</v>
      </c>
      <c r="W22">
        <v>0.28462459286081099</v>
      </c>
      <c r="X22">
        <v>2.87393858333333</v>
      </c>
      <c r="Y22">
        <v>80.277349768875197</v>
      </c>
      <c r="Z22">
        <v>5</v>
      </c>
      <c r="AA22">
        <v>15</v>
      </c>
      <c r="AB22">
        <v>15</v>
      </c>
      <c r="AC22">
        <v>5</v>
      </c>
    </row>
    <row r="23" spans="1:29" x14ac:dyDescent="0.55000000000000004">
      <c r="A23">
        <v>22</v>
      </c>
      <c r="B23">
        <v>644</v>
      </c>
      <c r="C23">
        <v>644</v>
      </c>
      <c r="D23">
        <v>109.226505233333</v>
      </c>
      <c r="E23">
        <v>87.755365082175899</v>
      </c>
      <c r="F23">
        <v>87.241604322916601</v>
      </c>
      <c r="G23">
        <v>91.144622814814795</v>
      </c>
      <c r="H23">
        <v>65.490907533566102</v>
      </c>
      <c r="I23">
        <v>112.90607335</v>
      </c>
      <c r="J23">
        <v>27.509003994120299</v>
      </c>
      <c r="K23">
        <v>104</v>
      </c>
      <c r="L23">
        <v>47</v>
      </c>
      <c r="M23">
        <v>4.6828805321412004</v>
      </c>
      <c r="N23">
        <v>10.4710372147256</v>
      </c>
      <c r="O23">
        <v>48.605943766666599</v>
      </c>
      <c r="P23">
        <v>48.7577639751552</v>
      </c>
      <c r="Q23">
        <v>1.9040445905538299</v>
      </c>
      <c r="R23">
        <v>7.3471275999999897</v>
      </c>
      <c r="S23">
        <v>0</v>
      </c>
      <c r="T23">
        <v>17.036456726190401</v>
      </c>
      <c r="U23">
        <v>27.927197849999899</v>
      </c>
      <c r="V23">
        <v>68.012422360248394</v>
      </c>
      <c r="W23">
        <v>0.26871213959627299</v>
      </c>
      <c r="X23">
        <v>3.4616144333333301</v>
      </c>
      <c r="Y23">
        <v>68.012422360248394</v>
      </c>
      <c r="Z23">
        <v>5</v>
      </c>
      <c r="AA23">
        <v>15</v>
      </c>
      <c r="AB23">
        <v>15</v>
      </c>
      <c r="AC23">
        <v>5</v>
      </c>
    </row>
    <row r="24" spans="1:29" x14ac:dyDescent="0.55000000000000004">
      <c r="A24">
        <v>23</v>
      </c>
      <c r="B24">
        <v>672</v>
      </c>
      <c r="C24">
        <v>672</v>
      </c>
      <c r="D24">
        <v>135.20594508333301</v>
      </c>
      <c r="E24">
        <v>80.851527405092597</v>
      </c>
      <c r="F24">
        <v>80.205938873842598</v>
      </c>
      <c r="G24">
        <v>90.742251195601796</v>
      </c>
      <c r="H24">
        <v>93.7031960616319</v>
      </c>
      <c r="I24">
        <v>136.53432996666601</v>
      </c>
      <c r="J24">
        <v>41.861335754467603</v>
      </c>
      <c r="K24">
        <v>128</v>
      </c>
      <c r="L24">
        <v>71</v>
      </c>
      <c r="M24">
        <v>15.7445748529629</v>
      </c>
      <c r="N24">
        <v>33.738374684920601</v>
      </c>
      <c r="O24">
        <v>72.225951933333306</v>
      </c>
      <c r="P24">
        <v>73.065476190476105</v>
      </c>
      <c r="Q24">
        <v>2.8699843255456301</v>
      </c>
      <c r="R24">
        <v>7.05263041666666</v>
      </c>
      <c r="S24">
        <v>0</v>
      </c>
      <c r="T24">
        <v>20.948022567385902</v>
      </c>
      <c r="U24">
        <v>28.304869750000002</v>
      </c>
      <c r="V24">
        <v>84.226190476190396</v>
      </c>
      <c r="W24">
        <v>0.242274344270833</v>
      </c>
      <c r="X24">
        <v>2.8533335333333301</v>
      </c>
      <c r="Y24">
        <v>84.226190476190396</v>
      </c>
      <c r="Z24">
        <v>5</v>
      </c>
      <c r="AA24">
        <v>15</v>
      </c>
      <c r="AB24">
        <v>15</v>
      </c>
      <c r="AC24">
        <v>5</v>
      </c>
    </row>
    <row r="25" spans="1:29" x14ac:dyDescent="0.55000000000000004">
      <c r="A25">
        <v>24</v>
      </c>
      <c r="B25">
        <v>588</v>
      </c>
      <c r="C25">
        <v>588</v>
      </c>
      <c r="D25">
        <v>54.0782635666666</v>
      </c>
      <c r="E25">
        <v>100</v>
      </c>
      <c r="F25">
        <v>100</v>
      </c>
      <c r="G25">
        <v>92.456624320601804</v>
      </c>
      <c r="H25">
        <v>42.2544119250283</v>
      </c>
      <c r="I25">
        <v>59.564601549999999</v>
      </c>
      <c r="J25">
        <v>15.6314645097106</v>
      </c>
      <c r="K25">
        <v>53</v>
      </c>
      <c r="L25">
        <v>5</v>
      </c>
      <c r="M25">
        <v>8.2996283171295204E-2</v>
      </c>
      <c r="N25">
        <v>0.20325620368480701</v>
      </c>
      <c r="O25">
        <v>2.2826968833333301</v>
      </c>
      <c r="P25">
        <v>0</v>
      </c>
      <c r="Q25">
        <v>0</v>
      </c>
      <c r="R25">
        <v>0</v>
      </c>
      <c r="S25">
        <v>0</v>
      </c>
      <c r="T25">
        <v>6.0785509032879803</v>
      </c>
      <c r="U25">
        <v>22.1892498833333</v>
      </c>
      <c r="V25">
        <v>9.1836734693877506</v>
      </c>
      <c r="W25">
        <v>0.237623679591836</v>
      </c>
      <c r="X25">
        <v>2.9194487166666598</v>
      </c>
      <c r="Y25">
        <v>9.1836734693877506</v>
      </c>
      <c r="Z25">
        <v>5</v>
      </c>
      <c r="AA25">
        <v>15</v>
      </c>
      <c r="AB25">
        <v>15</v>
      </c>
      <c r="AC25">
        <v>5</v>
      </c>
    </row>
    <row r="26" spans="1:29" x14ac:dyDescent="0.55000000000000004">
      <c r="A26">
        <v>25</v>
      </c>
      <c r="B26">
        <v>654</v>
      </c>
      <c r="C26">
        <v>654</v>
      </c>
      <c r="D26">
        <v>121.24895951666601</v>
      </c>
      <c r="E26">
        <v>83.962183991898101</v>
      </c>
      <c r="F26">
        <v>82.113312960648102</v>
      </c>
      <c r="G26">
        <v>90.826976694444397</v>
      </c>
      <c r="H26">
        <v>80.762315005708402</v>
      </c>
      <c r="I26">
        <v>124.45627254999999</v>
      </c>
      <c r="J26">
        <v>34.889273331053197</v>
      </c>
      <c r="K26">
        <v>115</v>
      </c>
      <c r="L26">
        <v>58</v>
      </c>
      <c r="M26">
        <v>9.5522872195601796</v>
      </c>
      <c r="N26">
        <v>21.032559015545299</v>
      </c>
      <c r="O26">
        <v>59.50536975</v>
      </c>
      <c r="P26">
        <v>57.645259938837903</v>
      </c>
      <c r="Q26">
        <v>2.52994145891947</v>
      </c>
      <c r="R26">
        <v>7.5406523500000002</v>
      </c>
      <c r="S26">
        <v>0</v>
      </c>
      <c r="T26">
        <v>21.027986029790998</v>
      </c>
      <c r="U26">
        <v>28.426207399999999</v>
      </c>
      <c r="V26">
        <v>86.391437308868504</v>
      </c>
      <c r="W26">
        <v>0.28972609796126297</v>
      </c>
      <c r="X26">
        <v>3.3217726000000001</v>
      </c>
      <c r="Y26">
        <v>86.391437308868504</v>
      </c>
      <c r="Z26">
        <v>5</v>
      </c>
      <c r="AA26">
        <v>15</v>
      </c>
      <c r="AB26">
        <v>15</v>
      </c>
      <c r="AC26">
        <v>5</v>
      </c>
    </row>
    <row r="27" spans="1:29" x14ac:dyDescent="0.55000000000000004">
      <c r="A27">
        <v>26</v>
      </c>
      <c r="B27">
        <v>593</v>
      </c>
      <c r="C27">
        <v>593</v>
      </c>
      <c r="D27">
        <v>54.0204690666666</v>
      </c>
      <c r="E27">
        <v>100</v>
      </c>
      <c r="F27">
        <v>99.591946506944396</v>
      </c>
      <c r="G27">
        <v>91.579851010416604</v>
      </c>
      <c r="H27">
        <v>49.138126175660403</v>
      </c>
      <c r="I27">
        <v>62.866179149999901</v>
      </c>
      <c r="J27">
        <v>18.583464333263802</v>
      </c>
      <c r="K27">
        <v>56</v>
      </c>
      <c r="L27">
        <v>7</v>
      </c>
      <c r="M27">
        <v>0.10595972375</v>
      </c>
      <c r="N27">
        <v>0.25730523136593503</v>
      </c>
      <c r="O27">
        <v>3.1849125333333301</v>
      </c>
      <c r="P27">
        <v>0</v>
      </c>
      <c r="Q27">
        <v>8.0140674817313004E-3</v>
      </c>
      <c r="R27">
        <v>0.96485528333333304</v>
      </c>
      <c r="S27">
        <v>0</v>
      </c>
      <c r="T27">
        <v>12.653398644800401</v>
      </c>
      <c r="U27">
        <v>25.399547049999999</v>
      </c>
      <c r="V27">
        <v>36.424957841483902</v>
      </c>
      <c r="W27">
        <v>0.26192112386171901</v>
      </c>
      <c r="X27">
        <v>3.5023241833333301</v>
      </c>
      <c r="Y27">
        <v>36.424957841483902</v>
      </c>
      <c r="Z27">
        <v>5</v>
      </c>
      <c r="AA27">
        <v>15</v>
      </c>
      <c r="AB27">
        <v>15</v>
      </c>
      <c r="AC27">
        <v>5</v>
      </c>
    </row>
    <row r="28" spans="1:29" x14ac:dyDescent="0.55000000000000004">
      <c r="A28">
        <v>27</v>
      </c>
      <c r="B28">
        <v>607</v>
      </c>
      <c r="C28">
        <v>607</v>
      </c>
      <c r="D28">
        <v>67.636351916666598</v>
      </c>
      <c r="E28">
        <v>96.556591711805495</v>
      </c>
      <c r="F28">
        <v>92.122649576388895</v>
      </c>
      <c r="G28">
        <v>91.248894984953694</v>
      </c>
      <c r="H28">
        <v>55.331487865431001</v>
      </c>
      <c r="I28">
        <v>80.550274283333295</v>
      </c>
      <c r="J28">
        <v>21.645474017581002</v>
      </c>
      <c r="K28">
        <v>73</v>
      </c>
      <c r="L28">
        <v>15</v>
      </c>
      <c r="M28">
        <v>0.492586792083334</v>
      </c>
      <c r="N28">
        <v>1.1685749268533701</v>
      </c>
      <c r="O28">
        <v>15.192145316666601</v>
      </c>
      <c r="P28">
        <v>9.55518945634266</v>
      </c>
      <c r="Q28">
        <v>0.84632465653486999</v>
      </c>
      <c r="R28">
        <v>6.6321246833333296</v>
      </c>
      <c r="S28">
        <v>0</v>
      </c>
      <c r="T28">
        <v>17.023354390252599</v>
      </c>
      <c r="U28">
        <v>28.543781749999901</v>
      </c>
      <c r="V28">
        <v>67.874794069192703</v>
      </c>
      <c r="W28">
        <v>0.27623619088412898</v>
      </c>
      <c r="X28">
        <v>3.5752394000000001</v>
      </c>
      <c r="Y28">
        <v>67.874794069192703</v>
      </c>
      <c r="Z28">
        <v>5</v>
      </c>
      <c r="AA28">
        <v>15</v>
      </c>
      <c r="AB28">
        <v>15</v>
      </c>
      <c r="AC28">
        <v>5</v>
      </c>
    </row>
    <row r="29" spans="1:29" x14ac:dyDescent="0.55000000000000004">
      <c r="A29">
        <v>28</v>
      </c>
      <c r="B29">
        <v>643</v>
      </c>
      <c r="C29">
        <v>643</v>
      </c>
      <c r="D29">
        <v>109.844405999999</v>
      </c>
      <c r="E29">
        <v>84.847521675925904</v>
      </c>
      <c r="F29">
        <v>84.0650142210648</v>
      </c>
      <c r="G29">
        <v>90.941546108796302</v>
      </c>
      <c r="H29">
        <v>74.564228826438494</v>
      </c>
      <c r="I29">
        <v>113.72701364999899</v>
      </c>
      <c r="J29">
        <v>31.5061913133333</v>
      </c>
      <c r="K29">
        <v>107</v>
      </c>
      <c r="L29">
        <v>48</v>
      </c>
      <c r="M29">
        <v>7.0645859229745298</v>
      </c>
      <c r="N29">
        <v>15.821156654872899</v>
      </c>
      <c r="O29">
        <v>49.206362933333303</v>
      </c>
      <c r="P29">
        <v>56.454121306376301</v>
      </c>
      <c r="Q29">
        <v>2.4098872306894701</v>
      </c>
      <c r="R29">
        <v>7.0548553666666596</v>
      </c>
      <c r="S29">
        <v>0</v>
      </c>
      <c r="T29">
        <v>20.080798908579499</v>
      </c>
      <c r="U29">
        <v>28.07026815</v>
      </c>
      <c r="V29">
        <v>81.493001555209901</v>
      </c>
      <c r="W29">
        <v>0.26258320756868803</v>
      </c>
      <c r="X29">
        <v>3.1825933166666598</v>
      </c>
      <c r="Y29">
        <v>81.493001555209901</v>
      </c>
      <c r="Z29">
        <v>5</v>
      </c>
      <c r="AA29">
        <v>15</v>
      </c>
      <c r="AB29">
        <v>15</v>
      </c>
      <c r="AC29">
        <v>5</v>
      </c>
    </row>
    <row r="30" spans="1:29" x14ac:dyDescent="0.55000000000000004">
      <c r="A30">
        <v>29</v>
      </c>
      <c r="B30">
        <v>624</v>
      </c>
      <c r="C30">
        <v>624</v>
      </c>
      <c r="D30">
        <v>97.923590116666603</v>
      </c>
      <c r="E30">
        <v>87.578947726851794</v>
      </c>
      <c r="F30">
        <v>86.941142659722203</v>
      </c>
      <c r="G30">
        <v>91.493413822916594</v>
      </c>
      <c r="H30">
        <v>65.630985152029893</v>
      </c>
      <c r="I30">
        <v>100.15167433333301</v>
      </c>
      <c r="J30">
        <v>26.7117811784838</v>
      </c>
      <c r="K30">
        <v>90</v>
      </c>
      <c r="L30">
        <v>33</v>
      </c>
      <c r="M30">
        <v>4.1635949059490702</v>
      </c>
      <c r="N30">
        <v>9.6082959368055398</v>
      </c>
      <c r="O30">
        <v>33.354365000000001</v>
      </c>
      <c r="P30">
        <v>48.717948717948701</v>
      </c>
      <c r="Q30">
        <v>2.0200189903846102</v>
      </c>
      <c r="R30">
        <v>6.7148254500000002</v>
      </c>
      <c r="S30">
        <v>0</v>
      </c>
      <c r="T30">
        <v>17.9298360636752</v>
      </c>
      <c r="U30">
        <v>28.013954849999902</v>
      </c>
      <c r="V30">
        <v>69.551282051282001</v>
      </c>
      <c r="W30">
        <v>0.24023440755875999</v>
      </c>
      <c r="X30">
        <v>2.7795677166666599</v>
      </c>
      <c r="Y30">
        <v>69.551282051282001</v>
      </c>
      <c r="Z30">
        <v>5</v>
      </c>
      <c r="AA30">
        <v>15</v>
      </c>
      <c r="AB30">
        <v>15</v>
      </c>
      <c r="AC30">
        <v>5</v>
      </c>
    </row>
    <row r="31" spans="1:29" x14ac:dyDescent="0.55000000000000004">
      <c r="A31">
        <v>30</v>
      </c>
      <c r="B31">
        <v>613</v>
      </c>
      <c r="C31">
        <v>613</v>
      </c>
      <c r="D31">
        <v>73.351886366666605</v>
      </c>
      <c r="E31">
        <v>96.879445312499996</v>
      </c>
      <c r="F31">
        <v>95.893971458333297</v>
      </c>
      <c r="G31">
        <v>91.127861483796295</v>
      </c>
      <c r="H31">
        <v>53.113161600353401</v>
      </c>
      <c r="I31">
        <v>79.324507650000001</v>
      </c>
      <c r="J31">
        <v>20.922979634016102</v>
      </c>
      <c r="K31">
        <v>72</v>
      </c>
      <c r="L31">
        <v>15</v>
      </c>
      <c r="M31">
        <v>0.49612402895833302</v>
      </c>
      <c r="N31">
        <v>1.16544633230016</v>
      </c>
      <c r="O31">
        <v>13.894262133333299</v>
      </c>
      <c r="P31">
        <v>9.9510603588907003</v>
      </c>
      <c r="Q31">
        <v>0.54065406449157105</v>
      </c>
      <c r="R31">
        <v>6.4222162833333298</v>
      </c>
      <c r="S31">
        <v>0</v>
      </c>
      <c r="T31">
        <v>15.2112202433931</v>
      </c>
      <c r="U31">
        <v>28.402205200000001</v>
      </c>
      <c r="V31">
        <v>50.244698205546399</v>
      </c>
      <c r="W31">
        <v>0.27215991555192998</v>
      </c>
      <c r="X31">
        <v>3.3997434499999999</v>
      </c>
      <c r="Y31">
        <v>50.244698205546399</v>
      </c>
      <c r="Z31">
        <v>5</v>
      </c>
      <c r="AA31">
        <v>15</v>
      </c>
      <c r="AB31">
        <v>15</v>
      </c>
      <c r="AC31">
        <v>5</v>
      </c>
    </row>
    <row r="32" spans="1:29" x14ac:dyDescent="0.55000000000000004">
      <c r="A32">
        <v>31</v>
      </c>
      <c r="B32">
        <v>587</v>
      </c>
      <c r="C32">
        <v>587</v>
      </c>
      <c r="D32">
        <v>57.901173149999998</v>
      </c>
      <c r="E32">
        <v>100</v>
      </c>
      <c r="F32">
        <v>97.992745538194399</v>
      </c>
      <c r="G32">
        <v>92.387015695601804</v>
      </c>
      <c r="H32">
        <v>49.421646240317997</v>
      </c>
      <c r="I32">
        <v>66.061390216666595</v>
      </c>
      <c r="J32">
        <v>18.508087407789301</v>
      </c>
      <c r="K32">
        <v>59</v>
      </c>
      <c r="L32">
        <v>4</v>
      </c>
      <c r="M32">
        <v>8.4818016562499099E-2</v>
      </c>
      <c r="N32">
        <v>0.20807145459965901</v>
      </c>
      <c r="O32">
        <v>1.7874741833333301</v>
      </c>
      <c r="P32">
        <v>0</v>
      </c>
      <c r="Q32">
        <v>6.7486143299261697E-2</v>
      </c>
      <c r="R32">
        <v>3.7537379999999998</v>
      </c>
      <c r="S32">
        <v>0</v>
      </c>
      <c r="T32">
        <v>13.152464267433199</v>
      </c>
      <c r="U32">
        <v>27.898451983333299</v>
      </c>
      <c r="V32">
        <v>50.425894378194201</v>
      </c>
      <c r="W32">
        <v>0.23990088177172</v>
      </c>
      <c r="X32">
        <v>3.5409771666666598</v>
      </c>
      <c r="Y32">
        <v>50.425894378194201</v>
      </c>
      <c r="Z32">
        <v>5</v>
      </c>
      <c r="AA32">
        <v>15</v>
      </c>
      <c r="AB32">
        <v>15</v>
      </c>
      <c r="AC32">
        <v>5</v>
      </c>
    </row>
    <row r="33" spans="1:29" x14ac:dyDescent="0.55000000000000004">
      <c r="A33">
        <v>32</v>
      </c>
      <c r="B33">
        <v>586</v>
      </c>
      <c r="C33">
        <v>586</v>
      </c>
      <c r="D33">
        <v>54.012897983333303</v>
      </c>
      <c r="E33">
        <v>100</v>
      </c>
      <c r="F33">
        <v>99.403764407407394</v>
      </c>
      <c r="G33">
        <v>91.944689584490703</v>
      </c>
      <c r="H33">
        <v>48.0602066788964</v>
      </c>
      <c r="I33">
        <v>63.733331016666597</v>
      </c>
      <c r="J33">
        <v>17.931651896157401</v>
      </c>
      <c r="K33">
        <v>58</v>
      </c>
      <c r="L33">
        <v>5</v>
      </c>
      <c r="M33">
        <v>9.4536839178240198E-2</v>
      </c>
      <c r="N33">
        <v>0.23230895634243401</v>
      </c>
      <c r="O33">
        <v>2.4864648833333298</v>
      </c>
      <c r="P33">
        <v>0</v>
      </c>
      <c r="Q33">
        <v>2.4775685466439101E-2</v>
      </c>
      <c r="R33">
        <v>2.3203744500000001</v>
      </c>
      <c r="S33">
        <v>0</v>
      </c>
      <c r="T33">
        <v>11.7004721144482</v>
      </c>
      <c r="U33">
        <v>25.400652849999901</v>
      </c>
      <c r="V33">
        <v>34.982935153583597</v>
      </c>
      <c r="W33">
        <v>0.24882229343003401</v>
      </c>
      <c r="X33">
        <v>2.4884295666666598</v>
      </c>
      <c r="Y33">
        <v>34.982935153583597</v>
      </c>
      <c r="Z33">
        <v>5</v>
      </c>
      <c r="AA33">
        <v>15</v>
      </c>
      <c r="AB33">
        <v>15</v>
      </c>
      <c r="AC33">
        <v>5</v>
      </c>
    </row>
    <row r="34" spans="1:29" x14ac:dyDescent="0.55000000000000004">
      <c r="A34">
        <v>33</v>
      </c>
      <c r="B34">
        <v>638</v>
      </c>
      <c r="C34">
        <v>638</v>
      </c>
      <c r="D34">
        <v>99.424239966666605</v>
      </c>
      <c r="E34">
        <v>89.328345137731404</v>
      </c>
      <c r="F34">
        <v>88.119694575231406</v>
      </c>
      <c r="G34">
        <v>90.996882480324004</v>
      </c>
      <c r="H34">
        <v>63.006971024608099</v>
      </c>
      <c r="I34">
        <v>103.583912616666</v>
      </c>
      <c r="J34">
        <v>26.150061110081001</v>
      </c>
      <c r="K34">
        <v>95</v>
      </c>
      <c r="L34">
        <v>38</v>
      </c>
      <c r="M34">
        <v>3.9041503099074002</v>
      </c>
      <c r="N34">
        <v>8.8118753076280001</v>
      </c>
      <c r="O34">
        <v>38.748119516666598</v>
      </c>
      <c r="P34">
        <v>37.617554858934099</v>
      </c>
      <c r="Q34">
        <v>1.7433922330198499</v>
      </c>
      <c r="R34">
        <v>7.1839886499999999</v>
      </c>
      <c r="S34">
        <v>0</v>
      </c>
      <c r="T34">
        <v>16.277725216771099</v>
      </c>
      <c r="U34">
        <v>27.8802873666666</v>
      </c>
      <c r="V34">
        <v>59.090909090909001</v>
      </c>
      <c r="W34">
        <v>0.27438515864681201</v>
      </c>
      <c r="X34">
        <v>3.0898799166666602</v>
      </c>
      <c r="Y34">
        <v>59.090909090909001</v>
      </c>
      <c r="Z34">
        <v>5</v>
      </c>
      <c r="AA34">
        <v>15</v>
      </c>
      <c r="AB34">
        <v>15</v>
      </c>
      <c r="AC34">
        <v>5</v>
      </c>
    </row>
    <row r="35" spans="1:29" x14ac:dyDescent="0.55000000000000004">
      <c r="A35">
        <v>34</v>
      </c>
      <c r="B35">
        <v>648</v>
      </c>
      <c r="C35">
        <v>648</v>
      </c>
      <c r="D35">
        <v>114.25750294999899</v>
      </c>
      <c r="E35">
        <v>83.336555349536994</v>
      </c>
      <c r="F35">
        <v>82.510720408564794</v>
      </c>
      <c r="G35">
        <v>90.948225090277703</v>
      </c>
      <c r="H35">
        <v>81.530871412062695</v>
      </c>
      <c r="I35">
        <v>117.93837099999899</v>
      </c>
      <c r="J35">
        <v>34.858706866249896</v>
      </c>
      <c r="K35">
        <v>108</v>
      </c>
      <c r="L35">
        <v>49</v>
      </c>
      <c r="M35">
        <v>10.325764215856401</v>
      </c>
      <c r="N35">
        <v>22.946142701903302</v>
      </c>
      <c r="O35">
        <v>53.637612483333299</v>
      </c>
      <c r="P35">
        <v>65.586419753086403</v>
      </c>
      <c r="Q35">
        <v>2.5885277035493801</v>
      </c>
      <c r="R35">
        <v>7.6735205999999998</v>
      </c>
      <c r="S35">
        <v>0</v>
      </c>
      <c r="T35">
        <v>19.685053357535899</v>
      </c>
      <c r="U35">
        <v>28.673763249999901</v>
      </c>
      <c r="V35">
        <v>76.234567901234499</v>
      </c>
      <c r="W35">
        <v>0.273997847659465</v>
      </c>
      <c r="X35">
        <v>3.1768631333333301</v>
      </c>
      <c r="Y35">
        <v>76.234567901234499</v>
      </c>
      <c r="Z35">
        <v>5</v>
      </c>
      <c r="AA35">
        <v>15</v>
      </c>
      <c r="AB35">
        <v>15</v>
      </c>
      <c r="AC35">
        <v>5</v>
      </c>
    </row>
    <row r="36" spans="1:29" x14ac:dyDescent="0.55000000000000004">
      <c r="A36">
        <v>35</v>
      </c>
      <c r="B36">
        <v>582</v>
      </c>
      <c r="C36">
        <v>582</v>
      </c>
      <c r="D36">
        <v>56.342122516666599</v>
      </c>
      <c r="E36">
        <v>99.126588224537002</v>
      </c>
      <c r="F36">
        <v>97.790138087962902</v>
      </c>
      <c r="G36">
        <v>93.132651480324</v>
      </c>
      <c r="H36">
        <v>43.881441540263403</v>
      </c>
      <c r="I36">
        <v>68.058664366666605</v>
      </c>
      <c r="J36">
        <v>16.1205789983796</v>
      </c>
      <c r="K36">
        <v>62</v>
      </c>
      <c r="L36">
        <v>6</v>
      </c>
      <c r="M36">
        <v>0.114686317210647</v>
      </c>
      <c r="N36">
        <v>0.28375996010881999</v>
      </c>
      <c r="O36">
        <v>4.9128593833333296</v>
      </c>
      <c r="P36">
        <v>0</v>
      </c>
      <c r="Q36">
        <v>0.23682643298969</v>
      </c>
      <c r="R36">
        <v>5.4179296499999996</v>
      </c>
      <c r="S36">
        <v>0</v>
      </c>
      <c r="T36">
        <v>7.4687341057846499</v>
      </c>
      <c r="U36">
        <v>27.328339849999999</v>
      </c>
      <c r="V36">
        <v>18.7285223367697</v>
      </c>
      <c r="W36">
        <v>0.23025791692439801</v>
      </c>
      <c r="X36">
        <v>2.79691639999999</v>
      </c>
      <c r="Y36">
        <v>18.7285223367697</v>
      </c>
      <c r="Z36">
        <v>5</v>
      </c>
      <c r="AA36">
        <v>15</v>
      </c>
      <c r="AB36">
        <v>15</v>
      </c>
      <c r="AC36">
        <v>5</v>
      </c>
    </row>
    <row r="37" spans="1:29" x14ac:dyDescent="0.55000000000000004">
      <c r="A37">
        <v>36</v>
      </c>
      <c r="B37">
        <v>591</v>
      </c>
      <c r="C37">
        <v>591</v>
      </c>
      <c r="D37">
        <v>59.424282649999903</v>
      </c>
      <c r="E37">
        <v>99.154431188657398</v>
      </c>
      <c r="F37">
        <v>95.867315778935094</v>
      </c>
      <c r="G37">
        <v>92.274186048611099</v>
      </c>
      <c r="H37">
        <v>50.2355323777495</v>
      </c>
      <c r="I37">
        <v>67.838017133333295</v>
      </c>
      <c r="J37">
        <v>18.985791408518502</v>
      </c>
      <c r="K37">
        <v>62</v>
      </c>
      <c r="L37">
        <v>5</v>
      </c>
      <c r="M37">
        <v>0.12861790200231399</v>
      </c>
      <c r="N37">
        <v>0.31338372061477698</v>
      </c>
      <c r="O37">
        <v>3.4759871499999999</v>
      </c>
      <c r="P37">
        <v>0</v>
      </c>
      <c r="Q37">
        <v>0.30934062842639498</v>
      </c>
      <c r="R37">
        <v>6.0711046833333304</v>
      </c>
      <c r="S37">
        <v>0</v>
      </c>
      <c r="T37">
        <v>13.4869462478285</v>
      </c>
      <c r="U37">
        <v>26.872908433333301</v>
      </c>
      <c r="V37">
        <v>49.238578680202998</v>
      </c>
      <c r="W37">
        <v>0.25339021232374498</v>
      </c>
      <c r="X37">
        <v>2.8547992666666602</v>
      </c>
      <c r="Y37">
        <v>49.238578680202998</v>
      </c>
      <c r="Z37">
        <v>5</v>
      </c>
      <c r="AA37">
        <v>15</v>
      </c>
      <c r="AB37">
        <v>15</v>
      </c>
      <c r="AC37">
        <v>5</v>
      </c>
    </row>
    <row r="38" spans="1:29" x14ac:dyDescent="0.55000000000000004">
      <c r="A38">
        <v>37</v>
      </c>
      <c r="B38">
        <v>602</v>
      </c>
      <c r="C38">
        <v>602</v>
      </c>
      <c r="D38">
        <v>83.231733766666594</v>
      </c>
      <c r="E38">
        <v>88.114929414351806</v>
      </c>
      <c r="F38">
        <v>87.787310614583305</v>
      </c>
      <c r="G38">
        <v>92.673380084490702</v>
      </c>
      <c r="H38">
        <v>58.614886840116299</v>
      </c>
      <c r="I38">
        <v>86.762485699999999</v>
      </c>
      <c r="J38">
        <v>22.837608545081</v>
      </c>
      <c r="K38">
        <v>80</v>
      </c>
      <c r="L38">
        <v>22</v>
      </c>
      <c r="M38">
        <v>2.1544652686226802</v>
      </c>
      <c r="N38">
        <v>5.1535381840808396</v>
      </c>
      <c r="O38">
        <v>22.594257866666599</v>
      </c>
      <c r="P38">
        <v>40.365448504983299</v>
      </c>
      <c r="Q38">
        <v>1.9910011592746399</v>
      </c>
      <c r="R38">
        <v>7.09767001666666</v>
      </c>
      <c r="S38">
        <v>0</v>
      </c>
      <c r="T38">
        <v>15.542811915586899</v>
      </c>
      <c r="U38">
        <v>28.086440866666599</v>
      </c>
      <c r="V38">
        <v>58.970099667774001</v>
      </c>
      <c r="W38">
        <v>0.22978604631782901</v>
      </c>
      <c r="X38">
        <v>2.7630695166666599</v>
      </c>
      <c r="Y38">
        <v>58.970099667774001</v>
      </c>
      <c r="Z38">
        <v>5</v>
      </c>
      <c r="AA38">
        <v>15</v>
      </c>
      <c r="AB38">
        <v>15</v>
      </c>
      <c r="AC38">
        <v>5</v>
      </c>
    </row>
    <row r="39" spans="1:29" x14ac:dyDescent="0.55000000000000004">
      <c r="A39">
        <v>38</v>
      </c>
      <c r="B39">
        <v>582</v>
      </c>
      <c r="C39">
        <v>582</v>
      </c>
      <c r="D39">
        <v>51.937884466666503</v>
      </c>
      <c r="E39">
        <v>99.850578334490706</v>
      </c>
      <c r="F39">
        <v>98.7620028993055</v>
      </c>
      <c r="G39">
        <v>92.447102560185101</v>
      </c>
      <c r="H39">
        <v>45.779567082617397</v>
      </c>
      <c r="I39">
        <v>66.2377324666666</v>
      </c>
      <c r="J39">
        <v>16.8940750991203</v>
      </c>
      <c r="K39">
        <v>60</v>
      </c>
      <c r="L39">
        <v>5</v>
      </c>
      <c r="M39">
        <v>7.92182534837962E-2</v>
      </c>
      <c r="N39">
        <v>0.19600392614547499</v>
      </c>
      <c r="O39">
        <v>2.0759787166666599</v>
      </c>
      <c r="P39">
        <v>0</v>
      </c>
      <c r="Q39">
        <v>9.3104319931271398E-2</v>
      </c>
      <c r="R39">
        <v>5.0375832166666603</v>
      </c>
      <c r="S39">
        <v>0</v>
      </c>
      <c r="T39">
        <v>9.4774953950171792</v>
      </c>
      <c r="U39">
        <v>26.6899386999999</v>
      </c>
      <c r="V39">
        <v>25.2577319587628</v>
      </c>
      <c r="W39">
        <v>0.26677544223940403</v>
      </c>
      <c r="X39">
        <v>2.7707465666666602</v>
      </c>
      <c r="Y39">
        <v>25.2577319587628</v>
      </c>
      <c r="Z39">
        <v>5</v>
      </c>
      <c r="AA39">
        <v>15</v>
      </c>
      <c r="AB39">
        <v>15</v>
      </c>
      <c r="AC39">
        <v>5</v>
      </c>
    </row>
    <row r="40" spans="1:29" x14ac:dyDescent="0.55000000000000004">
      <c r="A40">
        <v>39</v>
      </c>
      <c r="B40">
        <v>603</v>
      </c>
      <c r="C40">
        <v>603</v>
      </c>
      <c r="D40">
        <v>60.483150383333196</v>
      </c>
      <c r="E40">
        <v>95.551155483796293</v>
      </c>
      <c r="F40">
        <v>93.770536791666601</v>
      </c>
      <c r="G40">
        <v>91.705262944444399</v>
      </c>
      <c r="H40">
        <v>53.980316421835198</v>
      </c>
      <c r="I40">
        <v>71.553153316666595</v>
      </c>
      <c r="J40">
        <v>20.935543328449</v>
      </c>
      <c r="K40">
        <v>65</v>
      </c>
      <c r="L40">
        <v>7</v>
      </c>
      <c r="M40">
        <v>0.32075844484953597</v>
      </c>
      <c r="N40">
        <v>0.76599031605859502</v>
      </c>
      <c r="O40">
        <v>6.9494952666666601</v>
      </c>
      <c r="P40">
        <v>0.99502487562189001</v>
      </c>
      <c r="Q40">
        <v>0.84189614322830197</v>
      </c>
      <c r="R40">
        <v>6.6996863666666604</v>
      </c>
      <c r="S40">
        <v>0</v>
      </c>
      <c r="T40">
        <v>16.157855535129901</v>
      </c>
      <c r="U40">
        <v>27.585291799999901</v>
      </c>
      <c r="V40">
        <v>54.726368159203901</v>
      </c>
      <c r="W40">
        <v>0.24300105818131501</v>
      </c>
      <c r="X40">
        <v>2.2693458333333298</v>
      </c>
      <c r="Y40">
        <v>54.726368159203901</v>
      </c>
      <c r="Z40">
        <v>5</v>
      </c>
      <c r="AA40">
        <v>15</v>
      </c>
      <c r="AB40">
        <v>15</v>
      </c>
      <c r="AC40">
        <v>5</v>
      </c>
    </row>
    <row r="41" spans="1:29" x14ac:dyDescent="0.55000000000000004">
      <c r="A41">
        <v>40</v>
      </c>
      <c r="B41">
        <v>629</v>
      </c>
      <c r="C41">
        <v>629</v>
      </c>
      <c r="D41">
        <v>92.147728383333202</v>
      </c>
      <c r="E41">
        <v>85.254302519675903</v>
      </c>
      <c r="F41">
        <v>83.370213597222204</v>
      </c>
      <c r="G41">
        <v>90.637859156250002</v>
      </c>
      <c r="H41">
        <v>70.1897793925543</v>
      </c>
      <c r="I41">
        <v>97.0524763833333</v>
      </c>
      <c r="J41">
        <v>28.908949759606401</v>
      </c>
      <c r="K41">
        <v>88</v>
      </c>
      <c r="L41">
        <v>30</v>
      </c>
      <c r="M41">
        <v>4.6224728374768498</v>
      </c>
      <c r="N41">
        <v>10.582449739215599</v>
      </c>
      <c r="O41">
        <v>31.3197463666666</v>
      </c>
      <c r="P41">
        <v>56.756756756756701</v>
      </c>
      <c r="Q41">
        <v>2.4330775094064601</v>
      </c>
      <c r="R41">
        <v>7.6365386833333302</v>
      </c>
      <c r="S41">
        <v>0</v>
      </c>
      <c r="T41">
        <v>20.829245833545301</v>
      </c>
      <c r="U41">
        <v>28.102618049999901</v>
      </c>
      <c r="V41">
        <v>81.875993640699505</v>
      </c>
      <c r="W41">
        <v>0.292951391494435</v>
      </c>
      <c r="X41">
        <v>3.1858561166666601</v>
      </c>
      <c r="Y41">
        <v>81.875993640699505</v>
      </c>
      <c r="Z41">
        <v>5</v>
      </c>
      <c r="AA41">
        <v>15</v>
      </c>
      <c r="AB41">
        <v>15</v>
      </c>
      <c r="AC41">
        <v>5</v>
      </c>
    </row>
    <row r="42" spans="1:29" x14ac:dyDescent="0.55000000000000004">
      <c r="A42">
        <v>41</v>
      </c>
      <c r="B42">
        <v>613</v>
      </c>
      <c r="C42">
        <v>613</v>
      </c>
      <c r="D42">
        <v>74.7780210833333</v>
      </c>
      <c r="E42">
        <v>97.764889024305504</v>
      </c>
      <c r="F42">
        <v>95.014516163194401</v>
      </c>
      <c r="G42">
        <v>91.463735445601799</v>
      </c>
      <c r="H42">
        <v>49.601271173382202</v>
      </c>
      <c r="I42">
        <v>77.866372833333301</v>
      </c>
      <c r="J42">
        <v>19.418166005069398</v>
      </c>
      <c r="K42">
        <v>69</v>
      </c>
      <c r="L42">
        <v>10</v>
      </c>
      <c r="M42">
        <v>0.25588926284722202</v>
      </c>
      <c r="N42">
        <v>0.601110176998368</v>
      </c>
      <c r="O42">
        <v>10.242702533333301</v>
      </c>
      <c r="P42">
        <v>3.2626427406199001</v>
      </c>
      <c r="Q42">
        <v>0.498647310168569</v>
      </c>
      <c r="R42">
        <v>6.3851505833333304</v>
      </c>
      <c r="S42">
        <v>0</v>
      </c>
      <c r="T42">
        <v>12.306519949157099</v>
      </c>
      <c r="U42">
        <v>27.341449899999901</v>
      </c>
      <c r="V42">
        <v>35.889070146818902</v>
      </c>
      <c r="W42">
        <v>0.25777413390429499</v>
      </c>
      <c r="X42">
        <v>2.2308711666666601</v>
      </c>
      <c r="Y42">
        <v>35.889070146818902</v>
      </c>
      <c r="Z42">
        <v>5</v>
      </c>
      <c r="AA42">
        <v>15</v>
      </c>
      <c r="AB42">
        <v>15</v>
      </c>
      <c r="AC42">
        <v>5</v>
      </c>
    </row>
    <row r="43" spans="1:29" x14ac:dyDescent="0.55000000000000004">
      <c r="A43">
        <v>42</v>
      </c>
      <c r="B43">
        <v>617</v>
      </c>
      <c r="C43">
        <v>617</v>
      </c>
      <c r="D43">
        <v>76.811425433333298</v>
      </c>
      <c r="E43">
        <v>87.105510256944399</v>
      </c>
      <c r="F43">
        <v>86.149471675925895</v>
      </c>
      <c r="G43">
        <v>91.311281339120299</v>
      </c>
      <c r="H43">
        <v>61.350875390680699</v>
      </c>
      <c r="I43">
        <v>80.493963483333303</v>
      </c>
      <c r="J43">
        <v>24.5862020874652</v>
      </c>
      <c r="K43">
        <v>74</v>
      </c>
      <c r="L43">
        <v>17</v>
      </c>
      <c r="M43">
        <v>1.75644085113425</v>
      </c>
      <c r="N43">
        <v>4.0993109005402504</v>
      </c>
      <c r="O43">
        <v>15.927256399999999</v>
      </c>
      <c r="P43">
        <v>39.546191247974001</v>
      </c>
      <c r="Q43">
        <v>2.1203097246893501</v>
      </c>
      <c r="R43">
        <v>6.7813413166666603</v>
      </c>
      <c r="S43">
        <v>0</v>
      </c>
      <c r="T43">
        <v>18.997581242031298</v>
      </c>
      <c r="U43">
        <v>27.692212349999998</v>
      </c>
      <c r="V43">
        <v>73.581847649918899</v>
      </c>
      <c r="W43">
        <v>0.24749642412209599</v>
      </c>
      <c r="X43">
        <v>2.1807631666666598</v>
      </c>
      <c r="Y43">
        <v>73.581847649918899</v>
      </c>
      <c r="Z43">
        <v>5</v>
      </c>
      <c r="AA43">
        <v>15</v>
      </c>
      <c r="AB43">
        <v>15</v>
      </c>
      <c r="AC43">
        <v>5</v>
      </c>
    </row>
    <row r="44" spans="1:29" x14ac:dyDescent="0.55000000000000004">
      <c r="A44">
        <v>43</v>
      </c>
      <c r="B44">
        <v>623</v>
      </c>
      <c r="C44">
        <v>623</v>
      </c>
      <c r="D44">
        <v>95.171676133333307</v>
      </c>
      <c r="E44">
        <v>92.300792512731405</v>
      </c>
      <c r="F44">
        <v>90.855505200231406</v>
      </c>
      <c r="G44">
        <v>91.419359607638796</v>
      </c>
      <c r="H44">
        <v>55.254512614499703</v>
      </c>
      <c r="I44">
        <v>96.921889683333305</v>
      </c>
      <c r="J44">
        <v>22.1796404966667</v>
      </c>
      <c r="K44">
        <v>87</v>
      </c>
      <c r="L44">
        <v>30</v>
      </c>
      <c r="M44">
        <v>1.8767508255671299</v>
      </c>
      <c r="N44">
        <v>4.3379152308453701</v>
      </c>
      <c r="O44">
        <v>31.249736216666602</v>
      </c>
      <c r="P44">
        <v>28.250401284109099</v>
      </c>
      <c r="Q44">
        <v>1.3345877440877401</v>
      </c>
      <c r="R44">
        <v>8.2453958000000007</v>
      </c>
      <c r="S44">
        <v>0</v>
      </c>
      <c r="T44">
        <v>13.400303452220401</v>
      </c>
      <c r="U44">
        <v>29.215460316666601</v>
      </c>
      <c r="V44">
        <v>43.980738362760803</v>
      </c>
      <c r="W44">
        <v>0.26347231543606198</v>
      </c>
      <c r="X44">
        <v>3.5082754833333301</v>
      </c>
      <c r="Y44">
        <v>43.980738362760803</v>
      </c>
      <c r="Z44">
        <v>5</v>
      </c>
      <c r="AA44">
        <v>15</v>
      </c>
      <c r="AB44">
        <v>15</v>
      </c>
      <c r="AC44">
        <v>5</v>
      </c>
    </row>
    <row r="45" spans="1:29" x14ac:dyDescent="0.55000000000000004">
      <c r="A45">
        <v>44</v>
      </c>
      <c r="B45">
        <v>683</v>
      </c>
      <c r="C45">
        <v>683</v>
      </c>
      <c r="D45">
        <v>148.054168483333</v>
      </c>
      <c r="E45">
        <v>81.878849930555504</v>
      </c>
      <c r="F45">
        <v>81.285893447916607</v>
      </c>
      <c r="G45">
        <v>90.501780046296304</v>
      </c>
      <c r="H45">
        <v>88.426928692972098</v>
      </c>
      <c r="I45">
        <v>149.68520595000001</v>
      </c>
      <c r="J45">
        <v>40.0318296167939</v>
      </c>
      <c r="K45">
        <v>141</v>
      </c>
      <c r="L45">
        <v>83</v>
      </c>
      <c r="M45">
        <v>14.074415522164299</v>
      </c>
      <c r="N45">
        <v>29.673731115544101</v>
      </c>
      <c r="O45">
        <v>84.797970750000005</v>
      </c>
      <c r="P45">
        <v>66.910688140556303</v>
      </c>
      <c r="Q45">
        <v>2.66569096410444</v>
      </c>
      <c r="R45">
        <v>7.2015076166666603</v>
      </c>
      <c r="S45">
        <v>0</v>
      </c>
      <c r="T45">
        <v>19.897603446827699</v>
      </c>
      <c r="U45">
        <v>27.979489849999901</v>
      </c>
      <c r="V45">
        <v>80.3806734992679</v>
      </c>
      <c r="W45">
        <v>0.26624045280624598</v>
      </c>
      <c r="X45">
        <v>3.16285185</v>
      </c>
      <c r="Y45">
        <v>80.3806734992679</v>
      </c>
      <c r="Z45">
        <v>5</v>
      </c>
      <c r="AA45">
        <v>15</v>
      </c>
      <c r="AB45">
        <v>15</v>
      </c>
      <c r="AC45">
        <v>5</v>
      </c>
    </row>
    <row r="46" spans="1:29" x14ac:dyDescent="0.55000000000000004">
      <c r="A46">
        <v>45</v>
      </c>
      <c r="B46">
        <v>658</v>
      </c>
      <c r="C46">
        <v>658</v>
      </c>
      <c r="D46">
        <v>120.182901899999</v>
      </c>
      <c r="E46">
        <v>82.5057201805555</v>
      </c>
      <c r="F46">
        <v>81.411662229166595</v>
      </c>
      <c r="G46">
        <v>90.648798179398099</v>
      </c>
      <c r="H46">
        <v>75.213367344047597</v>
      </c>
      <c r="I46">
        <v>123.91833879999901</v>
      </c>
      <c r="J46">
        <v>32.524935415937499</v>
      </c>
      <c r="K46">
        <v>116</v>
      </c>
      <c r="L46">
        <v>56</v>
      </c>
      <c r="M46">
        <v>7.0086202777199</v>
      </c>
      <c r="N46">
        <v>15.3380139816362</v>
      </c>
      <c r="O46">
        <v>59.450117599999999</v>
      </c>
      <c r="P46">
        <v>55.927051671732499</v>
      </c>
      <c r="Q46">
        <v>2.7078207047365699</v>
      </c>
      <c r="R46">
        <v>7.7818002166666602</v>
      </c>
      <c r="S46">
        <v>0</v>
      </c>
      <c r="T46">
        <v>20.8996748545086</v>
      </c>
      <c r="U46">
        <v>28.7224698499999</v>
      </c>
      <c r="V46">
        <v>83.586626139817596</v>
      </c>
      <c r="W46">
        <v>0.273402806838905</v>
      </c>
      <c r="X46">
        <v>3.0176978499999998</v>
      </c>
      <c r="Y46">
        <v>83.586626139817596</v>
      </c>
      <c r="Z46">
        <v>5</v>
      </c>
      <c r="AA46">
        <v>15</v>
      </c>
      <c r="AB46">
        <v>15</v>
      </c>
      <c r="AC46">
        <v>5</v>
      </c>
    </row>
    <row r="47" spans="1:29" x14ac:dyDescent="0.55000000000000004">
      <c r="A47">
        <v>46</v>
      </c>
      <c r="B47">
        <v>573</v>
      </c>
      <c r="C47">
        <v>573</v>
      </c>
      <c r="D47">
        <v>37.642020833333298</v>
      </c>
      <c r="E47">
        <v>100</v>
      </c>
      <c r="F47">
        <v>100</v>
      </c>
      <c r="G47">
        <v>92.032404503472193</v>
      </c>
      <c r="H47">
        <v>44.941079978039497</v>
      </c>
      <c r="I47">
        <v>60.713566866666604</v>
      </c>
      <c r="J47">
        <v>16.285495622604099</v>
      </c>
      <c r="K47">
        <v>53</v>
      </c>
      <c r="L47">
        <v>4</v>
      </c>
      <c r="M47">
        <v>8.21838016203702E-2</v>
      </c>
      <c r="N47">
        <v>0.206535208260616</v>
      </c>
      <c r="O47">
        <v>1.9582671333333299</v>
      </c>
      <c r="P47">
        <v>0</v>
      </c>
      <c r="Q47">
        <v>0</v>
      </c>
      <c r="R47">
        <v>0</v>
      </c>
      <c r="S47">
        <v>0</v>
      </c>
      <c r="T47">
        <v>8.5522460675683405</v>
      </c>
      <c r="U47">
        <v>22.920779400000001</v>
      </c>
      <c r="V47">
        <v>19.3717277486911</v>
      </c>
      <c r="W47">
        <v>0.25970830837696302</v>
      </c>
      <c r="X47">
        <v>3.3574301499999999</v>
      </c>
      <c r="Y47">
        <v>19.3717277486911</v>
      </c>
      <c r="Z47">
        <v>5</v>
      </c>
      <c r="AA47">
        <v>15</v>
      </c>
      <c r="AB47">
        <v>15</v>
      </c>
      <c r="AC47">
        <v>5</v>
      </c>
    </row>
    <row r="48" spans="1:29" x14ac:dyDescent="0.55000000000000004">
      <c r="A48">
        <v>47</v>
      </c>
      <c r="B48">
        <v>646</v>
      </c>
      <c r="C48">
        <v>646</v>
      </c>
      <c r="D48">
        <v>108.457738966666</v>
      </c>
      <c r="E48">
        <v>80.925625445601796</v>
      </c>
      <c r="F48">
        <v>80.283725741898095</v>
      </c>
      <c r="G48">
        <v>91.175470576388804</v>
      </c>
      <c r="H48">
        <v>82.102949208462206</v>
      </c>
      <c r="I48">
        <v>111.856715566666</v>
      </c>
      <c r="J48">
        <v>35.028643316099497</v>
      </c>
      <c r="K48">
        <v>103</v>
      </c>
      <c r="L48">
        <v>46</v>
      </c>
      <c r="M48">
        <v>9.7455687810763791</v>
      </c>
      <c r="N48">
        <v>21.723868490325</v>
      </c>
      <c r="O48">
        <v>47.219528416666599</v>
      </c>
      <c r="P48">
        <v>75.696594427244506</v>
      </c>
      <c r="Q48">
        <v>2.9907292028637702</v>
      </c>
      <c r="R48">
        <v>6.98137908333333</v>
      </c>
      <c r="S48">
        <v>0</v>
      </c>
      <c r="T48">
        <v>21.214714924251801</v>
      </c>
      <c r="U48">
        <v>27.923770399999999</v>
      </c>
      <c r="V48">
        <v>86.222910216718205</v>
      </c>
      <c r="W48">
        <v>0.269264421955624</v>
      </c>
      <c r="X48">
        <v>2.8051176999999998</v>
      </c>
      <c r="Y48">
        <v>86.222910216718205</v>
      </c>
      <c r="Z48">
        <v>5</v>
      </c>
      <c r="AA48">
        <v>15</v>
      </c>
      <c r="AB48">
        <v>15</v>
      </c>
      <c r="AC48">
        <v>5</v>
      </c>
    </row>
    <row r="49" spans="1:29" x14ac:dyDescent="0.55000000000000004">
      <c r="A49">
        <v>48</v>
      </c>
      <c r="B49">
        <v>605</v>
      </c>
      <c r="C49">
        <v>605</v>
      </c>
      <c r="D49">
        <v>65.487146033333303</v>
      </c>
      <c r="E49">
        <v>89.532698597222193</v>
      </c>
      <c r="F49">
        <v>88.615619813657403</v>
      </c>
      <c r="G49">
        <v>91.437273207175906</v>
      </c>
      <c r="H49">
        <v>61.000870577327802</v>
      </c>
      <c r="I49">
        <v>85.259796516666597</v>
      </c>
      <c r="J49">
        <v>23.950147793610999</v>
      </c>
      <c r="K49">
        <v>77</v>
      </c>
      <c r="L49">
        <v>18</v>
      </c>
      <c r="M49">
        <v>2.1210351937268501</v>
      </c>
      <c r="N49">
        <v>5.0484143453994497</v>
      </c>
      <c r="O49">
        <v>19.619960816666602</v>
      </c>
      <c r="P49">
        <v>41.818181818181799</v>
      </c>
      <c r="Q49">
        <v>1.77885930044077</v>
      </c>
      <c r="R49">
        <v>7.4036644999999996</v>
      </c>
      <c r="S49">
        <v>0</v>
      </c>
      <c r="T49">
        <v>17.947405668126699</v>
      </c>
      <c r="U49">
        <v>28.1434143333333</v>
      </c>
      <c r="V49">
        <v>59.669421487603302</v>
      </c>
      <c r="W49">
        <v>0.258193970330578</v>
      </c>
      <c r="X49">
        <v>2.6288424500000001</v>
      </c>
      <c r="Y49">
        <v>59.669421487603302</v>
      </c>
      <c r="Z49">
        <v>5</v>
      </c>
      <c r="AA49">
        <v>15</v>
      </c>
      <c r="AB49">
        <v>15</v>
      </c>
      <c r="AC49">
        <v>5</v>
      </c>
    </row>
    <row r="50" spans="1:29" x14ac:dyDescent="0.55000000000000004">
      <c r="A50">
        <v>49</v>
      </c>
      <c r="B50">
        <v>631</v>
      </c>
      <c r="C50">
        <v>631</v>
      </c>
      <c r="D50">
        <v>101.459962333333</v>
      </c>
      <c r="E50">
        <v>87.500662280092499</v>
      </c>
      <c r="F50">
        <v>86.365187883101797</v>
      </c>
      <c r="G50">
        <v>91.057364156250003</v>
      </c>
      <c r="H50">
        <v>70.214113569783507</v>
      </c>
      <c r="I50">
        <v>106.60103238333301</v>
      </c>
      <c r="J50">
        <v>29.014476379351901</v>
      </c>
      <c r="K50">
        <v>99</v>
      </c>
      <c r="L50">
        <v>40</v>
      </c>
      <c r="M50">
        <v>5.8183881527199004</v>
      </c>
      <c r="N50">
        <v>13.27809657673</v>
      </c>
      <c r="O50">
        <v>41.386222983333298</v>
      </c>
      <c r="P50">
        <v>50.396196513470599</v>
      </c>
      <c r="Q50">
        <v>2.0182963568145702</v>
      </c>
      <c r="R50">
        <v>7.06646561666666</v>
      </c>
      <c r="S50">
        <v>0</v>
      </c>
      <c r="T50">
        <v>18.771555432646501</v>
      </c>
      <c r="U50">
        <v>28.1118171</v>
      </c>
      <c r="V50">
        <v>77.337559429476997</v>
      </c>
      <c r="W50">
        <v>0.26974789735868998</v>
      </c>
      <c r="X50">
        <v>2.84542044999999</v>
      </c>
      <c r="Y50">
        <v>77.337559429476997</v>
      </c>
      <c r="Z50">
        <v>5</v>
      </c>
      <c r="AA50">
        <v>15</v>
      </c>
      <c r="AB50">
        <v>15</v>
      </c>
      <c r="AC50">
        <v>5</v>
      </c>
    </row>
    <row r="51" spans="1:29" x14ac:dyDescent="0.55000000000000004">
      <c r="A51">
        <v>50</v>
      </c>
      <c r="B51">
        <v>637</v>
      </c>
      <c r="C51">
        <v>637</v>
      </c>
      <c r="D51">
        <v>98.776494266666603</v>
      </c>
      <c r="E51">
        <v>87.624083965277705</v>
      </c>
      <c r="F51">
        <v>85.203436736111101</v>
      </c>
      <c r="G51">
        <v>90.884680704861097</v>
      </c>
      <c r="H51">
        <v>65.454058315855505</v>
      </c>
      <c r="I51">
        <v>99.827907366666594</v>
      </c>
      <c r="J51">
        <v>27.177985884074001</v>
      </c>
      <c r="K51">
        <v>91</v>
      </c>
      <c r="L51">
        <v>33</v>
      </c>
      <c r="M51">
        <v>2.95484061155092</v>
      </c>
      <c r="N51">
        <v>6.6797024813710104</v>
      </c>
      <c r="O51">
        <v>32.986624116666597</v>
      </c>
      <c r="P51">
        <v>35.6357927786499</v>
      </c>
      <c r="Q51">
        <v>2.0881236234432201</v>
      </c>
      <c r="R51">
        <v>7.2894740499999902</v>
      </c>
      <c r="S51">
        <v>0</v>
      </c>
      <c r="T51">
        <v>20.454674429016201</v>
      </c>
      <c r="U51">
        <v>28.759662033333299</v>
      </c>
      <c r="V51">
        <v>80.062794348508604</v>
      </c>
      <c r="W51">
        <v>0.25545340109890102</v>
      </c>
      <c r="X51">
        <v>2.6997869666666601</v>
      </c>
      <c r="Y51">
        <v>80.062794348508604</v>
      </c>
      <c r="Z51">
        <v>5</v>
      </c>
      <c r="AA51">
        <v>15</v>
      </c>
      <c r="AB51">
        <v>15</v>
      </c>
      <c r="AC51">
        <v>5</v>
      </c>
    </row>
    <row r="52" spans="1:29" x14ac:dyDescent="0.55000000000000004">
      <c r="A52">
        <v>51</v>
      </c>
      <c r="B52">
        <v>622</v>
      </c>
      <c r="C52">
        <v>622</v>
      </c>
      <c r="D52">
        <v>85.442538949999999</v>
      </c>
      <c r="E52">
        <v>91.236305428240698</v>
      </c>
      <c r="F52">
        <v>90.2337090960648</v>
      </c>
      <c r="G52">
        <v>91.575484945601801</v>
      </c>
      <c r="H52">
        <v>57.750333404608703</v>
      </c>
      <c r="I52">
        <v>91.185075733333306</v>
      </c>
      <c r="J52">
        <v>23.2124148123842</v>
      </c>
      <c r="K52">
        <v>85</v>
      </c>
      <c r="L52">
        <v>28</v>
      </c>
      <c r="M52">
        <v>2.3319236267245298</v>
      </c>
      <c r="N52">
        <v>5.3986656310021397</v>
      </c>
      <c r="O52">
        <v>28.131431516666598</v>
      </c>
      <c r="P52">
        <v>29.099678456591601</v>
      </c>
      <c r="Q52">
        <v>1.4688079228831701</v>
      </c>
      <c r="R52">
        <v>7.0804204666666601</v>
      </c>
      <c r="S52">
        <v>0</v>
      </c>
      <c r="T52">
        <v>14.676290719399701</v>
      </c>
      <c r="U52">
        <v>27.920107299999898</v>
      </c>
      <c r="V52">
        <v>52.250803858520896</v>
      </c>
      <c r="W52">
        <v>0.25539113263665503</v>
      </c>
      <c r="X52">
        <v>3.2547642666666601</v>
      </c>
      <c r="Y52">
        <v>52.250803858520896</v>
      </c>
      <c r="Z52">
        <v>5</v>
      </c>
      <c r="AA52">
        <v>15</v>
      </c>
      <c r="AB52">
        <v>15</v>
      </c>
      <c r="AC52">
        <v>5</v>
      </c>
    </row>
    <row r="53" spans="1:29" x14ac:dyDescent="0.55000000000000004">
      <c r="A53">
        <v>52</v>
      </c>
      <c r="B53">
        <v>652</v>
      </c>
      <c r="C53">
        <v>652</v>
      </c>
      <c r="D53">
        <v>113.547936483333</v>
      </c>
      <c r="E53">
        <v>81.176057430555502</v>
      </c>
      <c r="F53">
        <v>80.496940725694401</v>
      </c>
      <c r="G53">
        <v>91.396321400462895</v>
      </c>
      <c r="H53">
        <v>85.325090416385393</v>
      </c>
      <c r="I53">
        <v>116.68300208333299</v>
      </c>
      <c r="J53">
        <v>36.842921056446698</v>
      </c>
      <c r="K53">
        <v>108</v>
      </c>
      <c r="L53">
        <v>50</v>
      </c>
      <c r="M53">
        <v>11.641416792662</v>
      </c>
      <c r="N53">
        <v>25.7111045727505</v>
      </c>
      <c r="O53">
        <v>52.175398483333304</v>
      </c>
      <c r="P53">
        <v>73.773006134969293</v>
      </c>
      <c r="Q53">
        <v>2.9311140126278099</v>
      </c>
      <c r="R53">
        <v>7.25446381666666</v>
      </c>
      <c r="S53">
        <v>0</v>
      </c>
      <c r="T53">
        <v>20.676290921063298</v>
      </c>
      <c r="U53">
        <v>28.756366966666601</v>
      </c>
      <c r="V53">
        <v>83.742331288343493</v>
      </c>
      <c r="W53">
        <v>0.234396682055214</v>
      </c>
      <c r="X53">
        <v>1.86824366666666</v>
      </c>
      <c r="Y53">
        <v>83.742331288343493</v>
      </c>
      <c r="Z53">
        <v>5</v>
      </c>
      <c r="AA53">
        <v>15</v>
      </c>
      <c r="AB53">
        <v>15</v>
      </c>
      <c r="AC53">
        <v>5</v>
      </c>
    </row>
    <row r="54" spans="1:29" x14ac:dyDescent="0.55000000000000004">
      <c r="A54">
        <v>53</v>
      </c>
      <c r="B54">
        <v>625</v>
      </c>
      <c r="C54">
        <v>625</v>
      </c>
      <c r="D54">
        <v>85.131496549999895</v>
      </c>
      <c r="E54">
        <v>87.072594033564798</v>
      </c>
      <c r="F54">
        <v>84.137288342592598</v>
      </c>
      <c r="G54">
        <v>91.239538826388895</v>
      </c>
      <c r="H54">
        <v>68.637289229893298</v>
      </c>
      <c r="I54">
        <v>95.529221633333293</v>
      </c>
      <c r="J54">
        <v>28.0401714930324</v>
      </c>
      <c r="K54">
        <v>88</v>
      </c>
      <c r="L54">
        <v>30</v>
      </c>
      <c r="M54">
        <v>4.08196907878472</v>
      </c>
      <c r="N54">
        <v>9.4048567575199904</v>
      </c>
      <c r="O54">
        <v>31.200306033333302</v>
      </c>
      <c r="P54">
        <v>50.72</v>
      </c>
      <c r="Q54">
        <v>2.1771203727466601</v>
      </c>
      <c r="R54">
        <v>7.1651267833333296</v>
      </c>
      <c r="S54">
        <v>0</v>
      </c>
      <c r="T54">
        <v>20.807795618346599</v>
      </c>
      <c r="U54">
        <v>27.781768983333301</v>
      </c>
      <c r="V54">
        <v>83.36</v>
      </c>
      <c r="W54">
        <v>0.26658654141333299</v>
      </c>
      <c r="X54">
        <v>3.1432524166666602</v>
      </c>
      <c r="Y54">
        <v>83.36</v>
      </c>
      <c r="Z54">
        <v>5</v>
      </c>
      <c r="AA54">
        <v>15</v>
      </c>
      <c r="AB54">
        <v>15</v>
      </c>
      <c r="AC54">
        <v>5</v>
      </c>
    </row>
    <row r="55" spans="1:29" x14ac:dyDescent="0.55000000000000004">
      <c r="A55">
        <v>54</v>
      </c>
      <c r="B55">
        <v>630</v>
      </c>
      <c r="C55">
        <v>630</v>
      </c>
      <c r="D55">
        <v>94.683043916666605</v>
      </c>
      <c r="E55">
        <v>87.930846484953705</v>
      </c>
      <c r="F55">
        <v>86.953500224536995</v>
      </c>
      <c r="G55">
        <v>91.466116776620296</v>
      </c>
      <c r="H55">
        <v>60.896466267116402</v>
      </c>
      <c r="I55">
        <v>98.936735666666607</v>
      </c>
      <c r="J55">
        <v>24.901338942916599</v>
      </c>
      <c r="K55">
        <v>90</v>
      </c>
      <c r="L55">
        <v>32</v>
      </c>
      <c r="M55">
        <v>2.50294637434027</v>
      </c>
      <c r="N55">
        <v>5.7210202842063396</v>
      </c>
      <c r="O55">
        <v>33.138040566666596</v>
      </c>
      <c r="P55">
        <v>36.6666666666666</v>
      </c>
      <c r="Q55">
        <v>1.9760364976190401</v>
      </c>
      <c r="R55">
        <v>7.6120490666666596</v>
      </c>
      <c r="S55">
        <v>0</v>
      </c>
      <c r="T55">
        <v>17.027728505793601</v>
      </c>
      <c r="U55">
        <v>28.515861966666598</v>
      </c>
      <c r="V55">
        <v>67.142857142857096</v>
      </c>
      <c r="W55">
        <v>0.25400402341269801</v>
      </c>
      <c r="X55">
        <v>2.7918480499999898</v>
      </c>
      <c r="Y55">
        <v>67.142857142857096</v>
      </c>
      <c r="Z55">
        <v>5</v>
      </c>
      <c r="AA55">
        <v>15</v>
      </c>
      <c r="AB55">
        <v>15</v>
      </c>
      <c r="AC55">
        <v>5</v>
      </c>
    </row>
    <row r="56" spans="1:29" x14ac:dyDescent="0.55000000000000004">
      <c r="A56">
        <v>55</v>
      </c>
      <c r="B56">
        <v>633</v>
      </c>
      <c r="C56">
        <v>633</v>
      </c>
      <c r="D56">
        <v>95.290400216666598</v>
      </c>
      <c r="E56">
        <v>85.915774612268507</v>
      </c>
      <c r="F56">
        <v>84.903893209490704</v>
      </c>
      <c r="G56">
        <v>91.398410872685105</v>
      </c>
      <c r="H56">
        <v>65.107943098104201</v>
      </c>
      <c r="I56">
        <v>95.569071599999901</v>
      </c>
      <c r="J56">
        <v>26.876009532581001</v>
      </c>
      <c r="K56">
        <v>89</v>
      </c>
      <c r="L56">
        <v>31</v>
      </c>
      <c r="M56">
        <v>3.0556362334259202</v>
      </c>
      <c r="N56">
        <v>6.9512103888362198</v>
      </c>
      <c r="O56">
        <v>31.409908633333298</v>
      </c>
      <c r="P56">
        <v>46.919431279620802</v>
      </c>
      <c r="Q56">
        <v>2.2837281621379701</v>
      </c>
      <c r="R56">
        <v>7.5468354666666597</v>
      </c>
      <c r="S56">
        <v>0</v>
      </c>
      <c r="T56">
        <v>19.648955149763001</v>
      </c>
      <c r="U56">
        <v>28.275282383333298</v>
      </c>
      <c r="V56">
        <v>78.199052132701397</v>
      </c>
      <c r="W56">
        <v>0.25342872451290099</v>
      </c>
      <c r="X56">
        <v>3.1872291000000001</v>
      </c>
      <c r="Y56">
        <v>78.199052132701397</v>
      </c>
      <c r="Z56">
        <v>5</v>
      </c>
      <c r="AA56">
        <v>15</v>
      </c>
      <c r="AB56">
        <v>15</v>
      </c>
      <c r="AC56">
        <v>5</v>
      </c>
    </row>
    <row r="57" spans="1:29" x14ac:dyDescent="0.55000000000000004">
      <c r="A57">
        <v>56</v>
      </c>
      <c r="B57">
        <v>610</v>
      </c>
      <c r="C57">
        <v>610</v>
      </c>
      <c r="D57">
        <v>70.945461383333296</v>
      </c>
      <c r="E57">
        <v>95.978977952546302</v>
      </c>
      <c r="F57">
        <v>93.107565214120299</v>
      </c>
      <c r="G57">
        <v>91.547338488425893</v>
      </c>
      <c r="H57">
        <v>50.033960750628403</v>
      </c>
      <c r="I57">
        <v>72.701621650000007</v>
      </c>
      <c r="J57">
        <v>19.4984563309837</v>
      </c>
      <c r="K57">
        <v>66</v>
      </c>
      <c r="L57">
        <v>9</v>
      </c>
      <c r="M57">
        <v>0.32945489599536998</v>
      </c>
      <c r="N57">
        <v>0.77772959054644797</v>
      </c>
      <c r="O57">
        <v>7.4046354166666601</v>
      </c>
      <c r="P57">
        <v>2.1311475409836</v>
      </c>
      <c r="Q57">
        <v>0.79323459038251298</v>
      </c>
      <c r="R57">
        <v>7.2056811999999999</v>
      </c>
      <c r="S57">
        <v>0</v>
      </c>
      <c r="T57">
        <v>12.301477700683</v>
      </c>
      <c r="U57">
        <v>27.308090066666601</v>
      </c>
      <c r="V57">
        <v>40.327868852458998</v>
      </c>
      <c r="W57">
        <v>0.26021677999999998</v>
      </c>
      <c r="X57">
        <v>3.4465517999999999</v>
      </c>
      <c r="Y57">
        <v>40.327868852458998</v>
      </c>
      <c r="Z57">
        <v>5</v>
      </c>
      <c r="AA57">
        <v>15</v>
      </c>
      <c r="AB57">
        <v>15</v>
      </c>
      <c r="AC57">
        <v>5</v>
      </c>
    </row>
    <row r="58" spans="1:29" x14ac:dyDescent="0.55000000000000004">
      <c r="A58">
        <v>57</v>
      </c>
      <c r="B58">
        <v>595</v>
      </c>
      <c r="C58">
        <v>595</v>
      </c>
      <c r="D58">
        <v>55.412575699999898</v>
      </c>
      <c r="E58">
        <v>100</v>
      </c>
      <c r="F58">
        <v>99.745569399305495</v>
      </c>
      <c r="G58">
        <v>92.112851363425904</v>
      </c>
      <c r="H58">
        <v>43.249376413109196</v>
      </c>
      <c r="I58">
        <v>62.491671199999999</v>
      </c>
      <c r="J58">
        <v>16.196157148367998</v>
      </c>
      <c r="K58">
        <v>57</v>
      </c>
      <c r="L58">
        <v>5</v>
      </c>
      <c r="M58">
        <v>0.11527935127314901</v>
      </c>
      <c r="N58">
        <v>0.27899540476190399</v>
      </c>
      <c r="O58">
        <v>2.1503383</v>
      </c>
      <c r="P58">
        <v>0</v>
      </c>
      <c r="Q58">
        <v>5.1747385714285702E-3</v>
      </c>
      <c r="R58">
        <v>2.0462499333333302</v>
      </c>
      <c r="S58">
        <v>0</v>
      </c>
      <c r="T58">
        <v>6.8102580122408902</v>
      </c>
      <c r="U58">
        <v>26.118587383333299</v>
      </c>
      <c r="V58">
        <v>12.1008403361344</v>
      </c>
      <c r="W58">
        <v>0.24697839613445299</v>
      </c>
      <c r="X58">
        <v>2.41644079999999</v>
      </c>
      <c r="Y58">
        <v>12.1008403361344</v>
      </c>
      <c r="Z58">
        <v>5</v>
      </c>
      <c r="AA58">
        <v>15</v>
      </c>
      <c r="AB58">
        <v>15</v>
      </c>
      <c r="AC58">
        <v>5</v>
      </c>
    </row>
    <row r="59" spans="1:29" x14ac:dyDescent="0.55000000000000004">
      <c r="A59">
        <v>58</v>
      </c>
      <c r="B59">
        <v>576</v>
      </c>
      <c r="C59">
        <v>576</v>
      </c>
      <c r="D59">
        <v>61.100273766666497</v>
      </c>
      <c r="E59">
        <v>100</v>
      </c>
      <c r="F59">
        <v>99.874549104166604</v>
      </c>
      <c r="G59">
        <v>93.266321040509197</v>
      </c>
      <c r="H59">
        <v>41.656784475144597</v>
      </c>
      <c r="I59">
        <v>62.155543333333299</v>
      </c>
      <c r="J59">
        <v>15.053139228912</v>
      </c>
      <c r="K59">
        <v>55</v>
      </c>
      <c r="L59">
        <v>4</v>
      </c>
      <c r="M59">
        <v>8.5051806585648704E-2</v>
      </c>
      <c r="N59">
        <v>0.21262951646412001</v>
      </c>
      <c r="O59">
        <v>1.5783369333333299</v>
      </c>
      <c r="P59">
        <v>0</v>
      </c>
      <c r="Q59">
        <v>3.9175617476851802E-3</v>
      </c>
      <c r="R59">
        <v>1.42565488333333</v>
      </c>
      <c r="S59">
        <v>0</v>
      </c>
      <c r="T59">
        <v>5.62427988081597</v>
      </c>
      <c r="U59">
        <v>23.8368835833333</v>
      </c>
      <c r="V59">
        <v>15.2777777777777</v>
      </c>
      <c r="W59">
        <v>0.21790080078124999</v>
      </c>
      <c r="X59">
        <v>3.6001290666666601</v>
      </c>
      <c r="Y59">
        <v>15.2777777777777</v>
      </c>
      <c r="Z59">
        <v>5</v>
      </c>
      <c r="AA59">
        <v>15</v>
      </c>
      <c r="AB59">
        <v>15</v>
      </c>
      <c r="AC59">
        <v>5</v>
      </c>
    </row>
    <row r="60" spans="1:29" x14ac:dyDescent="0.55000000000000004">
      <c r="A60">
        <v>59</v>
      </c>
      <c r="B60">
        <v>641</v>
      </c>
      <c r="C60">
        <v>641</v>
      </c>
      <c r="D60">
        <v>103.771928433333</v>
      </c>
      <c r="E60">
        <v>84.087318043981398</v>
      </c>
      <c r="F60">
        <v>83.924160513888793</v>
      </c>
      <c r="G60">
        <v>91.156303192129599</v>
      </c>
      <c r="H60">
        <v>75.458171559490395</v>
      </c>
      <c r="I60">
        <v>112.47127298333299</v>
      </c>
      <c r="J60">
        <v>31.786294786145699</v>
      </c>
      <c r="K60">
        <v>104</v>
      </c>
      <c r="L60">
        <v>46</v>
      </c>
      <c r="M60">
        <v>8.3052814697337993</v>
      </c>
      <c r="N60">
        <v>18.6577306028341</v>
      </c>
      <c r="O60">
        <v>46.451047799999998</v>
      </c>
      <c r="P60">
        <v>64.742589703588095</v>
      </c>
      <c r="Q60">
        <v>2.4875112918876701</v>
      </c>
      <c r="R60">
        <v>7.2508912333333297</v>
      </c>
      <c r="S60">
        <v>0</v>
      </c>
      <c r="T60">
        <v>18.049108985621402</v>
      </c>
      <c r="U60">
        <v>28.247090516666599</v>
      </c>
      <c r="V60">
        <v>70.3588143525741</v>
      </c>
      <c r="W60">
        <v>0.25462524167966699</v>
      </c>
      <c r="X60">
        <v>3.8803866666666602</v>
      </c>
      <c r="Y60">
        <v>70.3588143525741</v>
      </c>
      <c r="Z60">
        <v>5</v>
      </c>
      <c r="AA60">
        <v>15</v>
      </c>
      <c r="AB60">
        <v>15</v>
      </c>
      <c r="AC60">
        <v>5</v>
      </c>
    </row>
    <row r="61" spans="1:29" x14ac:dyDescent="0.55000000000000004">
      <c r="A61">
        <v>60</v>
      </c>
      <c r="B61">
        <v>649</v>
      </c>
      <c r="C61">
        <v>649</v>
      </c>
      <c r="D61">
        <v>111.1585372</v>
      </c>
      <c r="E61">
        <v>89.616615696759197</v>
      </c>
      <c r="F61">
        <v>88.680639983796297</v>
      </c>
      <c r="G61">
        <v>90.594683001157406</v>
      </c>
      <c r="H61">
        <v>66.039340620184802</v>
      </c>
      <c r="I61">
        <v>115.00218743333301</v>
      </c>
      <c r="J61">
        <v>27.981981551886602</v>
      </c>
      <c r="K61">
        <v>107</v>
      </c>
      <c r="L61">
        <v>49</v>
      </c>
      <c r="M61">
        <v>4.6940828757175899</v>
      </c>
      <c r="N61">
        <v>10.4152224052901</v>
      </c>
      <c r="O61">
        <v>50.511384416666601</v>
      </c>
      <c r="P61">
        <v>32.511556240369799</v>
      </c>
      <c r="Q61">
        <v>1.6365322485362099</v>
      </c>
      <c r="R61">
        <v>7.7739952333333298</v>
      </c>
      <c r="S61">
        <v>0</v>
      </c>
      <c r="T61">
        <v>17.8420432915511</v>
      </c>
      <c r="U61">
        <v>27.919240183333301</v>
      </c>
      <c r="V61">
        <v>69.491525423728802</v>
      </c>
      <c r="W61">
        <v>0.26916085721623001</v>
      </c>
      <c r="X61">
        <v>2.7758470499999999</v>
      </c>
      <c r="Y61">
        <v>69.491525423728802</v>
      </c>
      <c r="Z61">
        <v>5</v>
      </c>
      <c r="AA61">
        <v>15</v>
      </c>
      <c r="AB61">
        <v>15</v>
      </c>
      <c r="AC61">
        <v>5</v>
      </c>
    </row>
    <row r="62" spans="1:29" x14ac:dyDescent="0.55000000000000004">
      <c r="A62">
        <v>61</v>
      </c>
      <c r="B62">
        <v>596</v>
      </c>
      <c r="C62">
        <v>596</v>
      </c>
      <c r="D62">
        <v>51.678543199999901</v>
      </c>
      <c r="E62">
        <v>100</v>
      </c>
      <c r="F62">
        <v>98.928352599537007</v>
      </c>
      <c r="G62">
        <v>91.371058460648101</v>
      </c>
      <c r="H62">
        <v>50.460203304921698</v>
      </c>
      <c r="I62">
        <v>64.366136549999993</v>
      </c>
      <c r="J62">
        <v>19.233982124594899</v>
      </c>
      <c r="K62">
        <v>58</v>
      </c>
      <c r="L62">
        <v>4</v>
      </c>
      <c r="M62">
        <v>0.105282667361111</v>
      </c>
      <c r="N62">
        <v>0.25437422986577102</v>
      </c>
      <c r="O62">
        <v>1.9969152833333299</v>
      </c>
      <c r="P62">
        <v>0</v>
      </c>
      <c r="Q62">
        <v>4.3388749860178898E-2</v>
      </c>
      <c r="R62">
        <v>2.50550749999999</v>
      </c>
      <c r="S62">
        <v>0</v>
      </c>
      <c r="T62">
        <v>13.953114057019</v>
      </c>
      <c r="U62">
        <v>27.295607066666602</v>
      </c>
      <c r="V62">
        <v>48.489932885906001</v>
      </c>
      <c r="W62">
        <v>0.304623796784116</v>
      </c>
      <c r="X62">
        <v>3.0699133333333299</v>
      </c>
      <c r="Y62">
        <v>48.489932885906001</v>
      </c>
      <c r="Z62">
        <v>5</v>
      </c>
      <c r="AA62">
        <v>15</v>
      </c>
      <c r="AB62">
        <v>15</v>
      </c>
      <c r="AC62">
        <v>5</v>
      </c>
    </row>
    <row r="63" spans="1:29" x14ac:dyDescent="0.55000000000000004">
      <c r="A63">
        <v>62</v>
      </c>
      <c r="B63">
        <v>667</v>
      </c>
      <c r="C63">
        <v>667</v>
      </c>
      <c r="D63">
        <v>129.657429466666</v>
      </c>
      <c r="E63">
        <v>83.495023857638799</v>
      </c>
      <c r="F63">
        <v>83.165116421296204</v>
      </c>
      <c r="G63">
        <v>90.710330267361101</v>
      </c>
      <c r="H63">
        <v>84.851782097826103</v>
      </c>
      <c r="I63">
        <v>136.204407733333</v>
      </c>
      <c r="J63">
        <v>37.466184295451399</v>
      </c>
      <c r="K63">
        <v>127</v>
      </c>
      <c r="L63">
        <v>70</v>
      </c>
      <c r="M63">
        <v>12.2230078702777</v>
      </c>
      <c r="N63">
        <v>26.3885027484258</v>
      </c>
      <c r="O63">
        <v>71.453625616666599</v>
      </c>
      <c r="P63">
        <v>61.769115442278803</v>
      </c>
      <c r="Q63">
        <v>2.48912587021489</v>
      </c>
      <c r="R63">
        <v>7.3515194499999996</v>
      </c>
      <c r="S63">
        <v>0</v>
      </c>
      <c r="T63">
        <v>19.773641451374299</v>
      </c>
      <c r="U63">
        <v>28.0699315666666</v>
      </c>
      <c r="V63">
        <v>73.313343328335804</v>
      </c>
      <c r="W63">
        <v>0.24365195047476201</v>
      </c>
      <c r="X63">
        <v>3.46343435</v>
      </c>
      <c r="Y63">
        <v>73.313343328335804</v>
      </c>
      <c r="Z63">
        <v>5</v>
      </c>
      <c r="AA63">
        <v>15</v>
      </c>
      <c r="AB63">
        <v>15</v>
      </c>
      <c r="AC63">
        <v>5</v>
      </c>
    </row>
    <row r="64" spans="1:29" x14ac:dyDescent="0.55000000000000004">
      <c r="A64">
        <v>63</v>
      </c>
      <c r="B64">
        <v>606</v>
      </c>
      <c r="C64">
        <v>606</v>
      </c>
      <c r="D64">
        <v>74.461334483333204</v>
      </c>
      <c r="E64">
        <v>86.093778136574002</v>
      </c>
      <c r="F64">
        <v>85.443630563657393</v>
      </c>
      <c r="G64">
        <v>91.1083997592592</v>
      </c>
      <c r="H64">
        <v>61.760916142271697</v>
      </c>
      <c r="I64">
        <v>88.019477783333301</v>
      </c>
      <c r="J64">
        <v>24.334459589004599</v>
      </c>
      <c r="K64">
        <v>80</v>
      </c>
      <c r="L64">
        <v>21</v>
      </c>
      <c r="M64">
        <v>2.30473183128472</v>
      </c>
      <c r="N64">
        <v>5.4765904901815103</v>
      </c>
      <c r="O64">
        <v>21.082303700000001</v>
      </c>
      <c r="P64">
        <v>42.739273927392702</v>
      </c>
      <c r="Q64">
        <v>2.3124246619636901</v>
      </c>
      <c r="R64">
        <v>8.1093807333333299</v>
      </c>
      <c r="S64">
        <v>0</v>
      </c>
      <c r="T64">
        <v>17.768804568756799</v>
      </c>
      <c r="U64">
        <v>29.567379933333299</v>
      </c>
      <c r="V64">
        <v>68.316831683168303</v>
      </c>
      <c r="W64">
        <v>0.27718835437293698</v>
      </c>
      <c r="X64">
        <v>3.8757952833333298</v>
      </c>
      <c r="Y64">
        <v>68.316831683168303</v>
      </c>
      <c r="Z64">
        <v>5</v>
      </c>
      <c r="AA64">
        <v>15</v>
      </c>
      <c r="AB64">
        <v>15</v>
      </c>
      <c r="AC64">
        <v>5</v>
      </c>
    </row>
    <row r="65" spans="1:29" x14ac:dyDescent="0.55000000000000004">
      <c r="A65">
        <v>64</v>
      </c>
      <c r="B65">
        <v>597</v>
      </c>
      <c r="C65">
        <v>597</v>
      </c>
      <c r="D65">
        <v>68.313214566666602</v>
      </c>
      <c r="E65">
        <v>98.305142635416601</v>
      </c>
      <c r="F65">
        <v>97.366324549768507</v>
      </c>
      <c r="G65">
        <v>92.496351341435101</v>
      </c>
      <c r="H65">
        <v>43.507372995254002</v>
      </c>
      <c r="I65">
        <v>74.024748233333298</v>
      </c>
      <c r="J65">
        <v>16.343669191423601</v>
      </c>
      <c r="K65">
        <v>67</v>
      </c>
      <c r="L65">
        <v>9</v>
      </c>
      <c r="M65">
        <v>0.23346023480324199</v>
      </c>
      <c r="N65">
        <v>0.56312016434952505</v>
      </c>
      <c r="O65">
        <v>9.6763919333333295</v>
      </c>
      <c r="P65">
        <v>2.6800670016750399</v>
      </c>
      <c r="Q65">
        <v>0.34223811468453302</v>
      </c>
      <c r="R65">
        <v>7.3572493833333299</v>
      </c>
      <c r="S65">
        <v>0</v>
      </c>
      <c r="T65">
        <v>6.5542275461753201</v>
      </c>
      <c r="U65">
        <v>27.3949765666666</v>
      </c>
      <c r="V65">
        <v>19.430485762143999</v>
      </c>
      <c r="W65">
        <v>0.25368771233947501</v>
      </c>
      <c r="X65">
        <v>3.3359761333333302</v>
      </c>
      <c r="Y65">
        <v>19.430485762143999</v>
      </c>
      <c r="Z65">
        <v>5</v>
      </c>
      <c r="AA65">
        <v>15</v>
      </c>
      <c r="AB65">
        <v>15</v>
      </c>
      <c r="AC65">
        <v>5</v>
      </c>
    </row>
    <row r="66" spans="1:29" x14ac:dyDescent="0.55000000000000004">
      <c r="A66">
        <v>65</v>
      </c>
      <c r="B66">
        <v>641</v>
      </c>
      <c r="C66">
        <v>641</v>
      </c>
      <c r="D66">
        <v>103.11784703333301</v>
      </c>
      <c r="E66">
        <v>91.566763113425907</v>
      </c>
      <c r="F66">
        <v>84.264663673611096</v>
      </c>
      <c r="G66">
        <v>90.762871802083296</v>
      </c>
      <c r="H66">
        <v>65.505685914898606</v>
      </c>
      <c r="I66">
        <v>106.00613286666599</v>
      </c>
      <c r="J66">
        <v>27.403700618344899</v>
      </c>
      <c r="K66">
        <v>99</v>
      </c>
      <c r="L66">
        <v>40</v>
      </c>
      <c r="M66">
        <v>2.5012310520254601</v>
      </c>
      <c r="N66">
        <v>5.6189901948777896</v>
      </c>
      <c r="O66">
        <v>43.639358349999902</v>
      </c>
      <c r="P66">
        <v>22.464898595943801</v>
      </c>
      <c r="Q66">
        <v>1.69798145296411</v>
      </c>
      <c r="R66">
        <v>6.4302188500000002</v>
      </c>
      <c r="S66">
        <v>0</v>
      </c>
      <c r="T66">
        <v>21.919077717056599</v>
      </c>
      <c r="U66">
        <v>27.4116279833333</v>
      </c>
      <c r="V66">
        <v>92.043681747269801</v>
      </c>
      <c r="W66">
        <v>0.27862590483619298</v>
      </c>
      <c r="X66">
        <v>3.1384824166666601</v>
      </c>
      <c r="Y66">
        <v>92.043681747269801</v>
      </c>
      <c r="Z66">
        <v>5</v>
      </c>
      <c r="AA66">
        <v>15</v>
      </c>
      <c r="AB66">
        <v>15</v>
      </c>
      <c r="AC66">
        <v>5</v>
      </c>
    </row>
    <row r="67" spans="1:29" x14ac:dyDescent="0.55000000000000004">
      <c r="A67">
        <v>66</v>
      </c>
      <c r="B67">
        <v>652</v>
      </c>
      <c r="C67">
        <v>652</v>
      </c>
      <c r="D67">
        <v>113.123550583333</v>
      </c>
      <c r="E67">
        <v>85.541099864583302</v>
      </c>
      <c r="F67">
        <v>85.077030314814806</v>
      </c>
      <c r="G67">
        <v>90.587607247685099</v>
      </c>
      <c r="H67">
        <v>75.360268899539903</v>
      </c>
      <c r="I67">
        <v>124.06392021666601</v>
      </c>
      <c r="J67">
        <v>32.332137075520798</v>
      </c>
      <c r="K67">
        <v>116</v>
      </c>
      <c r="L67">
        <v>55</v>
      </c>
      <c r="M67">
        <v>8.0055495337847198</v>
      </c>
      <c r="N67">
        <v>17.680968295475399</v>
      </c>
      <c r="O67">
        <v>59.4741446833333</v>
      </c>
      <c r="P67">
        <v>56.901840490797497</v>
      </c>
      <c r="Q67">
        <v>2.2372783213190202</v>
      </c>
      <c r="R67">
        <v>7.5141135166666597</v>
      </c>
      <c r="S67">
        <v>0</v>
      </c>
      <c r="T67">
        <v>19.210277676687099</v>
      </c>
      <c r="U67">
        <v>28.181844533333301</v>
      </c>
      <c r="V67">
        <v>67.024539877300597</v>
      </c>
      <c r="W67">
        <v>0.281581812730061</v>
      </c>
      <c r="X67">
        <v>3.21837705</v>
      </c>
      <c r="Y67">
        <v>67.024539877300597</v>
      </c>
      <c r="Z67">
        <v>5</v>
      </c>
      <c r="AA67">
        <v>15</v>
      </c>
      <c r="AB67">
        <v>15</v>
      </c>
      <c r="AC67">
        <v>5</v>
      </c>
    </row>
    <row r="68" spans="1:29" x14ac:dyDescent="0.55000000000000004">
      <c r="A68">
        <v>67</v>
      </c>
      <c r="B68">
        <v>647</v>
      </c>
      <c r="C68">
        <v>647</v>
      </c>
      <c r="D68">
        <v>111.817819999999</v>
      </c>
      <c r="E68">
        <v>80.609999362268496</v>
      </c>
      <c r="F68">
        <v>80.302369754629595</v>
      </c>
      <c r="G68">
        <v>91.0800751875</v>
      </c>
      <c r="H68">
        <v>81.216883218237996</v>
      </c>
      <c r="I68">
        <v>113.347054916666</v>
      </c>
      <c r="J68">
        <v>34.668900648842502</v>
      </c>
      <c r="K68">
        <v>106</v>
      </c>
      <c r="L68">
        <v>49</v>
      </c>
      <c r="M68">
        <v>9.0866427273611006</v>
      </c>
      <c r="N68">
        <v>20.223748883153</v>
      </c>
      <c r="O68">
        <v>49.565352916666598</v>
      </c>
      <c r="P68">
        <v>72.024729520865506</v>
      </c>
      <c r="Q68">
        <v>3.0027194110509998</v>
      </c>
      <c r="R68">
        <v>8.2478158999999902</v>
      </c>
      <c r="S68">
        <v>0</v>
      </c>
      <c r="T68">
        <v>21.6352684303709</v>
      </c>
      <c r="U68">
        <v>28.187302133333301</v>
      </c>
      <c r="V68">
        <v>87.944358578052501</v>
      </c>
      <c r="W68">
        <v>0.26486976117980399</v>
      </c>
      <c r="X68">
        <v>2.7188726166666601</v>
      </c>
      <c r="Y68">
        <v>87.944358578052501</v>
      </c>
      <c r="Z68">
        <v>5</v>
      </c>
      <c r="AA68">
        <v>15</v>
      </c>
      <c r="AB68">
        <v>15</v>
      </c>
      <c r="AC68">
        <v>5</v>
      </c>
    </row>
    <row r="69" spans="1:29" x14ac:dyDescent="0.55000000000000004">
      <c r="A69">
        <v>68</v>
      </c>
      <c r="B69">
        <v>650</v>
      </c>
      <c r="C69">
        <v>650</v>
      </c>
      <c r="D69">
        <v>112.442671733333</v>
      </c>
      <c r="E69">
        <v>81.969124841435104</v>
      </c>
      <c r="F69">
        <v>81.665708557870303</v>
      </c>
      <c r="G69">
        <v>90.615899438657394</v>
      </c>
      <c r="H69">
        <v>73.858207052718001</v>
      </c>
      <c r="I69">
        <v>120.14028753333299</v>
      </c>
      <c r="J69">
        <v>31.534482418645801</v>
      </c>
      <c r="K69">
        <v>110</v>
      </c>
      <c r="L69">
        <v>52</v>
      </c>
      <c r="M69">
        <v>6.4386702209027797</v>
      </c>
      <c r="N69">
        <v>14.264130950923001</v>
      </c>
      <c r="O69">
        <v>55.868678583333299</v>
      </c>
      <c r="P69">
        <v>60.461538461538403</v>
      </c>
      <c r="Q69">
        <v>2.7599413838717899</v>
      </c>
      <c r="R69">
        <v>8.0509207666666605</v>
      </c>
      <c r="S69">
        <v>0</v>
      </c>
      <c r="T69">
        <v>20.6245219511794</v>
      </c>
      <c r="U69">
        <v>28.806785916666598</v>
      </c>
      <c r="V69">
        <v>82.923076923076906</v>
      </c>
      <c r="W69">
        <v>0.26694398241025602</v>
      </c>
      <c r="X69">
        <v>2.3925185333333299</v>
      </c>
      <c r="Y69">
        <v>82.923076923076906</v>
      </c>
      <c r="Z69">
        <v>5</v>
      </c>
      <c r="AA69">
        <v>15</v>
      </c>
      <c r="AB69">
        <v>15</v>
      </c>
      <c r="AC69">
        <v>5</v>
      </c>
    </row>
    <row r="70" spans="1:29" x14ac:dyDescent="0.55000000000000004">
      <c r="A70">
        <v>69</v>
      </c>
      <c r="B70">
        <v>580</v>
      </c>
      <c r="C70">
        <v>580</v>
      </c>
      <c r="D70">
        <v>56.448415949999898</v>
      </c>
      <c r="E70">
        <v>99.310499587962894</v>
      </c>
      <c r="F70">
        <v>98.704456159722199</v>
      </c>
      <c r="G70">
        <v>92.846519204861096</v>
      </c>
      <c r="H70">
        <v>43.367266224942398</v>
      </c>
      <c r="I70">
        <v>71.514485466666599</v>
      </c>
      <c r="J70">
        <v>15.8679629158912</v>
      </c>
      <c r="K70">
        <v>65</v>
      </c>
      <c r="L70">
        <v>6</v>
      </c>
      <c r="M70">
        <v>0.121635623425925</v>
      </c>
      <c r="N70">
        <v>0.30199189264367798</v>
      </c>
      <c r="O70">
        <v>3.8648479999999998</v>
      </c>
      <c r="P70">
        <v>0</v>
      </c>
      <c r="Q70">
        <v>0.14694087841954001</v>
      </c>
      <c r="R70">
        <v>5.1452039499999902</v>
      </c>
      <c r="S70">
        <v>0</v>
      </c>
      <c r="T70">
        <v>7.0108216250862103</v>
      </c>
      <c r="U70">
        <v>26.5359615333333</v>
      </c>
      <c r="V70">
        <v>19.310344827586199</v>
      </c>
      <c r="W70">
        <v>0.22666824247126399</v>
      </c>
      <c r="X70">
        <v>3.0943319333333301</v>
      </c>
      <c r="Y70">
        <v>19.310344827586199</v>
      </c>
      <c r="Z70">
        <v>5</v>
      </c>
      <c r="AA70">
        <v>15</v>
      </c>
      <c r="AB70">
        <v>15</v>
      </c>
      <c r="AC70">
        <v>5</v>
      </c>
    </row>
    <row r="71" spans="1:29" x14ac:dyDescent="0.55000000000000004">
      <c r="A71">
        <v>70</v>
      </c>
      <c r="B71">
        <v>620</v>
      </c>
      <c r="C71">
        <v>620</v>
      </c>
      <c r="D71">
        <v>94.612171983333198</v>
      </c>
      <c r="E71">
        <v>84.341207297453707</v>
      </c>
      <c r="F71">
        <v>83.592621743055503</v>
      </c>
      <c r="G71">
        <v>91.762677287036993</v>
      </c>
      <c r="H71">
        <v>70.4124659488172</v>
      </c>
      <c r="I71">
        <v>96.999718383333303</v>
      </c>
      <c r="J71">
        <v>28.578350970821699</v>
      </c>
      <c r="K71">
        <v>89</v>
      </c>
      <c r="L71">
        <v>31</v>
      </c>
      <c r="M71">
        <v>5.2212804181249997</v>
      </c>
      <c r="N71">
        <v>12.1268448420967</v>
      </c>
      <c r="O71">
        <v>33.672989350000002</v>
      </c>
      <c r="P71">
        <v>60.645161290322498</v>
      </c>
      <c r="Q71">
        <v>2.5542728275537598</v>
      </c>
      <c r="R71">
        <v>7.2348237666666604</v>
      </c>
      <c r="S71">
        <v>0</v>
      </c>
      <c r="T71">
        <v>19.6252088260484</v>
      </c>
      <c r="U71">
        <v>27.9516578166666</v>
      </c>
      <c r="V71">
        <v>75.483870967741893</v>
      </c>
      <c r="W71">
        <v>0.244145313360215</v>
      </c>
      <c r="X71">
        <v>2.52879511666666</v>
      </c>
      <c r="Y71">
        <v>75.483870967741893</v>
      </c>
      <c r="Z71">
        <v>5</v>
      </c>
      <c r="AA71">
        <v>15</v>
      </c>
      <c r="AB71">
        <v>15</v>
      </c>
      <c r="AC71">
        <v>5</v>
      </c>
    </row>
    <row r="72" spans="1:29" x14ac:dyDescent="0.55000000000000004">
      <c r="A72">
        <v>71</v>
      </c>
      <c r="B72">
        <v>634</v>
      </c>
      <c r="C72">
        <v>634</v>
      </c>
      <c r="D72">
        <v>99.0919596166666</v>
      </c>
      <c r="E72">
        <v>91.252663156249994</v>
      </c>
      <c r="F72">
        <v>91.023002261574007</v>
      </c>
      <c r="G72">
        <v>90.970386408564806</v>
      </c>
      <c r="H72">
        <v>60.797200140457299</v>
      </c>
      <c r="I72">
        <v>99.376625149999995</v>
      </c>
      <c r="J72">
        <v>25.002669683506902</v>
      </c>
      <c r="K72">
        <v>90</v>
      </c>
      <c r="L72">
        <v>33</v>
      </c>
      <c r="M72">
        <v>3.1661808756134202</v>
      </c>
      <c r="N72">
        <v>7.1913256480809604</v>
      </c>
      <c r="O72">
        <v>33.365322016666603</v>
      </c>
      <c r="P72">
        <v>30.757097791798099</v>
      </c>
      <c r="Q72">
        <v>1.38374428856466</v>
      </c>
      <c r="R72">
        <v>6.8233314333333297</v>
      </c>
      <c r="S72">
        <v>0</v>
      </c>
      <c r="T72">
        <v>16.150630166745501</v>
      </c>
      <c r="U72">
        <v>27.847724849999999</v>
      </c>
      <c r="V72">
        <v>63.091482649842199</v>
      </c>
      <c r="W72">
        <v>0.25867874327024099</v>
      </c>
      <c r="X72">
        <v>2.7521075666666599</v>
      </c>
      <c r="Y72">
        <v>63.091482649842199</v>
      </c>
      <c r="Z72">
        <v>5</v>
      </c>
      <c r="AA72">
        <v>15</v>
      </c>
      <c r="AB72">
        <v>15</v>
      </c>
      <c r="AC72">
        <v>5</v>
      </c>
    </row>
    <row r="73" spans="1:29" x14ac:dyDescent="0.55000000000000004">
      <c r="A73">
        <v>72</v>
      </c>
      <c r="B73">
        <v>636</v>
      </c>
      <c r="C73">
        <v>636</v>
      </c>
      <c r="D73">
        <v>95.8785243833333</v>
      </c>
      <c r="E73">
        <v>85.732015896990703</v>
      </c>
      <c r="F73">
        <v>84.814314160879604</v>
      </c>
      <c r="G73">
        <v>91.005590901620295</v>
      </c>
      <c r="H73">
        <v>68.722584559984199</v>
      </c>
      <c r="I73">
        <v>102.718145849999</v>
      </c>
      <c r="J73">
        <v>28.5861012590162</v>
      </c>
      <c r="K73">
        <v>96</v>
      </c>
      <c r="L73">
        <v>37</v>
      </c>
      <c r="M73">
        <v>5.28509654215277</v>
      </c>
      <c r="N73">
        <v>11.966256321855299</v>
      </c>
      <c r="O73">
        <v>38.351641616666598</v>
      </c>
      <c r="P73">
        <v>47.169811320754697</v>
      </c>
      <c r="Q73">
        <v>2.29415445904087</v>
      </c>
      <c r="R73">
        <v>7.93602091666666</v>
      </c>
      <c r="S73">
        <v>0</v>
      </c>
      <c r="T73">
        <v>18.263928509433899</v>
      </c>
      <c r="U73">
        <v>28.7039342333333</v>
      </c>
      <c r="V73">
        <v>70.125786163521994</v>
      </c>
      <c r="W73">
        <v>0.250402295518868</v>
      </c>
      <c r="X73">
        <v>3.1192834833333301</v>
      </c>
      <c r="Y73">
        <v>70.125786163521994</v>
      </c>
      <c r="Z73">
        <v>5</v>
      </c>
      <c r="AA73">
        <v>15</v>
      </c>
      <c r="AB73">
        <v>15</v>
      </c>
      <c r="AC73">
        <v>5</v>
      </c>
    </row>
    <row r="74" spans="1:29" x14ac:dyDescent="0.55000000000000004">
      <c r="A74">
        <v>73</v>
      </c>
      <c r="B74">
        <v>651</v>
      </c>
      <c r="C74">
        <v>651</v>
      </c>
      <c r="D74">
        <v>112.726324066666</v>
      </c>
      <c r="E74">
        <v>81.535650407407402</v>
      </c>
      <c r="F74">
        <v>80.921022689814805</v>
      </c>
      <c r="G74">
        <v>90.889771163194396</v>
      </c>
      <c r="H74">
        <v>78.645698736021501</v>
      </c>
      <c r="I74">
        <v>117.805930116666</v>
      </c>
      <c r="J74">
        <v>33.749474663761497</v>
      </c>
      <c r="K74">
        <v>110</v>
      </c>
      <c r="L74">
        <v>53</v>
      </c>
      <c r="M74">
        <v>8.3762189775115594</v>
      </c>
      <c r="N74">
        <v>18.528041977905701</v>
      </c>
      <c r="O74">
        <v>53.778474199999998</v>
      </c>
      <c r="P74">
        <v>70.660522273425499</v>
      </c>
      <c r="Q74">
        <v>2.8372057204045</v>
      </c>
      <c r="R74">
        <v>6.6122593166666599</v>
      </c>
      <c r="S74">
        <v>0</v>
      </c>
      <c r="T74">
        <v>21.025826937301499</v>
      </c>
      <c r="U74">
        <v>28.282461016666598</v>
      </c>
      <c r="V74">
        <v>81.566820276497694</v>
      </c>
      <c r="W74">
        <v>0.26766034697900598</v>
      </c>
      <c r="X74">
        <v>2.6691979333333302</v>
      </c>
      <c r="Y74">
        <v>81.566820276497694</v>
      </c>
      <c r="Z74">
        <v>5</v>
      </c>
      <c r="AA74">
        <v>15</v>
      </c>
      <c r="AB74">
        <v>15</v>
      </c>
      <c r="AC74">
        <v>5</v>
      </c>
    </row>
    <row r="75" spans="1:29" x14ac:dyDescent="0.55000000000000004">
      <c r="A75">
        <v>74</v>
      </c>
      <c r="B75">
        <v>619</v>
      </c>
      <c r="C75">
        <v>619</v>
      </c>
      <c r="D75">
        <v>80.705255666666602</v>
      </c>
      <c r="E75">
        <v>87.356497959490696</v>
      </c>
      <c r="F75">
        <v>86.590213010416605</v>
      </c>
      <c r="G75">
        <v>91.459891158564801</v>
      </c>
      <c r="H75">
        <v>63.036696187210502</v>
      </c>
      <c r="I75">
        <v>86.989054599999903</v>
      </c>
      <c r="J75">
        <v>25.3798451607754</v>
      </c>
      <c r="K75">
        <v>79</v>
      </c>
      <c r="L75">
        <v>22</v>
      </c>
      <c r="M75">
        <v>2.92479892456018</v>
      </c>
      <c r="N75">
        <v>6.8040556564889503</v>
      </c>
      <c r="O75">
        <v>22.394507716666599</v>
      </c>
      <c r="P75">
        <v>44.426494345718901</v>
      </c>
      <c r="Q75">
        <v>2.0830225862412401</v>
      </c>
      <c r="R75">
        <v>6.5275709999999902</v>
      </c>
      <c r="S75">
        <v>0</v>
      </c>
      <c r="T75">
        <v>18.032303384006401</v>
      </c>
      <c r="U75">
        <v>28.125586933333299</v>
      </c>
      <c r="V75">
        <v>72.536348949919201</v>
      </c>
      <c r="W75">
        <v>0.28918829235325699</v>
      </c>
      <c r="X75">
        <v>3.1698928666666601</v>
      </c>
      <c r="Y75">
        <v>72.536348949919201</v>
      </c>
      <c r="Z75">
        <v>5</v>
      </c>
      <c r="AA75">
        <v>15</v>
      </c>
      <c r="AB75">
        <v>15</v>
      </c>
      <c r="AC75">
        <v>5</v>
      </c>
    </row>
    <row r="76" spans="1:29" x14ac:dyDescent="0.55000000000000004">
      <c r="A76">
        <v>75</v>
      </c>
      <c r="B76">
        <v>611</v>
      </c>
      <c r="C76">
        <v>611</v>
      </c>
      <c r="D76">
        <v>73.058593683333299</v>
      </c>
      <c r="E76">
        <v>90.647364283564798</v>
      </c>
      <c r="F76">
        <v>90.447650895833306</v>
      </c>
      <c r="G76">
        <v>91.8779647754629</v>
      </c>
      <c r="H76">
        <v>54.956617530741902</v>
      </c>
      <c r="I76">
        <v>79.47153505</v>
      </c>
      <c r="J76">
        <v>21.644242289780099</v>
      </c>
      <c r="K76">
        <v>73</v>
      </c>
      <c r="L76">
        <v>15</v>
      </c>
      <c r="M76">
        <v>1.37300214913194</v>
      </c>
      <c r="N76">
        <v>3.2358806788052301</v>
      </c>
      <c r="O76">
        <v>15.467523816666599</v>
      </c>
      <c r="P76">
        <v>30.278232405891899</v>
      </c>
      <c r="Q76">
        <v>1.5342468612656801</v>
      </c>
      <c r="R76">
        <v>7.4430160833333296</v>
      </c>
      <c r="S76">
        <v>0</v>
      </c>
      <c r="T76">
        <v>14.1216405819694</v>
      </c>
      <c r="U76">
        <v>28.206456533333299</v>
      </c>
      <c r="V76">
        <v>53.6824877250409</v>
      </c>
      <c r="W76">
        <v>0.251739464020731</v>
      </c>
      <c r="X76">
        <v>2.6588881333333299</v>
      </c>
      <c r="Y76">
        <v>53.6824877250409</v>
      </c>
      <c r="Z76">
        <v>5</v>
      </c>
      <c r="AA76">
        <v>15</v>
      </c>
      <c r="AB76">
        <v>15</v>
      </c>
      <c r="AC76">
        <v>5</v>
      </c>
    </row>
    <row r="77" spans="1:29" x14ac:dyDescent="0.55000000000000004">
      <c r="A77">
        <v>76</v>
      </c>
      <c r="B77">
        <v>581</v>
      </c>
      <c r="C77">
        <v>581</v>
      </c>
      <c r="D77">
        <v>57.328699966666598</v>
      </c>
      <c r="E77">
        <v>94.045025085648106</v>
      </c>
      <c r="F77">
        <v>92.399143237268504</v>
      </c>
      <c r="G77">
        <v>92.878870879629602</v>
      </c>
      <c r="H77">
        <v>52.0911690224899</v>
      </c>
      <c r="I77">
        <v>79.917978266666594</v>
      </c>
      <c r="J77">
        <v>19.407916322037</v>
      </c>
      <c r="K77">
        <v>74</v>
      </c>
      <c r="L77">
        <v>16</v>
      </c>
      <c r="M77">
        <v>0.70152906686342598</v>
      </c>
      <c r="N77">
        <v>1.73872952888697</v>
      </c>
      <c r="O77">
        <v>15.56849965</v>
      </c>
      <c r="P77">
        <v>14.4578313253012</v>
      </c>
      <c r="Q77">
        <v>1.1272180365461799</v>
      </c>
      <c r="R77">
        <v>6.9450070666666601</v>
      </c>
      <c r="S77">
        <v>0</v>
      </c>
      <c r="T77">
        <v>13.301364013511099</v>
      </c>
      <c r="U77">
        <v>27.7245903666666</v>
      </c>
      <c r="V77">
        <v>51.118760757314902</v>
      </c>
      <c r="W77">
        <v>0.25954112934595502</v>
      </c>
      <c r="X77">
        <v>3.33992785</v>
      </c>
      <c r="Y77">
        <v>51.118760757314902</v>
      </c>
      <c r="Z77">
        <v>5</v>
      </c>
      <c r="AA77">
        <v>15</v>
      </c>
      <c r="AB77">
        <v>15</v>
      </c>
      <c r="AC77">
        <v>5</v>
      </c>
    </row>
    <row r="78" spans="1:29" x14ac:dyDescent="0.55000000000000004">
      <c r="A78">
        <v>77</v>
      </c>
      <c r="B78">
        <v>590</v>
      </c>
      <c r="C78">
        <v>590</v>
      </c>
      <c r="D78">
        <v>59.286655633333297</v>
      </c>
      <c r="E78">
        <v>98.232980657407396</v>
      </c>
      <c r="F78">
        <v>96.415835381944405</v>
      </c>
      <c r="G78">
        <v>92.235401997685102</v>
      </c>
      <c r="H78">
        <v>50.090280814067803</v>
      </c>
      <c r="I78">
        <v>70.680183916666607</v>
      </c>
      <c r="J78">
        <v>18.884557650300899</v>
      </c>
      <c r="K78">
        <v>64</v>
      </c>
      <c r="L78">
        <v>5</v>
      </c>
      <c r="M78">
        <v>0.131167435497685</v>
      </c>
      <c r="N78">
        <v>0.32013746968926499</v>
      </c>
      <c r="O78">
        <v>4.1261491166666602</v>
      </c>
      <c r="P78">
        <v>0</v>
      </c>
      <c r="Q78">
        <v>0.41328310810734398</v>
      </c>
      <c r="R78">
        <v>6.6804741333333304</v>
      </c>
      <c r="S78">
        <v>0</v>
      </c>
      <c r="T78">
        <v>13.234250914378499</v>
      </c>
      <c r="U78">
        <v>27.320249766666599</v>
      </c>
      <c r="V78">
        <v>46.440677966101603</v>
      </c>
      <c r="W78">
        <v>0.26393528488700502</v>
      </c>
      <c r="X78">
        <v>2.5462368333333298</v>
      </c>
      <c r="Y78">
        <v>46.440677966101603</v>
      </c>
      <c r="Z78">
        <v>5</v>
      </c>
      <c r="AA78">
        <v>15</v>
      </c>
      <c r="AB78">
        <v>15</v>
      </c>
      <c r="AC78">
        <v>5</v>
      </c>
    </row>
    <row r="79" spans="1:29" x14ac:dyDescent="0.55000000000000004">
      <c r="A79">
        <v>78</v>
      </c>
      <c r="B79">
        <v>611</v>
      </c>
      <c r="C79">
        <v>611</v>
      </c>
      <c r="D79">
        <v>88.411449050000002</v>
      </c>
      <c r="E79">
        <v>95.851893898148106</v>
      </c>
      <c r="F79">
        <v>94.641012813657397</v>
      </c>
      <c r="G79">
        <v>91.838720072916601</v>
      </c>
      <c r="H79">
        <v>50.344947594189797</v>
      </c>
      <c r="I79">
        <v>89.418817733333299</v>
      </c>
      <c r="J79">
        <v>19.6758580557523</v>
      </c>
      <c r="K79">
        <v>80</v>
      </c>
      <c r="L79">
        <v>22</v>
      </c>
      <c r="M79">
        <v>0.80908281935185</v>
      </c>
      <c r="N79">
        <v>1.9068400325149999</v>
      </c>
      <c r="O79">
        <v>22.883595366666601</v>
      </c>
      <c r="P79">
        <v>12.1112929623567</v>
      </c>
      <c r="Q79">
        <v>0.75883914127114005</v>
      </c>
      <c r="R79">
        <v>7.3067435333333304</v>
      </c>
      <c r="S79">
        <v>0</v>
      </c>
      <c r="T79">
        <v>11.637045341216499</v>
      </c>
      <c r="U79">
        <v>28.910066116666599</v>
      </c>
      <c r="V79">
        <v>40.589198036006501</v>
      </c>
      <c r="W79">
        <v>0.25519337141298398</v>
      </c>
      <c r="X79">
        <v>3.1136308499999998</v>
      </c>
      <c r="Y79">
        <v>40.589198036006501</v>
      </c>
      <c r="Z79">
        <v>5</v>
      </c>
      <c r="AA79">
        <v>15</v>
      </c>
      <c r="AB79">
        <v>15</v>
      </c>
      <c r="AC79">
        <v>5</v>
      </c>
    </row>
    <row r="80" spans="1:29" x14ac:dyDescent="0.55000000000000004">
      <c r="A80">
        <v>79</v>
      </c>
      <c r="B80">
        <v>586</v>
      </c>
      <c r="C80">
        <v>586</v>
      </c>
      <c r="D80">
        <v>69.982504249999906</v>
      </c>
      <c r="E80">
        <v>92.090222045138802</v>
      </c>
      <c r="F80">
        <v>91.189247027777697</v>
      </c>
      <c r="G80">
        <v>92.655120150462906</v>
      </c>
      <c r="H80">
        <v>56.095931727246899</v>
      </c>
      <c r="I80">
        <v>85.194629216666598</v>
      </c>
      <c r="J80">
        <v>21.175230997361101</v>
      </c>
      <c r="K80">
        <v>78</v>
      </c>
      <c r="L80">
        <v>20</v>
      </c>
      <c r="M80">
        <v>1.8921646748032299</v>
      </c>
      <c r="N80">
        <v>4.6496879380830398</v>
      </c>
      <c r="O80">
        <v>19.719753799999999</v>
      </c>
      <c r="P80">
        <v>33.105802047781502</v>
      </c>
      <c r="Q80">
        <v>1.40330996959613</v>
      </c>
      <c r="R80">
        <v>7.7995716999999898</v>
      </c>
      <c r="S80">
        <v>0</v>
      </c>
      <c r="T80">
        <v>14.0424625282423</v>
      </c>
      <c r="U80">
        <v>28.758214499999902</v>
      </c>
      <c r="V80">
        <v>45.2218430034129</v>
      </c>
      <c r="W80">
        <v>0.23655120298634799</v>
      </c>
      <c r="X80">
        <v>3.6098916666666598</v>
      </c>
      <c r="Y80">
        <v>45.2218430034129</v>
      </c>
      <c r="Z80">
        <v>5</v>
      </c>
      <c r="AA80">
        <v>15</v>
      </c>
      <c r="AB80">
        <v>15</v>
      </c>
      <c r="AC80">
        <v>5</v>
      </c>
    </row>
    <row r="81" spans="1:29" x14ac:dyDescent="0.55000000000000004">
      <c r="A81">
        <v>80</v>
      </c>
      <c r="B81">
        <v>617</v>
      </c>
      <c r="C81">
        <v>617</v>
      </c>
      <c r="D81">
        <v>74.019959316666601</v>
      </c>
      <c r="E81">
        <v>88.639313979166602</v>
      </c>
      <c r="F81">
        <v>86.449313475694396</v>
      </c>
      <c r="G81">
        <v>91.186038667823993</v>
      </c>
      <c r="H81">
        <v>65.2115729607779</v>
      </c>
      <c r="I81">
        <v>101.032788266666</v>
      </c>
      <c r="J81">
        <v>26.227669255729101</v>
      </c>
      <c r="K81">
        <v>95</v>
      </c>
      <c r="L81">
        <v>36</v>
      </c>
      <c r="M81">
        <v>3.2394604360763801</v>
      </c>
      <c r="N81">
        <v>7.5604911311993499</v>
      </c>
      <c r="O81">
        <v>36.510979233333302</v>
      </c>
      <c r="P81">
        <v>35.980551053484596</v>
      </c>
      <c r="Q81">
        <v>1.96001599951377</v>
      </c>
      <c r="R81">
        <v>6.7829536666666597</v>
      </c>
      <c r="S81">
        <v>0</v>
      </c>
      <c r="T81">
        <v>19.422369437682299</v>
      </c>
      <c r="U81">
        <v>27.694981033333299</v>
      </c>
      <c r="V81">
        <v>76.012965964343493</v>
      </c>
      <c r="W81">
        <v>0.26811815340356498</v>
      </c>
      <c r="X81">
        <v>3.5604378333333302</v>
      </c>
      <c r="Y81">
        <v>76.012965964343493</v>
      </c>
      <c r="Z81">
        <v>5</v>
      </c>
      <c r="AA81">
        <v>15</v>
      </c>
      <c r="AB81">
        <v>15</v>
      </c>
      <c r="AC81">
        <v>5</v>
      </c>
    </row>
    <row r="82" spans="1:29" x14ac:dyDescent="0.55000000000000004">
      <c r="A82">
        <v>81</v>
      </c>
      <c r="B82">
        <v>635</v>
      </c>
      <c r="C82">
        <v>635</v>
      </c>
      <c r="D82">
        <v>109.176096283333</v>
      </c>
      <c r="E82">
        <v>87.640259069444397</v>
      </c>
      <c r="F82">
        <v>86.627999603009201</v>
      </c>
      <c r="G82">
        <v>91.926524017361103</v>
      </c>
      <c r="H82">
        <v>66.913110578110206</v>
      </c>
      <c r="I82">
        <v>115.479333566666</v>
      </c>
      <c r="J82">
        <v>27.7438490105671</v>
      </c>
      <c r="K82">
        <v>106</v>
      </c>
      <c r="L82">
        <v>48</v>
      </c>
      <c r="M82">
        <v>5.9834225576967501</v>
      </c>
      <c r="N82">
        <v>13.568706272572101</v>
      </c>
      <c r="O82">
        <v>50.461796899999896</v>
      </c>
      <c r="P82">
        <v>43.464566929133802</v>
      </c>
      <c r="Q82">
        <v>1.9841817627821501</v>
      </c>
      <c r="R82">
        <v>7.6331543666666599</v>
      </c>
      <c r="S82">
        <v>0</v>
      </c>
      <c r="T82">
        <v>15.3843546405511</v>
      </c>
      <c r="U82">
        <v>29.2338441666666</v>
      </c>
      <c r="V82">
        <v>59.370078740157403</v>
      </c>
      <c r="W82">
        <v>0.266312112493438</v>
      </c>
      <c r="X82">
        <v>3.2165578333333298</v>
      </c>
      <c r="Y82">
        <v>59.370078740157403</v>
      </c>
      <c r="Z82">
        <v>5</v>
      </c>
      <c r="AA82">
        <v>15</v>
      </c>
      <c r="AB82">
        <v>15</v>
      </c>
      <c r="AC82">
        <v>5</v>
      </c>
    </row>
    <row r="83" spans="1:29" x14ac:dyDescent="0.55000000000000004">
      <c r="A83">
        <v>82</v>
      </c>
      <c r="B83">
        <v>598</v>
      </c>
      <c r="C83">
        <v>598</v>
      </c>
      <c r="D83">
        <v>67.116395549999993</v>
      </c>
      <c r="E83">
        <v>98.3839041898148</v>
      </c>
      <c r="F83">
        <v>97.925601763888807</v>
      </c>
      <c r="G83">
        <v>92.557529156249998</v>
      </c>
      <c r="H83">
        <v>47.815983784810498</v>
      </c>
      <c r="I83">
        <v>72.262764166666599</v>
      </c>
      <c r="J83">
        <v>18.185189306979101</v>
      </c>
      <c r="K83">
        <v>67</v>
      </c>
      <c r="L83">
        <v>8</v>
      </c>
      <c r="M83">
        <v>0.19695380890046299</v>
      </c>
      <c r="N83">
        <v>0.47427004149944202</v>
      </c>
      <c r="O83">
        <v>7.3207610499999998</v>
      </c>
      <c r="P83">
        <v>2.0066889632107001</v>
      </c>
      <c r="Q83">
        <v>0.27990570420847199</v>
      </c>
      <c r="R83">
        <v>5.9839762999999904</v>
      </c>
      <c r="S83">
        <v>0</v>
      </c>
      <c r="T83">
        <v>11.1341161160256</v>
      </c>
      <c r="U83">
        <v>27.672324699999901</v>
      </c>
      <c r="V83">
        <v>42.809364548494898</v>
      </c>
      <c r="W83">
        <v>0.21222291583054601</v>
      </c>
      <c r="X83">
        <v>3.3255573833333298</v>
      </c>
      <c r="Y83">
        <v>42.809364548494898</v>
      </c>
      <c r="Z83">
        <v>5</v>
      </c>
      <c r="AA83">
        <v>15</v>
      </c>
      <c r="AB83">
        <v>15</v>
      </c>
      <c r="AC83">
        <v>5</v>
      </c>
    </row>
    <row r="84" spans="1:29" x14ac:dyDescent="0.55000000000000004">
      <c r="A84">
        <v>83</v>
      </c>
      <c r="B84">
        <v>628</v>
      </c>
      <c r="C84">
        <v>628</v>
      </c>
      <c r="D84">
        <v>84.867265166666598</v>
      </c>
      <c r="E84">
        <v>85.406780859953699</v>
      </c>
      <c r="F84">
        <v>84.463946402777694</v>
      </c>
      <c r="G84">
        <v>91.049187710648098</v>
      </c>
      <c r="H84">
        <v>66.388735876539201</v>
      </c>
      <c r="I84">
        <v>85.913959166666601</v>
      </c>
      <c r="J84">
        <v>27.196593493113401</v>
      </c>
      <c r="K84">
        <v>80</v>
      </c>
      <c r="L84">
        <v>22</v>
      </c>
      <c r="M84">
        <v>3.1696223940046302</v>
      </c>
      <c r="N84">
        <v>7.26792396077495</v>
      </c>
      <c r="O84">
        <v>21.347588216666601</v>
      </c>
      <c r="P84">
        <v>56.3694267515923</v>
      </c>
      <c r="Q84">
        <v>2.3643509381369401</v>
      </c>
      <c r="R84">
        <v>7.6973569499999996</v>
      </c>
      <c r="S84">
        <v>0</v>
      </c>
      <c r="T84">
        <v>20.4110651496018</v>
      </c>
      <c r="U84">
        <v>27.599313549999898</v>
      </c>
      <c r="V84">
        <v>79.617834394904406</v>
      </c>
      <c r="W84">
        <v>0.29171726350849198</v>
      </c>
      <c r="X84">
        <v>2.9387966166666599</v>
      </c>
      <c r="Y84">
        <v>79.617834394904406</v>
      </c>
      <c r="Z84">
        <v>5</v>
      </c>
      <c r="AA84">
        <v>15</v>
      </c>
      <c r="AB84">
        <v>15</v>
      </c>
      <c r="AC84">
        <v>5</v>
      </c>
    </row>
    <row r="85" spans="1:29" x14ac:dyDescent="0.55000000000000004">
      <c r="A85">
        <v>84</v>
      </c>
      <c r="B85">
        <v>559</v>
      </c>
      <c r="C85">
        <v>559</v>
      </c>
      <c r="D85">
        <v>40.602706499999897</v>
      </c>
      <c r="E85">
        <v>100</v>
      </c>
      <c r="F85">
        <v>100</v>
      </c>
      <c r="G85">
        <v>93.434118621527702</v>
      </c>
      <c r="H85">
        <v>42.159454273643398</v>
      </c>
      <c r="I85">
        <v>57.083119849999903</v>
      </c>
      <c r="J85">
        <v>14.790740819293999</v>
      </c>
      <c r="K85">
        <v>51</v>
      </c>
      <c r="L85">
        <v>4</v>
      </c>
      <c r="M85">
        <v>8.652912037037E-2</v>
      </c>
      <c r="N85">
        <v>0.222901490757304</v>
      </c>
      <c r="O85">
        <v>1.81838511666666</v>
      </c>
      <c r="P85">
        <v>0</v>
      </c>
      <c r="Q85">
        <v>0</v>
      </c>
      <c r="R85">
        <v>0</v>
      </c>
      <c r="S85">
        <v>0</v>
      </c>
      <c r="T85">
        <v>6.0831897981812704</v>
      </c>
      <c r="U85">
        <v>19.224882849999901</v>
      </c>
      <c r="V85">
        <v>5.7245080500894403</v>
      </c>
      <c r="W85">
        <v>0.21076768935599199</v>
      </c>
      <c r="X85">
        <v>2.69003083333333</v>
      </c>
      <c r="Y85">
        <v>5.7245080500894403</v>
      </c>
      <c r="Z85">
        <v>5</v>
      </c>
      <c r="AA85">
        <v>15</v>
      </c>
      <c r="AB85">
        <v>15</v>
      </c>
      <c r="AC85">
        <v>5</v>
      </c>
    </row>
    <row r="86" spans="1:29" x14ac:dyDescent="0.55000000000000004">
      <c r="A86">
        <v>85</v>
      </c>
      <c r="B86">
        <v>619</v>
      </c>
      <c r="C86">
        <v>619</v>
      </c>
      <c r="D86">
        <v>80.424555249999898</v>
      </c>
      <c r="E86">
        <v>87.691291719907397</v>
      </c>
      <c r="F86">
        <v>85.978730521990698</v>
      </c>
      <c r="G86">
        <v>90.859124688657403</v>
      </c>
      <c r="H86">
        <v>64.024278915778098</v>
      </c>
      <c r="I86">
        <v>89.961377650000003</v>
      </c>
      <c r="J86">
        <v>25.8127682779397</v>
      </c>
      <c r="K86">
        <v>83</v>
      </c>
      <c r="L86">
        <v>27</v>
      </c>
      <c r="M86">
        <v>3.21539827605323</v>
      </c>
      <c r="N86">
        <v>7.4800864580236901</v>
      </c>
      <c r="O86">
        <v>26.948796999999999</v>
      </c>
      <c r="P86">
        <v>40.226171243941799</v>
      </c>
      <c r="Q86">
        <v>2.09668981922455</v>
      </c>
      <c r="R86">
        <v>6.9640810833333298</v>
      </c>
      <c r="S86">
        <v>0</v>
      </c>
      <c r="T86">
        <v>18.234499322186299</v>
      </c>
      <c r="U86">
        <v>28.074347549999899</v>
      </c>
      <c r="V86">
        <v>66.235864297253599</v>
      </c>
      <c r="W86">
        <v>0.28263274709208402</v>
      </c>
      <c r="X86">
        <v>3.1404496999999898</v>
      </c>
      <c r="Y86">
        <v>66.235864297253599</v>
      </c>
      <c r="Z86">
        <v>5</v>
      </c>
      <c r="AA86">
        <v>15</v>
      </c>
      <c r="AB86">
        <v>15</v>
      </c>
      <c r="AC86">
        <v>5</v>
      </c>
    </row>
    <row r="87" spans="1:29" x14ac:dyDescent="0.55000000000000004">
      <c r="A87">
        <v>86</v>
      </c>
      <c r="B87">
        <v>558</v>
      </c>
      <c r="C87">
        <v>558</v>
      </c>
      <c r="D87">
        <v>46.032660333333297</v>
      </c>
      <c r="E87">
        <v>100</v>
      </c>
      <c r="F87">
        <v>100</v>
      </c>
      <c r="G87">
        <v>94.766487271990698</v>
      </c>
      <c r="H87">
        <v>37.940557158392998</v>
      </c>
      <c r="I87">
        <v>52.131095033333303</v>
      </c>
      <c r="J87">
        <v>13.143521108935101</v>
      </c>
      <c r="K87">
        <v>47</v>
      </c>
      <c r="L87">
        <v>8</v>
      </c>
      <c r="M87">
        <v>9.13550392824065E-2</v>
      </c>
      <c r="N87">
        <v>0.23575494008363199</v>
      </c>
      <c r="O87">
        <v>3.5684925999999999</v>
      </c>
      <c r="P87">
        <v>0</v>
      </c>
      <c r="Q87">
        <v>0</v>
      </c>
      <c r="R87">
        <v>0</v>
      </c>
      <c r="S87">
        <v>0</v>
      </c>
      <c r="T87">
        <v>2.15621312305854</v>
      </c>
      <c r="U87">
        <v>15.7178112166666</v>
      </c>
      <c r="V87">
        <v>0.17921146953405001</v>
      </c>
      <c r="W87">
        <v>0.20488392458183899</v>
      </c>
      <c r="X87">
        <v>2.9432483333333299</v>
      </c>
      <c r="Y87">
        <v>0.17921146953405001</v>
      </c>
      <c r="Z87">
        <v>5</v>
      </c>
      <c r="AA87">
        <v>15</v>
      </c>
      <c r="AB87">
        <v>15</v>
      </c>
      <c r="AC87">
        <v>5</v>
      </c>
    </row>
    <row r="88" spans="1:29" x14ac:dyDescent="0.55000000000000004">
      <c r="A88">
        <v>87</v>
      </c>
      <c r="B88">
        <v>612</v>
      </c>
      <c r="C88">
        <v>612</v>
      </c>
      <c r="D88">
        <v>74.880185916666505</v>
      </c>
      <c r="E88">
        <v>93.158658990740705</v>
      </c>
      <c r="F88">
        <v>91.571499222222201</v>
      </c>
      <c r="G88">
        <v>91.591549453703706</v>
      </c>
      <c r="H88">
        <v>57.515582584531501</v>
      </c>
      <c r="I88">
        <v>80.3795835166666</v>
      </c>
      <c r="J88">
        <v>22.7560075786458</v>
      </c>
      <c r="K88">
        <v>74</v>
      </c>
      <c r="L88">
        <v>15</v>
      </c>
      <c r="M88">
        <v>1.0321482050694399</v>
      </c>
      <c r="N88">
        <v>2.4285840119281001</v>
      </c>
      <c r="O88">
        <v>15.873685033333301</v>
      </c>
      <c r="P88">
        <v>18.627450980392101</v>
      </c>
      <c r="Q88">
        <v>1.1897462091503199</v>
      </c>
      <c r="R88">
        <v>5.9783211666666602</v>
      </c>
      <c r="S88">
        <v>0</v>
      </c>
      <c r="T88">
        <v>17.727265336574</v>
      </c>
      <c r="U88">
        <v>27.074343750000001</v>
      </c>
      <c r="V88">
        <v>71.405228758169898</v>
      </c>
      <c r="W88">
        <v>0.25661747794117601</v>
      </c>
      <c r="X88">
        <v>3.6150660499999998</v>
      </c>
      <c r="Y88">
        <v>71.405228758169898</v>
      </c>
      <c r="Z88">
        <v>5</v>
      </c>
      <c r="AA88">
        <v>15</v>
      </c>
      <c r="AB88">
        <v>15</v>
      </c>
      <c r="AC88">
        <v>5</v>
      </c>
    </row>
    <row r="89" spans="1:29" x14ac:dyDescent="0.55000000000000004">
      <c r="A89">
        <v>88</v>
      </c>
      <c r="B89">
        <v>638</v>
      </c>
      <c r="C89">
        <v>638</v>
      </c>
      <c r="D89">
        <v>103.31844313333301</v>
      </c>
      <c r="E89">
        <v>91.433455516203693</v>
      </c>
      <c r="F89">
        <v>90.3247622800926</v>
      </c>
      <c r="G89">
        <v>91.3102420752314</v>
      </c>
      <c r="H89">
        <v>60.718154877377103</v>
      </c>
      <c r="I89">
        <v>107.624603666666</v>
      </c>
      <c r="J89">
        <v>25.118052496493</v>
      </c>
      <c r="K89">
        <v>99</v>
      </c>
      <c r="L89">
        <v>41</v>
      </c>
      <c r="M89">
        <v>3.2557752386226801</v>
      </c>
      <c r="N89">
        <v>7.3484582188348897</v>
      </c>
      <c r="O89">
        <v>42.95962565</v>
      </c>
      <c r="P89">
        <v>29.467084639498399</v>
      </c>
      <c r="Q89">
        <v>1.4087094876175501</v>
      </c>
      <c r="R89">
        <v>7.5609281833333304</v>
      </c>
      <c r="S89">
        <v>0</v>
      </c>
      <c r="T89">
        <v>15.8300177834378</v>
      </c>
      <c r="U89">
        <v>28.400832250000001</v>
      </c>
      <c r="V89">
        <v>58.3072100313479</v>
      </c>
      <c r="W89">
        <v>0.23988413607628001</v>
      </c>
      <c r="X89">
        <v>3.4087651666666599</v>
      </c>
      <c r="Y89">
        <v>58.3072100313479</v>
      </c>
      <c r="Z89">
        <v>5</v>
      </c>
      <c r="AA89">
        <v>15</v>
      </c>
      <c r="AB89">
        <v>15</v>
      </c>
      <c r="AC89">
        <v>5</v>
      </c>
    </row>
    <row r="90" spans="1:29" x14ac:dyDescent="0.55000000000000004">
      <c r="A90">
        <v>89</v>
      </c>
      <c r="B90">
        <v>613</v>
      </c>
      <c r="C90">
        <v>613</v>
      </c>
      <c r="D90">
        <v>72.088705899999894</v>
      </c>
      <c r="E90">
        <v>98.5097244166666</v>
      </c>
      <c r="F90">
        <v>96.367096260416602</v>
      </c>
      <c r="G90">
        <v>91.627545453703704</v>
      </c>
      <c r="H90">
        <v>53.408724659597503</v>
      </c>
      <c r="I90">
        <v>72.136224016666603</v>
      </c>
      <c r="J90">
        <v>21.022154768310099</v>
      </c>
      <c r="K90">
        <v>67</v>
      </c>
      <c r="L90">
        <v>8</v>
      </c>
      <c r="M90">
        <v>0.181082238541666</v>
      </c>
      <c r="N90">
        <v>0.42538078874388202</v>
      </c>
      <c r="O90">
        <v>7.9189968333333303</v>
      </c>
      <c r="P90">
        <v>1.14192495921696</v>
      </c>
      <c r="Q90">
        <v>0.378622438417618</v>
      </c>
      <c r="R90">
        <v>5.3588632</v>
      </c>
      <c r="S90">
        <v>0</v>
      </c>
      <c r="T90">
        <v>16.320216923599698</v>
      </c>
      <c r="U90">
        <v>26.4536539666666</v>
      </c>
      <c r="V90">
        <v>61.827079934747097</v>
      </c>
      <c r="W90">
        <v>0.24162187572050001</v>
      </c>
      <c r="X90">
        <v>2.5376155833333298</v>
      </c>
      <c r="Y90">
        <v>61.827079934747097</v>
      </c>
      <c r="Z90">
        <v>5</v>
      </c>
      <c r="AA90">
        <v>15</v>
      </c>
      <c r="AB90">
        <v>15</v>
      </c>
      <c r="AC90">
        <v>5</v>
      </c>
    </row>
    <row r="91" spans="1:29" x14ac:dyDescent="0.55000000000000004">
      <c r="A91">
        <v>90</v>
      </c>
      <c r="B91">
        <v>646</v>
      </c>
      <c r="C91">
        <v>646</v>
      </c>
      <c r="D91">
        <v>119.49404191666601</v>
      </c>
      <c r="E91">
        <v>86.130794914351796</v>
      </c>
      <c r="F91">
        <v>84.535084986111102</v>
      </c>
      <c r="G91">
        <v>90.833919328703701</v>
      </c>
      <c r="H91">
        <v>73.794756209597494</v>
      </c>
      <c r="I91">
        <v>123.896202466666</v>
      </c>
      <c r="J91">
        <v>31.321783392175899</v>
      </c>
      <c r="K91">
        <v>114</v>
      </c>
      <c r="L91">
        <v>55</v>
      </c>
      <c r="M91">
        <v>6.7343647049074002</v>
      </c>
      <c r="N91">
        <v>15.0115869583075</v>
      </c>
      <c r="O91">
        <v>59.022600449999999</v>
      </c>
      <c r="P91">
        <v>48.606811145510797</v>
      </c>
      <c r="Q91">
        <v>2.1915837939112399</v>
      </c>
      <c r="R91">
        <v>6.9779522833333303</v>
      </c>
      <c r="S91">
        <v>0</v>
      </c>
      <c r="T91">
        <v>20.358195484081499</v>
      </c>
      <c r="U91">
        <v>28.200481249999999</v>
      </c>
      <c r="V91">
        <v>79.566563467492202</v>
      </c>
      <c r="W91">
        <v>0.27900107303921501</v>
      </c>
      <c r="X91">
        <v>3.0308862666666601</v>
      </c>
      <c r="Y91">
        <v>79.566563467492202</v>
      </c>
      <c r="Z91">
        <v>5</v>
      </c>
      <c r="AA91">
        <v>15</v>
      </c>
      <c r="AB91">
        <v>15</v>
      </c>
      <c r="AC91">
        <v>5</v>
      </c>
    </row>
    <row r="92" spans="1:29" x14ac:dyDescent="0.55000000000000004">
      <c r="A92">
        <v>91</v>
      </c>
      <c r="B92">
        <v>658</v>
      </c>
      <c r="C92">
        <v>658</v>
      </c>
      <c r="D92">
        <v>116.27792623333301</v>
      </c>
      <c r="E92">
        <v>84.527180825231397</v>
      </c>
      <c r="F92">
        <v>83.539639930555495</v>
      </c>
      <c r="G92">
        <v>90.9580204988426</v>
      </c>
      <c r="H92">
        <v>76.726038957446704</v>
      </c>
      <c r="I92">
        <v>124.638481599999</v>
      </c>
      <c r="J92">
        <v>33.219643093749902</v>
      </c>
      <c r="K92">
        <v>116</v>
      </c>
      <c r="L92">
        <v>58</v>
      </c>
      <c r="M92">
        <v>8.3532807575578598</v>
      </c>
      <c r="N92">
        <v>18.2807360043819</v>
      </c>
      <c r="O92">
        <v>58.642989399999998</v>
      </c>
      <c r="P92">
        <v>51.823708206686902</v>
      </c>
      <c r="Q92">
        <v>2.4010858412360601</v>
      </c>
      <c r="R92">
        <v>6.6987715000000003</v>
      </c>
      <c r="S92">
        <v>0</v>
      </c>
      <c r="T92">
        <v>19.799241896276499</v>
      </c>
      <c r="U92">
        <v>28.160958283333301</v>
      </c>
      <c r="V92">
        <v>75.379939209726402</v>
      </c>
      <c r="W92">
        <v>0.25500222841945203</v>
      </c>
      <c r="X92">
        <v>2.88379256666666</v>
      </c>
      <c r="Y92">
        <v>75.379939209726402</v>
      </c>
      <c r="Z92">
        <v>5</v>
      </c>
      <c r="AA92">
        <v>15</v>
      </c>
      <c r="AB92">
        <v>15</v>
      </c>
      <c r="AC92">
        <v>5</v>
      </c>
    </row>
    <row r="93" spans="1:29" x14ac:dyDescent="0.55000000000000004">
      <c r="A93">
        <v>92</v>
      </c>
      <c r="B93">
        <v>613</v>
      </c>
      <c r="C93">
        <v>613</v>
      </c>
      <c r="D93">
        <v>72.045000383333203</v>
      </c>
      <c r="E93">
        <v>95.046021899305501</v>
      </c>
      <c r="F93">
        <v>89.002349298611094</v>
      </c>
      <c r="G93">
        <v>91.2809418599537</v>
      </c>
      <c r="H93">
        <v>57.596608613920601</v>
      </c>
      <c r="I93">
        <v>72.913151133333301</v>
      </c>
      <c r="J93">
        <v>22.7944491337499</v>
      </c>
      <c r="K93">
        <v>67</v>
      </c>
      <c r="L93">
        <v>7</v>
      </c>
      <c r="M93">
        <v>0.28125556776620197</v>
      </c>
      <c r="N93">
        <v>0.66069823423055996</v>
      </c>
      <c r="O93">
        <v>6.8133387000000001</v>
      </c>
      <c r="P93">
        <v>2.44698205546492</v>
      </c>
      <c r="Q93">
        <v>1.1574109681076601</v>
      </c>
      <c r="R93">
        <v>8.1819183166666605</v>
      </c>
      <c r="S93">
        <v>0</v>
      </c>
      <c r="T93">
        <v>19.518431812234901</v>
      </c>
      <c r="U93">
        <v>28.782185533333301</v>
      </c>
      <c r="V93">
        <v>80.261011419249598</v>
      </c>
      <c r="W93">
        <v>0.26717930081565999</v>
      </c>
      <c r="X93">
        <v>3.5104612999999998</v>
      </c>
      <c r="Y93">
        <v>80.261011419249598</v>
      </c>
      <c r="Z93">
        <v>5</v>
      </c>
      <c r="AA93">
        <v>15</v>
      </c>
      <c r="AB93">
        <v>15</v>
      </c>
      <c r="AC93">
        <v>5</v>
      </c>
    </row>
    <row r="94" spans="1:29" x14ac:dyDescent="0.55000000000000004">
      <c r="A94">
        <v>93</v>
      </c>
      <c r="B94">
        <v>611</v>
      </c>
      <c r="C94">
        <v>611</v>
      </c>
      <c r="D94">
        <v>72.599641199999894</v>
      </c>
      <c r="E94">
        <v>84.535104425925894</v>
      </c>
      <c r="F94">
        <v>82.940345013888901</v>
      </c>
      <c r="G94">
        <v>91.413444498842594</v>
      </c>
      <c r="H94">
        <v>66.582773131205599</v>
      </c>
      <c r="I94">
        <v>82.765460549999901</v>
      </c>
      <c r="J94">
        <v>26.548239834502301</v>
      </c>
      <c r="K94">
        <v>77</v>
      </c>
      <c r="L94">
        <v>19</v>
      </c>
      <c r="M94">
        <v>2.7526495134606401</v>
      </c>
      <c r="N94">
        <v>6.4874227485815599</v>
      </c>
      <c r="O94">
        <v>20.943803766666601</v>
      </c>
      <c r="P94">
        <v>57.610474631751202</v>
      </c>
      <c r="Q94">
        <v>2.6179044235679201</v>
      </c>
      <c r="R94">
        <v>7.3238944499999903</v>
      </c>
      <c r="S94">
        <v>0</v>
      </c>
      <c r="T94">
        <v>21.262103169367101</v>
      </c>
      <c r="U94">
        <v>28.125697933333299</v>
      </c>
      <c r="V94">
        <v>85.597381342062107</v>
      </c>
      <c r="W94">
        <v>0.276497531887615</v>
      </c>
      <c r="X94">
        <v>2.81411343333333</v>
      </c>
      <c r="Y94">
        <v>85.597381342062107</v>
      </c>
      <c r="Z94">
        <v>5</v>
      </c>
      <c r="AA94">
        <v>15</v>
      </c>
      <c r="AB94">
        <v>15</v>
      </c>
      <c r="AC94">
        <v>5</v>
      </c>
    </row>
    <row r="95" spans="1:29" x14ac:dyDescent="0.55000000000000004">
      <c r="A95">
        <v>94</v>
      </c>
      <c r="B95">
        <v>625</v>
      </c>
      <c r="C95">
        <v>625</v>
      </c>
      <c r="D95">
        <v>91.307571483333305</v>
      </c>
      <c r="E95">
        <v>92.713349057870303</v>
      </c>
      <c r="F95">
        <v>92.404610171296298</v>
      </c>
      <c r="G95">
        <v>91.237586708333296</v>
      </c>
      <c r="H95">
        <v>56.4006772363999</v>
      </c>
      <c r="I95">
        <v>97.8199950999999</v>
      </c>
      <c r="J95">
        <v>22.736944807118</v>
      </c>
      <c r="K95">
        <v>91</v>
      </c>
      <c r="L95">
        <v>33</v>
      </c>
      <c r="M95">
        <v>2.5058810339698998</v>
      </c>
      <c r="N95">
        <v>5.7735499022666597</v>
      </c>
      <c r="O95">
        <v>33.757155900000001</v>
      </c>
      <c r="P95">
        <v>27.36</v>
      </c>
      <c r="Q95">
        <v>1.16456290295999</v>
      </c>
      <c r="R95">
        <v>8.4185695166666594</v>
      </c>
      <c r="S95">
        <v>0</v>
      </c>
      <c r="T95">
        <v>13.2964030768799</v>
      </c>
      <c r="U95">
        <v>28.4397198833333</v>
      </c>
      <c r="V95">
        <v>35.36</v>
      </c>
      <c r="W95">
        <v>0.26661897311999899</v>
      </c>
      <c r="X95">
        <v>3.0311320333333298</v>
      </c>
      <c r="Y95">
        <v>35.36</v>
      </c>
      <c r="Z95">
        <v>5</v>
      </c>
      <c r="AA95">
        <v>15</v>
      </c>
      <c r="AB95">
        <v>15</v>
      </c>
      <c r="AC95">
        <v>5</v>
      </c>
    </row>
    <row r="96" spans="1:29" x14ac:dyDescent="0.55000000000000004">
      <c r="A96">
        <v>95</v>
      </c>
      <c r="B96">
        <v>614</v>
      </c>
      <c r="C96">
        <v>614</v>
      </c>
      <c r="D96">
        <v>72.311692066666595</v>
      </c>
      <c r="E96">
        <v>93.266102193286997</v>
      </c>
      <c r="F96">
        <v>88.5638685497685</v>
      </c>
      <c r="G96">
        <v>91.260548966435096</v>
      </c>
      <c r="H96">
        <v>56.478502786644903</v>
      </c>
      <c r="I96">
        <v>77.599419499999996</v>
      </c>
      <c r="J96">
        <v>22.376441437013799</v>
      </c>
      <c r="K96">
        <v>71</v>
      </c>
      <c r="L96">
        <v>15</v>
      </c>
      <c r="M96">
        <v>0.48921954230324</v>
      </c>
      <c r="N96">
        <v>1.1473552783659</v>
      </c>
      <c r="O96">
        <v>13.0983726666666</v>
      </c>
      <c r="P96">
        <v>6.6775244299674199</v>
      </c>
      <c r="Q96">
        <v>1.3769790797502699</v>
      </c>
      <c r="R96">
        <v>6.8139329166666602</v>
      </c>
      <c r="S96">
        <v>0</v>
      </c>
      <c r="T96">
        <v>17.636994788572199</v>
      </c>
      <c r="U96">
        <v>28.029904483333301</v>
      </c>
      <c r="V96">
        <v>67.100977198696995</v>
      </c>
      <c r="W96">
        <v>0.29868237065689401</v>
      </c>
      <c r="X96">
        <v>3.1476979166666599</v>
      </c>
      <c r="Y96">
        <v>67.100977198696995</v>
      </c>
      <c r="Z96">
        <v>5</v>
      </c>
      <c r="AA96">
        <v>15</v>
      </c>
      <c r="AB96">
        <v>15</v>
      </c>
      <c r="AC96">
        <v>5</v>
      </c>
    </row>
    <row r="97" spans="1:29" x14ac:dyDescent="0.55000000000000004">
      <c r="A97">
        <v>96</v>
      </c>
      <c r="B97">
        <v>615</v>
      </c>
      <c r="C97">
        <v>615</v>
      </c>
      <c r="D97">
        <v>78.139170799999903</v>
      </c>
      <c r="E97">
        <v>87.619259342592599</v>
      </c>
      <c r="F97">
        <v>86.617843478009206</v>
      </c>
      <c r="G97">
        <v>91.316122902777707</v>
      </c>
      <c r="H97">
        <v>63.448311171869904</v>
      </c>
      <c r="I97">
        <v>87.257042783333304</v>
      </c>
      <c r="J97">
        <v>25.384589315705998</v>
      </c>
      <c r="K97">
        <v>81</v>
      </c>
      <c r="L97">
        <v>23</v>
      </c>
      <c r="M97">
        <v>2.0335985250578701</v>
      </c>
      <c r="N97">
        <v>4.7615965464769596</v>
      </c>
      <c r="O97">
        <v>23.76765705</v>
      </c>
      <c r="P97">
        <v>36.747967479674799</v>
      </c>
      <c r="Q97">
        <v>2.0333744316531099</v>
      </c>
      <c r="R97">
        <v>7.29815056666666</v>
      </c>
      <c r="S97">
        <v>0</v>
      </c>
      <c r="T97">
        <v>20.385169196802099</v>
      </c>
      <c r="U97">
        <v>28.46610355</v>
      </c>
      <c r="V97">
        <v>87.154471544715406</v>
      </c>
      <c r="W97">
        <v>0.27835380178861702</v>
      </c>
      <c r="X97">
        <v>2.9018181333333302</v>
      </c>
      <c r="Y97">
        <v>87.154471544715406</v>
      </c>
      <c r="Z97">
        <v>5</v>
      </c>
      <c r="AA97">
        <v>15</v>
      </c>
      <c r="AB97">
        <v>15</v>
      </c>
      <c r="AC97">
        <v>5</v>
      </c>
    </row>
    <row r="98" spans="1:29" x14ac:dyDescent="0.55000000000000004">
      <c r="A98">
        <v>97</v>
      </c>
      <c r="B98">
        <v>621</v>
      </c>
      <c r="C98">
        <v>621</v>
      </c>
      <c r="D98">
        <v>78.733842933333193</v>
      </c>
      <c r="E98">
        <v>91.402527715277699</v>
      </c>
      <c r="F98">
        <v>88.686734831018498</v>
      </c>
      <c r="G98">
        <v>91.120660704861095</v>
      </c>
      <c r="H98">
        <v>57.995360793853997</v>
      </c>
      <c r="I98">
        <v>78.805923166666602</v>
      </c>
      <c r="J98">
        <v>23.275606176481499</v>
      </c>
      <c r="K98">
        <v>72</v>
      </c>
      <c r="L98">
        <v>14</v>
      </c>
      <c r="M98">
        <v>0.71968800804398103</v>
      </c>
      <c r="N98">
        <v>1.66884175778314</v>
      </c>
      <c r="O98">
        <v>14.42285805</v>
      </c>
      <c r="P98">
        <v>11.4331723027375</v>
      </c>
      <c r="Q98">
        <v>1.56300466642512</v>
      </c>
      <c r="R98">
        <v>6.9172691499999903</v>
      </c>
      <c r="S98">
        <v>0</v>
      </c>
      <c r="T98">
        <v>18.4704601465378</v>
      </c>
      <c r="U98">
        <v>28.088204716666599</v>
      </c>
      <c r="V98">
        <v>71.497584541062693</v>
      </c>
      <c r="W98">
        <v>0.27351374736983303</v>
      </c>
      <c r="X98">
        <v>3.4760116166666601</v>
      </c>
      <c r="Y98">
        <v>71.497584541062693</v>
      </c>
      <c r="Z98">
        <v>5</v>
      </c>
      <c r="AA98">
        <v>15</v>
      </c>
      <c r="AB98">
        <v>15</v>
      </c>
      <c r="AC98">
        <v>5</v>
      </c>
    </row>
    <row r="99" spans="1:29" x14ac:dyDescent="0.55000000000000004">
      <c r="A99">
        <v>98</v>
      </c>
      <c r="B99">
        <v>686</v>
      </c>
      <c r="C99">
        <v>686</v>
      </c>
      <c r="D99">
        <v>147.53504693333301</v>
      </c>
      <c r="E99">
        <v>78.545684620370295</v>
      </c>
      <c r="F99">
        <v>78.201622425925905</v>
      </c>
      <c r="G99">
        <v>90.363223118055501</v>
      </c>
      <c r="H99">
        <v>96.169099420505304</v>
      </c>
      <c r="I99">
        <v>149.735689066666</v>
      </c>
      <c r="J99">
        <v>43.916770008831001</v>
      </c>
      <c r="K99">
        <v>142</v>
      </c>
      <c r="L99">
        <v>82</v>
      </c>
      <c r="M99">
        <v>16.380295132800899</v>
      </c>
      <c r="N99">
        <v>34.384292990135997</v>
      </c>
      <c r="O99">
        <v>84.178400249999996</v>
      </c>
      <c r="P99">
        <v>75.364431486880406</v>
      </c>
      <c r="Q99">
        <v>3.12507437779397</v>
      </c>
      <c r="R99">
        <v>7.9708758833333304</v>
      </c>
      <c r="S99">
        <v>0</v>
      </c>
      <c r="T99">
        <v>22.385493333843499</v>
      </c>
      <c r="U99">
        <v>28.5461781666666</v>
      </c>
      <c r="V99">
        <v>91.253644314868794</v>
      </c>
      <c r="W99">
        <v>0.26395074071914398</v>
      </c>
      <c r="X99">
        <v>3.1621808333333301</v>
      </c>
      <c r="Y99">
        <v>91.253644314868794</v>
      </c>
      <c r="Z99">
        <v>5</v>
      </c>
      <c r="AA99">
        <v>15</v>
      </c>
      <c r="AB99">
        <v>15</v>
      </c>
      <c r="AC99">
        <v>5</v>
      </c>
    </row>
    <row r="100" spans="1:29" x14ac:dyDescent="0.55000000000000004">
      <c r="A100">
        <v>99</v>
      </c>
      <c r="B100">
        <v>583</v>
      </c>
      <c r="C100">
        <v>583</v>
      </c>
      <c r="D100">
        <v>54.271529849999901</v>
      </c>
      <c r="E100">
        <v>96.815023797453705</v>
      </c>
      <c r="F100">
        <v>96.035810012731403</v>
      </c>
      <c r="G100">
        <v>92.463132725694393</v>
      </c>
      <c r="H100">
        <v>49.619486375929</v>
      </c>
      <c r="I100">
        <v>76.690199816666606</v>
      </c>
      <c r="J100">
        <v>18.468401819351801</v>
      </c>
      <c r="K100">
        <v>68</v>
      </c>
      <c r="L100">
        <v>10</v>
      </c>
      <c r="M100">
        <v>0.36381570743055502</v>
      </c>
      <c r="N100">
        <v>0.89861855694682602</v>
      </c>
      <c r="O100">
        <v>9.7452656999999991</v>
      </c>
      <c r="P100">
        <v>6.1749571183533396</v>
      </c>
      <c r="Q100">
        <v>0.60084075157232697</v>
      </c>
      <c r="R100">
        <v>6.84208383333333</v>
      </c>
      <c r="S100">
        <v>0</v>
      </c>
      <c r="T100">
        <v>12.0878426800457</v>
      </c>
      <c r="U100">
        <v>27.733832983333301</v>
      </c>
      <c r="V100">
        <v>42.195540308747802</v>
      </c>
      <c r="W100">
        <v>0.241683642224127</v>
      </c>
      <c r="X100">
        <v>2.79429261666666</v>
      </c>
      <c r="Y100">
        <v>42.195540308747802</v>
      </c>
      <c r="Z100">
        <v>5</v>
      </c>
      <c r="AA100">
        <v>15</v>
      </c>
      <c r="AB100">
        <v>15</v>
      </c>
      <c r="AC100">
        <v>5</v>
      </c>
    </row>
    <row r="101" spans="1:29" x14ac:dyDescent="0.55000000000000004">
      <c r="A101">
        <v>100</v>
      </c>
      <c r="B101">
        <v>590</v>
      </c>
      <c r="C101">
        <v>590</v>
      </c>
      <c r="D101">
        <v>71.334832599999899</v>
      </c>
      <c r="E101">
        <v>90.493825422453696</v>
      </c>
      <c r="F101">
        <v>88.801072796296296</v>
      </c>
      <c r="G101">
        <v>92.298287771990701</v>
      </c>
      <c r="H101">
        <v>57.9115675785592</v>
      </c>
      <c r="I101">
        <v>85.683581349999997</v>
      </c>
      <c r="J101">
        <v>22.079341605196699</v>
      </c>
      <c r="K101">
        <v>77</v>
      </c>
      <c r="L101">
        <v>21</v>
      </c>
      <c r="M101">
        <v>1.4116925674537</v>
      </c>
      <c r="N101">
        <v>3.4454869442937799</v>
      </c>
      <c r="O101">
        <v>22.319423749999999</v>
      </c>
      <c r="P101">
        <v>26.271186440677901</v>
      </c>
      <c r="Q101">
        <v>1.6690622159039501</v>
      </c>
      <c r="R101">
        <v>8.4958182166666596</v>
      </c>
      <c r="S101">
        <v>0</v>
      </c>
      <c r="T101">
        <v>16.6232787401694</v>
      </c>
      <c r="U101">
        <v>28.854860916666599</v>
      </c>
      <c r="V101">
        <v>67.288135593220304</v>
      </c>
      <c r="W101">
        <v>0.28823123158191999</v>
      </c>
      <c r="X101">
        <v>3.4177799166666598</v>
      </c>
      <c r="Y101">
        <v>67.288135593220304</v>
      </c>
      <c r="Z101">
        <v>5</v>
      </c>
      <c r="AA101">
        <v>15</v>
      </c>
      <c r="AB101">
        <v>15</v>
      </c>
      <c r="AC101">
        <v>5</v>
      </c>
    </row>
    <row r="102" spans="1:29" x14ac:dyDescent="0.55000000000000004">
      <c r="A102">
        <v>101</v>
      </c>
      <c r="B102">
        <v>623</v>
      </c>
      <c r="C102">
        <v>623</v>
      </c>
      <c r="D102">
        <v>94.775293849999898</v>
      </c>
      <c r="E102">
        <v>90.596949391203694</v>
      </c>
      <c r="F102">
        <v>88.806694333333297</v>
      </c>
      <c r="G102">
        <v>91.386116978009198</v>
      </c>
      <c r="H102">
        <v>60.085774937961403</v>
      </c>
      <c r="I102">
        <v>96.571670900000001</v>
      </c>
      <c r="J102">
        <v>24.2958042844676</v>
      </c>
      <c r="K102">
        <v>89</v>
      </c>
      <c r="L102">
        <v>31</v>
      </c>
      <c r="M102">
        <v>2.4867979117129599</v>
      </c>
      <c r="N102">
        <v>5.7479759115034801</v>
      </c>
      <c r="O102">
        <v>31.655686283333299</v>
      </c>
      <c r="P102">
        <v>29.534510433386799</v>
      </c>
      <c r="Q102">
        <v>1.59017091674692</v>
      </c>
      <c r="R102">
        <v>8.235163</v>
      </c>
      <c r="S102">
        <v>0</v>
      </c>
      <c r="T102">
        <v>16.651980376136901</v>
      </c>
      <c r="U102">
        <v>28.484797066666601</v>
      </c>
      <c r="V102">
        <v>61.797752808988697</v>
      </c>
      <c r="W102">
        <v>0.26037250992509298</v>
      </c>
      <c r="X102">
        <v>3.50172983333333</v>
      </c>
      <c r="Y102">
        <v>61.797752808988697</v>
      </c>
      <c r="Z102">
        <v>5</v>
      </c>
      <c r="AA102">
        <v>15</v>
      </c>
      <c r="AB102">
        <v>15</v>
      </c>
      <c r="AC102">
        <v>5</v>
      </c>
    </row>
    <row r="103" spans="1:29" x14ac:dyDescent="0.55000000000000004">
      <c r="A103">
        <v>102</v>
      </c>
      <c r="B103">
        <v>641</v>
      </c>
      <c r="C103">
        <v>641</v>
      </c>
      <c r="D103">
        <v>107.62028928333299</v>
      </c>
      <c r="E103">
        <v>83.923451335648096</v>
      </c>
      <c r="F103">
        <v>83.264900949074004</v>
      </c>
      <c r="G103">
        <v>91.230502560185101</v>
      </c>
      <c r="H103">
        <v>68.954650997399895</v>
      </c>
      <c r="I103">
        <v>107.668562066666</v>
      </c>
      <c r="J103">
        <v>28.922810540057799</v>
      </c>
      <c r="K103">
        <v>98</v>
      </c>
      <c r="L103">
        <v>40</v>
      </c>
      <c r="M103">
        <v>4.7322045448726797</v>
      </c>
      <c r="N103">
        <v>10.630849523582899</v>
      </c>
      <c r="O103">
        <v>43.416447049999903</v>
      </c>
      <c r="P103">
        <v>58.970358814352501</v>
      </c>
      <c r="Q103">
        <v>2.5116384720748801</v>
      </c>
      <c r="R103">
        <v>7.74327438333333</v>
      </c>
      <c r="S103">
        <v>0</v>
      </c>
      <c r="T103">
        <v>19.628095050883999</v>
      </c>
      <c r="U103">
        <v>28.1850825</v>
      </c>
      <c r="V103">
        <v>76.599063962558503</v>
      </c>
      <c r="W103">
        <v>0.25887273572542902</v>
      </c>
      <c r="X103">
        <v>3.1896846666666598</v>
      </c>
      <c r="Y103">
        <v>76.599063962558503</v>
      </c>
      <c r="Z103">
        <v>5</v>
      </c>
      <c r="AA103">
        <v>15</v>
      </c>
      <c r="AB103">
        <v>15</v>
      </c>
      <c r="AC103">
        <v>5</v>
      </c>
    </row>
    <row r="104" spans="1:29" x14ac:dyDescent="0.55000000000000004">
      <c r="A104">
        <v>103</v>
      </c>
      <c r="B104">
        <v>578</v>
      </c>
      <c r="C104">
        <v>578</v>
      </c>
      <c r="D104">
        <v>49.928582583333203</v>
      </c>
      <c r="E104">
        <v>100</v>
      </c>
      <c r="F104">
        <v>100</v>
      </c>
      <c r="G104">
        <v>92.281519496527693</v>
      </c>
      <c r="H104">
        <v>42.054426956026496</v>
      </c>
      <c r="I104">
        <v>53.764100266666603</v>
      </c>
      <c r="J104">
        <v>15.2870409931712</v>
      </c>
      <c r="K104">
        <v>48</v>
      </c>
      <c r="L104">
        <v>4</v>
      </c>
      <c r="M104">
        <v>7.6982708912035597E-2</v>
      </c>
      <c r="N104">
        <v>0.19179083189158</v>
      </c>
      <c r="O104">
        <v>1.9247132333333301</v>
      </c>
      <c r="P104">
        <v>0</v>
      </c>
      <c r="Q104">
        <v>0</v>
      </c>
      <c r="R104">
        <v>0</v>
      </c>
      <c r="S104">
        <v>0</v>
      </c>
      <c r="T104">
        <v>5.9248094674740504</v>
      </c>
      <c r="U104">
        <v>17.531733799999898</v>
      </c>
      <c r="V104">
        <v>3.2871972318339</v>
      </c>
      <c r="W104">
        <v>0.24170668670703499</v>
      </c>
      <c r="X104">
        <v>2.9592084166666601</v>
      </c>
      <c r="Y104">
        <v>3.2871972318339</v>
      </c>
      <c r="Z104">
        <v>5</v>
      </c>
      <c r="AA104">
        <v>15</v>
      </c>
      <c r="AB104">
        <v>15</v>
      </c>
      <c r="AC104">
        <v>5</v>
      </c>
    </row>
    <row r="105" spans="1:29" x14ac:dyDescent="0.55000000000000004">
      <c r="A105">
        <v>104</v>
      </c>
      <c r="B105">
        <v>649</v>
      </c>
      <c r="C105">
        <v>649</v>
      </c>
      <c r="D105">
        <v>117.44552443333301</v>
      </c>
      <c r="E105">
        <v>83.087401468750002</v>
      </c>
      <c r="F105">
        <v>81.1035688449074</v>
      </c>
      <c r="G105">
        <v>91.366492416666603</v>
      </c>
      <c r="H105">
        <v>80.279780838418105</v>
      </c>
      <c r="I105">
        <v>124.318249733333</v>
      </c>
      <c r="J105">
        <v>34.385055087627201</v>
      </c>
      <c r="K105">
        <v>117</v>
      </c>
      <c r="L105">
        <v>59</v>
      </c>
      <c r="M105">
        <v>9.2480771845948997</v>
      </c>
      <c r="N105">
        <v>20.519616557498701</v>
      </c>
      <c r="O105">
        <v>60.868718833333297</v>
      </c>
      <c r="P105">
        <v>64.098613251155598</v>
      </c>
      <c r="Q105">
        <v>2.7474366738572198</v>
      </c>
      <c r="R105">
        <v>7.6832690499999901</v>
      </c>
      <c r="S105">
        <v>0</v>
      </c>
      <c r="T105">
        <v>20.888938799409299</v>
      </c>
      <c r="U105">
        <v>28.4981287666666</v>
      </c>
      <c r="V105">
        <v>83.2049306625577</v>
      </c>
      <c r="W105">
        <v>0.247611078479712</v>
      </c>
      <c r="X105">
        <v>3.2068563666666599</v>
      </c>
      <c r="Y105">
        <v>83.2049306625577</v>
      </c>
      <c r="Z105">
        <v>5</v>
      </c>
      <c r="AA105">
        <v>15</v>
      </c>
      <c r="AB105">
        <v>15</v>
      </c>
      <c r="AC105">
        <v>5</v>
      </c>
    </row>
    <row r="106" spans="1:29" x14ac:dyDescent="0.55000000000000004">
      <c r="A106">
        <v>105</v>
      </c>
      <c r="B106">
        <v>610</v>
      </c>
      <c r="C106">
        <v>610</v>
      </c>
      <c r="D106">
        <v>74.570918950000006</v>
      </c>
      <c r="E106">
        <v>85.878343099537005</v>
      </c>
      <c r="F106">
        <v>85.256827881944403</v>
      </c>
      <c r="G106">
        <v>91.343295599537001</v>
      </c>
      <c r="H106">
        <v>65.020043290273193</v>
      </c>
      <c r="I106">
        <v>86.022435316666602</v>
      </c>
      <c r="J106">
        <v>25.8426354206944</v>
      </c>
      <c r="K106">
        <v>80</v>
      </c>
      <c r="L106">
        <v>21</v>
      </c>
      <c r="M106">
        <v>3.1154866827893501</v>
      </c>
      <c r="N106">
        <v>7.3545915134699396</v>
      </c>
      <c r="O106">
        <v>21.531930816666598</v>
      </c>
      <c r="P106">
        <v>55.081967213114702</v>
      </c>
      <c r="Q106">
        <v>2.3518524643988998</v>
      </c>
      <c r="R106">
        <v>7.3667421833333302</v>
      </c>
      <c r="S106">
        <v>0</v>
      </c>
      <c r="T106">
        <v>19.159863008360599</v>
      </c>
      <c r="U106">
        <v>28.2974046</v>
      </c>
      <c r="V106">
        <v>75.573770491803202</v>
      </c>
      <c r="W106">
        <v>0.28488290797814197</v>
      </c>
      <c r="X106">
        <v>2.9686275166666598</v>
      </c>
      <c r="Y106">
        <v>75.573770491803202</v>
      </c>
      <c r="Z106">
        <v>5</v>
      </c>
      <c r="AA106">
        <v>15</v>
      </c>
      <c r="AB106">
        <v>15</v>
      </c>
      <c r="AC106">
        <v>5</v>
      </c>
    </row>
    <row r="107" spans="1:29" x14ac:dyDescent="0.55000000000000004">
      <c r="A107">
        <v>106</v>
      </c>
      <c r="B107">
        <v>634</v>
      </c>
      <c r="C107">
        <v>634</v>
      </c>
      <c r="D107">
        <v>96.115185383333298</v>
      </c>
      <c r="E107">
        <v>85.320398314814796</v>
      </c>
      <c r="F107">
        <v>84.973943846064799</v>
      </c>
      <c r="G107">
        <v>91.014875489583304</v>
      </c>
      <c r="H107">
        <v>66.334270800735993</v>
      </c>
      <c r="I107">
        <v>97.269261866666596</v>
      </c>
      <c r="J107">
        <v>27.416477697210599</v>
      </c>
      <c r="K107">
        <v>89</v>
      </c>
      <c r="L107">
        <v>33</v>
      </c>
      <c r="M107">
        <v>4.1514859734722203</v>
      </c>
      <c r="N107">
        <v>9.4292425895899008</v>
      </c>
      <c r="O107">
        <v>31.955995499999901</v>
      </c>
      <c r="P107">
        <v>53.943217665615101</v>
      </c>
      <c r="Q107">
        <v>2.30838142912723</v>
      </c>
      <c r="R107">
        <v>7.5667889166666598</v>
      </c>
      <c r="S107">
        <v>0</v>
      </c>
      <c r="T107">
        <v>18.343017226813799</v>
      </c>
      <c r="U107">
        <v>28.493772666666601</v>
      </c>
      <c r="V107">
        <v>70.977917981072494</v>
      </c>
      <c r="W107">
        <v>0.24917647736592999</v>
      </c>
      <c r="X107">
        <v>2.8865783999999999</v>
      </c>
      <c r="Y107">
        <v>70.977917981072494</v>
      </c>
      <c r="Z107">
        <v>5</v>
      </c>
      <c r="AA107">
        <v>15</v>
      </c>
      <c r="AB107">
        <v>15</v>
      </c>
      <c r="AC107">
        <v>5</v>
      </c>
    </row>
    <row r="108" spans="1:29" x14ac:dyDescent="0.55000000000000004">
      <c r="A108">
        <v>107</v>
      </c>
      <c r="B108">
        <v>611</v>
      </c>
      <c r="C108">
        <v>611</v>
      </c>
      <c r="D108">
        <v>70.778890133333306</v>
      </c>
      <c r="E108">
        <v>96.893716329861107</v>
      </c>
      <c r="F108">
        <v>92.931780459490696</v>
      </c>
      <c r="G108">
        <v>91.334100554398105</v>
      </c>
      <c r="H108">
        <v>53.618895469421702</v>
      </c>
      <c r="I108">
        <v>71.021799466666593</v>
      </c>
      <c r="J108">
        <v>21.054147953055502</v>
      </c>
      <c r="K108">
        <v>64</v>
      </c>
      <c r="L108">
        <v>6</v>
      </c>
      <c r="M108">
        <v>0.19204440023148001</v>
      </c>
      <c r="N108">
        <v>0.45260873376977601</v>
      </c>
      <c r="O108">
        <v>4.5715802333333304</v>
      </c>
      <c r="P108">
        <v>0</v>
      </c>
      <c r="Q108">
        <v>0.78183324028914303</v>
      </c>
      <c r="R108">
        <v>7.0101612833333302</v>
      </c>
      <c r="S108">
        <v>0</v>
      </c>
      <c r="T108">
        <v>16.1464764533278</v>
      </c>
      <c r="U108">
        <v>27.784854699999901</v>
      </c>
      <c r="V108">
        <v>57.774140752864099</v>
      </c>
      <c r="W108">
        <v>0.25898420357337698</v>
      </c>
      <c r="X108">
        <v>3.251204</v>
      </c>
      <c r="Y108">
        <v>57.774140752864099</v>
      </c>
      <c r="Z108">
        <v>5</v>
      </c>
      <c r="AA108">
        <v>15</v>
      </c>
      <c r="AB108">
        <v>15</v>
      </c>
      <c r="AC108">
        <v>5</v>
      </c>
    </row>
    <row r="109" spans="1:29" x14ac:dyDescent="0.55000000000000004">
      <c r="A109">
        <v>108</v>
      </c>
      <c r="B109">
        <v>604</v>
      </c>
      <c r="C109">
        <v>604</v>
      </c>
      <c r="D109">
        <v>78.867770249999893</v>
      </c>
      <c r="E109">
        <v>93.835384717592504</v>
      </c>
      <c r="F109">
        <v>93.637013820601794</v>
      </c>
      <c r="G109">
        <v>92.268875628472202</v>
      </c>
      <c r="H109">
        <v>50.991456899972299</v>
      </c>
      <c r="I109">
        <v>80.735649583333299</v>
      </c>
      <c r="J109">
        <v>19.732099924942101</v>
      </c>
      <c r="K109">
        <v>74</v>
      </c>
      <c r="L109">
        <v>15</v>
      </c>
      <c r="M109">
        <v>1.0879903917939799</v>
      </c>
      <c r="N109">
        <v>2.5938843777869698</v>
      </c>
      <c r="O109">
        <v>15.4255148833333</v>
      </c>
      <c r="P109">
        <v>24.834437086092699</v>
      </c>
      <c r="Q109">
        <v>1.02053951548013</v>
      </c>
      <c r="R109">
        <v>6.2598505499999897</v>
      </c>
      <c r="S109">
        <v>0</v>
      </c>
      <c r="T109">
        <v>11.3877272085264</v>
      </c>
      <c r="U109">
        <v>27.8115086</v>
      </c>
      <c r="V109">
        <v>37.417218543046303</v>
      </c>
      <c r="W109">
        <v>0.24849329699227299</v>
      </c>
      <c r="X109">
        <v>2.8574750999999998</v>
      </c>
      <c r="Y109">
        <v>37.417218543046303</v>
      </c>
      <c r="Z109">
        <v>5</v>
      </c>
      <c r="AA109">
        <v>15</v>
      </c>
      <c r="AB109">
        <v>15</v>
      </c>
      <c r="AC109">
        <v>5</v>
      </c>
    </row>
    <row r="110" spans="1:29" x14ac:dyDescent="0.55000000000000004">
      <c r="A110">
        <v>109</v>
      </c>
      <c r="B110">
        <v>603</v>
      </c>
      <c r="C110">
        <v>603</v>
      </c>
      <c r="D110">
        <v>68.863264299999898</v>
      </c>
      <c r="E110">
        <v>93.784402392361102</v>
      </c>
      <c r="F110">
        <v>91.764340953703694</v>
      </c>
      <c r="G110">
        <v>92.252426329861095</v>
      </c>
      <c r="H110">
        <v>52.300497605389701</v>
      </c>
      <c r="I110">
        <v>75.820989433333295</v>
      </c>
      <c r="J110">
        <v>20.221690987337901</v>
      </c>
      <c r="K110">
        <v>70</v>
      </c>
      <c r="L110">
        <v>12</v>
      </c>
      <c r="M110">
        <v>0.68502947614583298</v>
      </c>
      <c r="N110">
        <v>1.6358912863184001</v>
      </c>
      <c r="O110">
        <v>11.09616885</v>
      </c>
      <c r="P110">
        <v>12.9353233830845</v>
      </c>
      <c r="Q110">
        <v>1.1557932085959</v>
      </c>
      <c r="R110">
        <v>6.4331634333333296</v>
      </c>
      <c r="S110">
        <v>0</v>
      </c>
      <c r="T110">
        <v>13.587456101133199</v>
      </c>
      <c r="U110">
        <v>27.976665683333302</v>
      </c>
      <c r="V110">
        <v>49.087893864013203</v>
      </c>
      <c r="W110">
        <v>0.23218564074074</v>
      </c>
      <c r="X110">
        <v>3.2604382166666599</v>
      </c>
      <c r="Y110">
        <v>49.087893864013203</v>
      </c>
      <c r="Z110">
        <v>5</v>
      </c>
      <c r="AA110">
        <v>15</v>
      </c>
      <c r="AB110">
        <v>15</v>
      </c>
      <c r="AC110">
        <v>5</v>
      </c>
    </row>
    <row r="111" spans="1:29" x14ac:dyDescent="0.55000000000000004">
      <c r="A111">
        <v>110</v>
      </c>
      <c r="B111">
        <v>632</v>
      </c>
      <c r="C111">
        <v>632</v>
      </c>
      <c r="D111">
        <v>93.415282083333295</v>
      </c>
      <c r="E111">
        <v>86.385882910879602</v>
      </c>
      <c r="F111">
        <v>83.467170407407394</v>
      </c>
      <c r="G111">
        <v>91.046770197916601</v>
      </c>
      <c r="H111">
        <v>66.439261234388098</v>
      </c>
      <c r="I111">
        <v>96.071138099999999</v>
      </c>
      <c r="J111">
        <v>27.405409289560101</v>
      </c>
      <c r="K111">
        <v>87</v>
      </c>
      <c r="L111">
        <v>30</v>
      </c>
      <c r="M111">
        <v>2.98303524596064</v>
      </c>
      <c r="N111">
        <v>6.7967891680115997</v>
      </c>
      <c r="O111">
        <v>31.971162699999901</v>
      </c>
      <c r="P111">
        <v>37.658227848101198</v>
      </c>
      <c r="Q111">
        <v>2.30099931305379</v>
      </c>
      <c r="R111">
        <v>6.7839965666666604</v>
      </c>
      <c r="S111">
        <v>0</v>
      </c>
      <c r="T111">
        <v>21.1115585708597</v>
      </c>
      <c r="U111">
        <v>27.6282377333333</v>
      </c>
      <c r="V111">
        <v>85.917721518987307</v>
      </c>
      <c r="W111">
        <v>0.262903792035864</v>
      </c>
      <c r="X111">
        <v>2.9093574333333301</v>
      </c>
      <c r="Y111">
        <v>85.917721518987307</v>
      </c>
      <c r="Z111">
        <v>5</v>
      </c>
      <c r="AA111">
        <v>15</v>
      </c>
      <c r="AB111">
        <v>15</v>
      </c>
      <c r="AC111">
        <v>5</v>
      </c>
    </row>
    <row r="112" spans="1:29" x14ac:dyDescent="0.55000000000000004">
      <c r="A112">
        <v>111</v>
      </c>
      <c r="B112">
        <v>604</v>
      </c>
      <c r="C112">
        <v>604</v>
      </c>
      <c r="D112">
        <v>63.7375318333333</v>
      </c>
      <c r="E112">
        <v>95.146726513888893</v>
      </c>
      <c r="F112">
        <v>89.760901153935094</v>
      </c>
      <c r="G112">
        <v>91.806933381944404</v>
      </c>
      <c r="H112">
        <v>54.523008656650099</v>
      </c>
      <c r="I112">
        <v>72.494708466666594</v>
      </c>
      <c r="J112">
        <v>21.1905857441898</v>
      </c>
      <c r="K112">
        <v>64</v>
      </c>
      <c r="L112">
        <v>7</v>
      </c>
      <c r="M112">
        <v>0.222592657627315</v>
      </c>
      <c r="N112">
        <v>0.53068448176048499</v>
      </c>
      <c r="O112">
        <v>5.9022431833333302</v>
      </c>
      <c r="P112">
        <v>0.66225165562913901</v>
      </c>
      <c r="Q112">
        <v>1.1607462187086</v>
      </c>
      <c r="R112">
        <v>5.9526759833333296</v>
      </c>
      <c r="S112">
        <v>0</v>
      </c>
      <c r="T112">
        <v>16.646278404139</v>
      </c>
      <c r="U112">
        <v>27.212145266666599</v>
      </c>
      <c r="V112">
        <v>61.2582781456953</v>
      </c>
      <c r="W112">
        <v>0.24755149415010999</v>
      </c>
      <c r="X112">
        <v>2.90059625</v>
      </c>
      <c r="Y112">
        <v>61.2582781456953</v>
      </c>
      <c r="Z112">
        <v>5</v>
      </c>
      <c r="AA112">
        <v>15</v>
      </c>
      <c r="AB112">
        <v>15</v>
      </c>
      <c r="AC112">
        <v>5</v>
      </c>
    </row>
    <row r="113" spans="1:29" x14ac:dyDescent="0.55000000000000004">
      <c r="A113">
        <v>112</v>
      </c>
      <c r="B113">
        <v>630</v>
      </c>
      <c r="C113">
        <v>630</v>
      </c>
      <c r="D113">
        <v>88.476679566666604</v>
      </c>
      <c r="E113">
        <v>81.179525796296204</v>
      </c>
      <c r="F113">
        <v>80.906692716435103</v>
      </c>
      <c r="G113">
        <v>91.176189046296301</v>
      </c>
      <c r="H113">
        <v>76.732691743095202</v>
      </c>
      <c r="I113">
        <v>97.352242416666599</v>
      </c>
      <c r="J113">
        <v>31.845466343564802</v>
      </c>
      <c r="K113">
        <v>90</v>
      </c>
      <c r="L113">
        <v>32</v>
      </c>
      <c r="M113">
        <v>7.0906055883680503</v>
      </c>
      <c r="N113">
        <v>16.207098487698399</v>
      </c>
      <c r="O113">
        <v>32.023334816666598</v>
      </c>
      <c r="P113">
        <v>75.396825396825307</v>
      </c>
      <c r="Q113">
        <v>2.9842285765873</v>
      </c>
      <c r="R113">
        <v>7.4519226333333304</v>
      </c>
      <c r="S113">
        <v>0</v>
      </c>
      <c r="T113">
        <v>21.329149508253899</v>
      </c>
      <c r="U113">
        <v>28.372736133333301</v>
      </c>
      <c r="V113">
        <v>86.190476190476105</v>
      </c>
      <c r="W113">
        <v>0.263924951851851</v>
      </c>
      <c r="X113">
        <v>2.6372023166666598</v>
      </c>
      <c r="Y113">
        <v>86.190476190476105</v>
      </c>
      <c r="Z113">
        <v>5</v>
      </c>
      <c r="AA113">
        <v>15</v>
      </c>
      <c r="AB113">
        <v>15</v>
      </c>
      <c r="AC113">
        <v>5</v>
      </c>
    </row>
    <row r="114" spans="1:29" x14ac:dyDescent="0.55000000000000004">
      <c r="A114">
        <v>113</v>
      </c>
      <c r="B114">
        <v>653</v>
      </c>
      <c r="C114">
        <v>653</v>
      </c>
      <c r="D114">
        <v>115.72668411666599</v>
      </c>
      <c r="E114">
        <v>87.055124820601804</v>
      </c>
      <c r="F114">
        <v>84.983077598379595</v>
      </c>
      <c r="G114">
        <v>90.579758047453694</v>
      </c>
      <c r="H114">
        <v>72.753785223557898</v>
      </c>
      <c r="I114">
        <v>122.21504936666599</v>
      </c>
      <c r="J114">
        <v>31.166467925254601</v>
      </c>
      <c r="K114">
        <v>115</v>
      </c>
      <c r="L114">
        <v>55</v>
      </c>
      <c r="M114">
        <v>7.1287629134143504</v>
      </c>
      <c r="N114">
        <v>15.720396011204601</v>
      </c>
      <c r="O114">
        <v>58.320671449999899</v>
      </c>
      <c r="P114">
        <v>48.238897396630897</v>
      </c>
      <c r="Q114">
        <v>2.11433170977539</v>
      </c>
      <c r="R114">
        <v>6.9771776499999998</v>
      </c>
      <c r="S114">
        <v>0</v>
      </c>
      <c r="T114">
        <v>18.6283027059979</v>
      </c>
      <c r="U114">
        <v>28.844640866666602</v>
      </c>
      <c r="V114">
        <v>70.444104134762597</v>
      </c>
      <c r="W114">
        <v>0.265522013552832</v>
      </c>
      <c r="X114">
        <v>2.9999613166666599</v>
      </c>
      <c r="Y114">
        <v>70.444104134762597</v>
      </c>
      <c r="Z114">
        <v>5</v>
      </c>
      <c r="AA114">
        <v>15</v>
      </c>
      <c r="AB114">
        <v>15</v>
      </c>
      <c r="AC114">
        <v>5</v>
      </c>
    </row>
    <row r="115" spans="1:29" x14ac:dyDescent="0.55000000000000004">
      <c r="A115">
        <v>114</v>
      </c>
      <c r="B115">
        <v>642</v>
      </c>
      <c r="C115">
        <v>642</v>
      </c>
      <c r="D115">
        <v>110.37485256666599</v>
      </c>
      <c r="E115">
        <v>83.075417736111106</v>
      </c>
      <c r="F115">
        <v>81.155848020833304</v>
      </c>
      <c r="G115">
        <v>90.601383556712904</v>
      </c>
      <c r="H115">
        <v>76.845347656645899</v>
      </c>
      <c r="I115">
        <v>114.33485605</v>
      </c>
      <c r="J115">
        <v>32.478360359745302</v>
      </c>
      <c r="K115">
        <v>106</v>
      </c>
      <c r="L115">
        <v>47</v>
      </c>
      <c r="M115">
        <v>7.0334655372800903</v>
      </c>
      <c r="N115">
        <v>15.775997466796399</v>
      </c>
      <c r="O115">
        <v>47.949065216666597</v>
      </c>
      <c r="P115">
        <v>56.697819314641698</v>
      </c>
      <c r="Q115">
        <v>2.7053507778816099</v>
      </c>
      <c r="R115">
        <v>7.7934895666666604</v>
      </c>
      <c r="S115">
        <v>0</v>
      </c>
      <c r="T115">
        <v>21.983217447066401</v>
      </c>
      <c r="U115">
        <v>29.0529150666666</v>
      </c>
      <c r="V115">
        <v>88.940809968847304</v>
      </c>
      <c r="W115">
        <v>0.29788336850986402</v>
      </c>
      <c r="X115">
        <v>3.59668034999999</v>
      </c>
      <c r="Y115">
        <v>88.940809968847304</v>
      </c>
      <c r="Z115">
        <v>5</v>
      </c>
      <c r="AA115">
        <v>15</v>
      </c>
      <c r="AB115">
        <v>15</v>
      </c>
      <c r="AC115">
        <v>5</v>
      </c>
    </row>
    <row r="116" spans="1:29" x14ac:dyDescent="0.55000000000000004">
      <c r="A116">
        <v>115</v>
      </c>
      <c r="B116">
        <v>579</v>
      </c>
      <c r="C116">
        <v>579</v>
      </c>
      <c r="D116">
        <v>39.7409117999999</v>
      </c>
      <c r="E116">
        <v>98.6287063067129</v>
      </c>
      <c r="F116">
        <v>94.3780977627314</v>
      </c>
      <c r="G116">
        <v>91.682353395833303</v>
      </c>
      <c r="H116">
        <v>54.269958476511199</v>
      </c>
      <c r="I116">
        <v>68.593329600000004</v>
      </c>
      <c r="J116">
        <v>20.241059087337899</v>
      </c>
      <c r="K116">
        <v>62</v>
      </c>
      <c r="L116">
        <v>5</v>
      </c>
      <c r="M116">
        <v>0.13322394574074001</v>
      </c>
      <c r="N116">
        <v>0.33133416557282602</v>
      </c>
      <c r="O116">
        <v>3.2625503999999999</v>
      </c>
      <c r="P116">
        <v>0</v>
      </c>
      <c r="Q116">
        <v>0.44986890322394901</v>
      </c>
      <c r="R116">
        <v>5.2262758666666604</v>
      </c>
      <c r="S116">
        <v>0</v>
      </c>
      <c r="T116">
        <v>17.2939998793033</v>
      </c>
      <c r="U116">
        <v>27.762214983333301</v>
      </c>
      <c r="V116">
        <v>67.012089810017201</v>
      </c>
      <c r="W116">
        <v>0.27148511246401802</v>
      </c>
      <c r="X116">
        <v>3.07702631666666</v>
      </c>
      <c r="Y116">
        <v>67.012089810017201</v>
      </c>
      <c r="Z116">
        <v>5</v>
      </c>
      <c r="AA116">
        <v>15</v>
      </c>
      <c r="AB116">
        <v>15</v>
      </c>
      <c r="AC116">
        <v>5</v>
      </c>
    </row>
    <row r="117" spans="1:29" x14ac:dyDescent="0.55000000000000004">
      <c r="A117">
        <v>116</v>
      </c>
      <c r="B117">
        <v>594</v>
      </c>
      <c r="C117">
        <v>594</v>
      </c>
      <c r="D117">
        <v>61.019323466666599</v>
      </c>
      <c r="E117">
        <v>96.902952784722203</v>
      </c>
      <c r="F117">
        <v>92.7730342465277</v>
      </c>
      <c r="G117">
        <v>91.133773549768506</v>
      </c>
      <c r="H117">
        <v>54.3913661056677</v>
      </c>
      <c r="I117">
        <v>72.887989450000006</v>
      </c>
      <c r="J117">
        <v>20.7688671322916</v>
      </c>
      <c r="K117">
        <v>64</v>
      </c>
      <c r="L117">
        <v>9</v>
      </c>
      <c r="M117">
        <v>0.23415350290509199</v>
      </c>
      <c r="N117">
        <v>0.56764485552749699</v>
      </c>
      <c r="O117">
        <v>8.3872786666666599</v>
      </c>
      <c r="P117">
        <v>1.8518518518518501</v>
      </c>
      <c r="Q117">
        <v>0.74786864584736301</v>
      </c>
      <c r="R117">
        <v>7.7478963333333297</v>
      </c>
      <c r="S117">
        <v>0</v>
      </c>
      <c r="T117">
        <v>16.8041875315376</v>
      </c>
      <c r="U117">
        <v>29.148405083333301</v>
      </c>
      <c r="V117">
        <v>62.626262626262601</v>
      </c>
      <c r="W117">
        <v>0.31417990129068402</v>
      </c>
      <c r="X117">
        <v>3.7181402166666602</v>
      </c>
      <c r="Y117">
        <v>62.626262626262601</v>
      </c>
      <c r="Z117">
        <v>5</v>
      </c>
      <c r="AA117">
        <v>15</v>
      </c>
      <c r="AB117">
        <v>15</v>
      </c>
      <c r="AC117">
        <v>5</v>
      </c>
    </row>
    <row r="118" spans="1:29" x14ac:dyDescent="0.55000000000000004">
      <c r="A118">
        <v>117</v>
      </c>
      <c r="B118">
        <v>630</v>
      </c>
      <c r="C118">
        <v>630</v>
      </c>
      <c r="D118">
        <v>92.847723333333207</v>
      </c>
      <c r="E118">
        <v>86.842153655092503</v>
      </c>
      <c r="F118">
        <v>85.490534541666605</v>
      </c>
      <c r="G118">
        <v>91.153545136573996</v>
      </c>
      <c r="H118">
        <v>66.267973433571399</v>
      </c>
      <c r="I118">
        <v>97.257325600000001</v>
      </c>
      <c r="J118">
        <v>27.2469705539351</v>
      </c>
      <c r="K118">
        <v>91</v>
      </c>
      <c r="L118">
        <v>33</v>
      </c>
      <c r="M118">
        <v>3.9609568373032298</v>
      </c>
      <c r="N118">
        <v>9.0536156281216797</v>
      </c>
      <c r="O118">
        <v>33.672970583333303</v>
      </c>
      <c r="P118">
        <v>48.8888888888888</v>
      </c>
      <c r="Q118">
        <v>2.1394240880952302</v>
      </c>
      <c r="R118">
        <v>6.3645859833333303</v>
      </c>
      <c r="S118">
        <v>0</v>
      </c>
      <c r="T118">
        <v>18.846431676640201</v>
      </c>
      <c r="U118">
        <v>28.3404289166666</v>
      </c>
      <c r="V118">
        <v>72.857142857142804</v>
      </c>
      <c r="W118">
        <v>0.29874026365079298</v>
      </c>
      <c r="X118">
        <v>2.61760636666666</v>
      </c>
      <c r="Y118">
        <v>72.857142857142804</v>
      </c>
      <c r="Z118">
        <v>5</v>
      </c>
      <c r="AA118">
        <v>15</v>
      </c>
      <c r="AB118">
        <v>15</v>
      </c>
      <c r="AC118">
        <v>5</v>
      </c>
    </row>
    <row r="119" spans="1:29" x14ac:dyDescent="0.55000000000000004">
      <c r="A119">
        <v>118</v>
      </c>
      <c r="B119">
        <v>600</v>
      </c>
      <c r="C119">
        <v>600</v>
      </c>
      <c r="D119">
        <v>58.409542549999898</v>
      </c>
      <c r="E119">
        <v>97.791924636573995</v>
      </c>
      <c r="F119">
        <v>95.670354633101795</v>
      </c>
      <c r="G119">
        <v>91.705384515046205</v>
      </c>
      <c r="H119">
        <v>50.976383311083197</v>
      </c>
      <c r="I119">
        <v>71.792083833333294</v>
      </c>
      <c r="J119">
        <v>19.576739586296199</v>
      </c>
      <c r="K119">
        <v>65</v>
      </c>
      <c r="L119">
        <v>7</v>
      </c>
      <c r="M119">
        <v>0.20404660980323999</v>
      </c>
      <c r="N119">
        <v>0.48971186352777701</v>
      </c>
      <c r="O119">
        <v>7.2713798833333296</v>
      </c>
      <c r="P119">
        <v>1.8333333333333299</v>
      </c>
      <c r="Q119">
        <v>0.46169376744444401</v>
      </c>
      <c r="R119">
        <v>7.4321955166666598</v>
      </c>
      <c r="S119">
        <v>0</v>
      </c>
      <c r="T119">
        <v>13.871532913777701</v>
      </c>
      <c r="U119">
        <v>28.460764683333299</v>
      </c>
      <c r="V119">
        <v>52</v>
      </c>
      <c r="W119">
        <v>0.27316795875</v>
      </c>
      <c r="X119">
        <v>3.57731451666666</v>
      </c>
      <c r="Y119">
        <v>52</v>
      </c>
      <c r="Z119">
        <v>5</v>
      </c>
      <c r="AA119">
        <v>15</v>
      </c>
      <c r="AB119">
        <v>15</v>
      </c>
      <c r="AC119">
        <v>5</v>
      </c>
    </row>
    <row r="120" spans="1:29" x14ac:dyDescent="0.55000000000000004">
      <c r="A120">
        <v>119</v>
      </c>
      <c r="B120">
        <v>643</v>
      </c>
      <c r="C120">
        <v>643</v>
      </c>
      <c r="D120">
        <v>102.984719766666</v>
      </c>
      <c r="E120">
        <v>92.220514349536998</v>
      </c>
      <c r="F120">
        <v>90.331462354166604</v>
      </c>
      <c r="G120">
        <v>90.908498874999907</v>
      </c>
      <c r="H120">
        <v>61.055068236832497</v>
      </c>
      <c r="I120">
        <v>107.024806183333</v>
      </c>
      <c r="J120">
        <v>25.495887240023102</v>
      </c>
      <c r="K120">
        <v>99</v>
      </c>
      <c r="L120">
        <v>41</v>
      </c>
      <c r="M120">
        <v>2.5385489866550901</v>
      </c>
      <c r="N120">
        <v>5.6850863775790499</v>
      </c>
      <c r="O120">
        <v>42.409706483333302</v>
      </c>
      <c r="P120">
        <v>26.594090202177199</v>
      </c>
      <c r="Q120">
        <v>1.3020391472006201</v>
      </c>
      <c r="R120">
        <v>7.2430945499999897</v>
      </c>
      <c r="S120">
        <v>0</v>
      </c>
      <c r="T120">
        <v>17.895944455287701</v>
      </c>
      <c r="U120">
        <v>27.862049849999998</v>
      </c>
      <c r="V120">
        <v>71.850699844478996</v>
      </c>
      <c r="W120">
        <v>0.276063506039398</v>
      </c>
      <c r="X120">
        <v>3.3540825166666601</v>
      </c>
      <c r="Y120">
        <v>71.850699844478996</v>
      </c>
      <c r="Z120">
        <v>5</v>
      </c>
      <c r="AA120">
        <v>15</v>
      </c>
      <c r="AB120">
        <v>15</v>
      </c>
      <c r="AC120">
        <v>5</v>
      </c>
    </row>
    <row r="121" spans="1:29" x14ac:dyDescent="0.55000000000000004">
      <c r="A121">
        <v>120</v>
      </c>
      <c r="B121">
        <v>644</v>
      </c>
      <c r="C121">
        <v>644</v>
      </c>
      <c r="D121">
        <v>108.504114533333</v>
      </c>
      <c r="E121">
        <v>84.318247616898105</v>
      </c>
      <c r="F121">
        <v>82.939451502314796</v>
      </c>
      <c r="G121">
        <v>90.757518258101797</v>
      </c>
      <c r="H121">
        <v>72.266854473913</v>
      </c>
      <c r="I121">
        <v>113.92186919999899</v>
      </c>
      <c r="J121">
        <v>30.531461491585599</v>
      </c>
      <c r="K121">
        <v>106</v>
      </c>
      <c r="L121">
        <v>48</v>
      </c>
      <c r="M121">
        <v>6.36785705280092</v>
      </c>
      <c r="N121">
        <v>14.238686577691499</v>
      </c>
      <c r="O121">
        <v>48.297303249999999</v>
      </c>
      <c r="P121">
        <v>58.8509316770186</v>
      </c>
      <c r="Q121">
        <v>2.50774548641304</v>
      </c>
      <c r="R121">
        <v>7.1360897833333299</v>
      </c>
      <c r="S121">
        <v>0</v>
      </c>
      <c r="T121">
        <v>19.209345038561001</v>
      </c>
      <c r="U121">
        <v>28.7897349166666</v>
      </c>
      <c r="V121">
        <v>74.534161490683204</v>
      </c>
      <c r="W121">
        <v>0.30111373646480299</v>
      </c>
      <c r="X121">
        <v>3.5260871999999899</v>
      </c>
      <c r="Y121">
        <v>74.534161490683204</v>
      </c>
      <c r="Z121">
        <v>5</v>
      </c>
      <c r="AA121">
        <v>15</v>
      </c>
      <c r="AB121">
        <v>15</v>
      </c>
      <c r="AC121">
        <v>5</v>
      </c>
    </row>
    <row r="122" spans="1:29" x14ac:dyDescent="0.55000000000000004">
      <c r="A122">
        <v>121</v>
      </c>
      <c r="B122">
        <v>639</v>
      </c>
      <c r="C122">
        <v>639</v>
      </c>
      <c r="D122">
        <v>107.017153399999</v>
      </c>
      <c r="E122">
        <v>84.369731644675895</v>
      </c>
      <c r="F122">
        <v>81.621592709490699</v>
      </c>
      <c r="G122">
        <v>90.7960075972222</v>
      </c>
      <c r="H122">
        <v>72.034007875247696</v>
      </c>
      <c r="I122">
        <v>111.06697004999999</v>
      </c>
      <c r="J122">
        <v>30.184377122361099</v>
      </c>
      <c r="K122">
        <v>102</v>
      </c>
      <c r="L122">
        <v>43</v>
      </c>
      <c r="M122">
        <v>5.4911658057175901</v>
      </c>
      <c r="N122">
        <v>12.3744581537297</v>
      </c>
      <c r="O122">
        <v>46.336105116666602</v>
      </c>
      <c r="P122">
        <v>44.4444444444444</v>
      </c>
      <c r="Q122">
        <v>2.55970735941575</v>
      </c>
      <c r="R122">
        <v>7.66648365</v>
      </c>
      <c r="S122">
        <v>0</v>
      </c>
      <c r="T122">
        <v>20.781178494809499</v>
      </c>
      <c r="U122">
        <v>29.172521199999998</v>
      </c>
      <c r="V122">
        <v>84.507042253521107</v>
      </c>
      <c r="W122">
        <v>0.30170419780907598</v>
      </c>
      <c r="X122">
        <v>2.7473122166666601</v>
      </c>
      <c r="Y122">
        <v>84.507042253521107</v>
      </c>
      <c r="Z122">
        <v>5</v>
      </c>
      <c r="AA122">
        <v>15</v>
      </c>
      <c r="AB122">
        <v>15</v>
      </c>
      <c r="AC122">
        <v>5</v>
      </c>
    </row>
    <row r="123" spans="1:29" x14ac:dyDescent="0.55000000000000004">
      <c r="A123">
        <v>122</v>
      </c>
      <c r="B123">
        <v>629</v>
      </c>
      <c r="C123">
        <v>629</v>
      </c>
      <c r="D123">
        <v>94.224822033333297</v>
      </c>
      <c r="E123">
        <v>81.841469078703696</v>
      </c>
      <c r="F123">
        <v>80.8940029733796</v>
      </c>
      <c r="G123">
        <v>91.343459107638793</v>
      </c>
      <c r="H123">
        <v>76.225789816746101</v>
      </c>
      <c r="I123">
        <v>99.799454733333306</v>
      </c>
      <c r="J123">
        <v>31.5394239286573</v>
      </c>
      <c r="K123">
        <v>91</v>
      </c>
      <c r="L123">
        <v>33</v>
      </c>
      <c r="M123">
        <v>6.7600039931018401</v>
      </c>
      <c r="N123">
        <v>15.476002782299901</v>
      </c>
      <c r="O123">
        <v>33.036693583333303</v>
      </c>
      <c r="P123">
        <v>69.634340222575503</v>
      </c>
      <c r="Q123">
        <v>2.9230562578961301</v>
      </c>
      <c r="R123">
        <v>6.8967056833333302</v>
      </c>
      <c r="S123">
        <v>0</v>
      </c>
      <c r="T123">
        <v>21.619889995363</v>
      </c>
      <c r="U123">
        <v>27.844385499999898</v>
      </c>
      <c r="V123">
        <v>86.168521462639106</v>
      </c>
      <c r="W123">
        <v>0.27764659464758801</v>
      </c>
      <c r="X123">
        <v>2.6071385166666601</v>
      </c>
      <c r="Y123">
        <v>86.168521462639106</v>
      </c>
      <c r="Z123">
        <v>5</v>
      </c>
      <c r="AA123">
        <v>15</v>
      </c>
      <c r="AB123">
        <v>15</v>
      </c>
      <c r="AC123">
        <v>5</v>
      </c>
    </row>
    <row r="124" spans="1:29" x14ac:dyDescent="0.55000000000000004">
      <c r="A124">
        <v>123</v>
      </c>
      <c r="B124">
        <v>602</v>
      </c>
      <c r="C124">
        <v>602</v>
      </c>
      <c r="D124">
        <v>72.648541183333194</v>
      </c>
      <c r="E124">
        <v>99.231725446759199</v>
      </c>
      <c r="F124">
        <v>97.735882299768505</v>
      </c>
      <c r="G124">
        <v>91.772159482638898</v>
      </c>
      <c r="H124">
        <v>51.280349203266901</v>
      </c>
      <c r="I124">
        <v>75.896734133333297</v>
      </c>
      <c r="J124">
        <v>19.761254035636501</v>
      </c>
      <c r="K124">
        <v>67</v>
      </c>
      <c r="L124">
        <v>9</v>
      </c>
      <c r="M124">
        <v>0.16629677021990799</v>
      </c>
      <c r="N124">
        <v>0.39778629421373102</v>
      </c>
      <c r="O124">
        <v>10.641826799999899</v>
      </c>
      <c r="P124">
        <v>1.6611295681063101</v>
      </c>
      <c r="Q124">
        <v>0.19515722865448501</v>
      </c>
      <c r="R124">
        <v>5.8214222499999897</v>
      </c>
      <c r="S124">
        <v>0</v>
      </c>
      <c r="T124">
        <v>14.4639428671373</v>
      </c>
      <c r="U124">
        <v>28.4766624999999</v>
      </c>
      <c r="V124">
        <v>56.976744186046503</v>
      </c>
      <c r="W124">
        <v>0.29185408468992202</v>
      </c>
      <c r="X124">
        <v>3.3319734666666601</v>
      </c>
      <c r="Y124">
        <v>56.976744186046503</v>
      </c>
      <c r="Z124">
        <v>5</v>
      </c>
      <c r="AA124">
        <v>15</v>
      </c>
      <c r="AB124">
        <v>15</v>
      </c>
      <c r="AC124">
        <v>5</v>
      </c>
    </row>
    <row r="125" spans="1:29" x14ac:dyDescent="0.55000000000000004">
      <c r="A125">
        <v>124</v>
      </c>
      <c r="B125">
        <v>635</v>
      </c>
      <c r="C125">
        <v>635</v>
      </c>
      <c r="D125">
        <v>99.284463749999901</v>
      </c>
      <c r="E125">
        <v>89.812941373842506</v>
      </c>
      <c r="F125">
        <v>89.494715236111105</v>
      </c>
      <c r="G125">
        <v>91.316693432870295</v>
      </c>
      <c r="H125">
        <v>61.233140165511699</v>
      </c>
      <c r="I125">
        <v>102.547298633333</v>
      </c>
      <c r="J125">
        <v>25.2261505270254</v>
      </c>
      <c r="K125">
        <v>95</v>
      </c>
      <c r="L125">
        <v>37</v>
      </c>
      <c r="M125">
        <v>3.18688365487268</v>
      </c>
      <c r="N125">
        <v>7.2269487606561604</v>
      </c>
      <c r="O125">
        <v>38.090066016666597</v>
      </c>
      <c r="P125">
        <v>34.488188976377899</v>
      </c>
      <c r="Q125">
        <v>1.61768179165354</v>
      </c>
      <c r="R125">
        <v>7.1698875999999903</v>
      </c>
      <c r="S125">
        <v>0</v>
      </c>
      <c r="T125">
        <v>16.192944467375298</v>
      </c>
      <c r="U125">
        <v>28.930957766666602</v>
      </c>
      <c r="V125">
        <v>61.889763779527499</v>
      </c>
      <c r="W125">
        <v>0.27878029299212598</v>
      </c>
      <c r="X125">
        <v>3.0077462166666602</v>
      </c>
      <c r="Y125">
        <v>61.889763779527499</v>
      </c>
      <c r="Z125">
        <v>5</v>
      </c>
      <c r="AA125">
        <v>15</v>
      </c>
      <c r="AB125">
        <v>15</v>
      </c>
      <c r="AC125">
        <v>5</v>
      </c>
    </row>
    <row r="126" spans="1:29" x14ac:dyDescent="0.55000000000000004">
      <c r="A126">
        <v>125</v>
      </c>
      <c r="B126">
        <v>640</v>
      </c>
      <c r="C126">
        <v>640</v>
      </c>
      <c r="D126">
        <v>101.057545433333</v>
      </c>
      <c r="E126">
        <v>82.910059342592504</v>
      </c>
      <c r="F126">
        <v>82.365962440972197</v>
      </c>
      <c r="G126">
        <v>90.990641138888805</v>
      </c>
      <c r="H126">
        <v>75.341593016171799</v>
      </c>
      <c r="I126">
        <v>104.59367556666599</v>
      </c>
      <c r="J126">
        <v>31.7020892004629</v>
      </c>
      <c r="K126">
        <v>97</v>
      </c>
      <c r="L126">
        <v>39</v>
      </c>
      <c r="M126">
        <v>7.3567785739467597</v>
      </c>
      <c r="N126">
        <v>16.552751791380199</v>
      </c>
      <c r="O126">
        <v>40.631491449999999</v>
      </c>
      <c r="P126">
        <v>64.84375</v>
      </c>
      <c r="Q126">
        <v>2.6918942042447802</v>
      </c>
      <c r="R126">
        <v>8.07651351666666</v>
      </c>
      <c r="S126">
        <v>0</v>
      </c>
      <c r="T126">
        <v>19.934782574348901</v>
      </c>
      <c r="U126">
        <v>28.571550466666601</v>
      </c>
      <c r="V126">
        <v>78.75</v>
      </c>
      <c r="W126">
        <v>0.26681935471354101</v>
      </c>
      <c r="X126">
        <v>3.1764016166666602</v>
      </c>
      <c r="Y126">
        <v>78.75</v>
      </c>
      <c r="Z126">
        <v>5</v>
      </c>
      <c r="AA126">
        <v>15</v>
      </c>
      <c r="AB126">
        <v>15</v>
      </c>
      <c r="AC126">
        <v>5</v>
      </c>
    </row>
    <row r="127" spans="1:29" x14ac:dyDescent="0.55000000000000004">
      <c r="A127">
        <v>126</v>
      </c>
      <c r="B127">
        <v>597</v>
      </c>
      <c r="C127">
        <v>597</v>
      </c>
      <c r="D127">
        <v>78.744326683333298</v>
      </c>
      <c r="E127">
        <v>88.255008586805502</v>
      </c>
      <c r="F127">
        <v>85.610265877314802</v>
      </c>
      <c r="G127">
        <v>92.271308206018503</v>
      </c>
      <c r="H127">
        <v>64.176945051619199</v>
      </c>
      <c r="I127">
        <v>93.454175183333305</v>
      </c>
      <c r="J127">
        <v>24.950824592337899</v>
      </c>
      <c r="K127">
        <v>88</v>
      </c>
      <c r="L127">
        <v>28</v>
      </c>
      <c r="M127">
        <v>3.0649342537036999</v>
      </c>
      <c r="N127">
        <v>7.39280624008933</v>
      </c>
      <c r="O127">
        <v>28.508902466666601</v>
      </c>
      <c r="P127">
        <v>43.551088777219398</v>
      </c>
      <c r="Q127">
        <v>2.0857124690675501</v>
      </c>
      <c r="R127">
        <v>7.3400393333333298</v>
      </c>
      <c r="S127">
        <v>0</v>
      </c>
      <c r="T127">
        <v>18.585629076102698</v>
      </c>
      <c r="U127">
        <v>28.824199199999999</v>
      </c>
      <c r="V127">
        <v>72.8643216080402</v>
      </c>
      <c r="W127">
        <v>0.23539189731993301</v>
      </c>
      <c r="X127">
        <v>3.0726360000000001</v>
      </c>
      <c r="Y127">
        <v>72.8643216080402</v>
      </c>
      <c r="Z127">
        <v>5</v>
      </c>
      <c r="AA127">
        <v>15</v>
      </c>
      <c r="AB127">
        <v>15</v>
      </c>
      <c r="AC127">
        <v>5</v>
      </c>
    </row>
    <row r="128" spans="1:29" x14ac:dyDescent="0.55000000000000004">
      <c r="A128">
        <v>127</v>
      </c>
      <c r="B128">
        <v>664</v>
      </c>
      <c r="C128">
        <v>664</v>
      </c>
      <c r="D128">
        <v>128.36515888333301</v>
      </c>
      <c r="E128">
        <v>86.596789309027699</v>
      </c>
      <c r="F128">
        <v>86.469416413194395</v>
      </c>
      <c r="G128">
        <v>90.754136972222199</v>
      </c>
      <c r="H128">
        <v>74.673120433483902</v>
      </c>
      <c r="I128">
        <v>135.131385116666</v>
      </c>
      <c r="J128">
        <v>32.569922298865698</v>
      </c>
      <c r="K128">
        <v>125</v>
      </c>
      <c r="L128">
        <v>66</v>
      </c>
      <c r="M128">
        <v>9.0693859632870293</v>
      </c>
      <c r="N128">
        <v>19.6685478721887</v>
      </c>
      <c r="O128">
        <v>69.572534766666607</v>
      </c>
      <c r="P128">
        <v>48.343373493975903</v>
      </c>
      <c r="Q128">
        <v>2.0151822625250899</v>
      </c>
      <c r="R128">
        <v>6.8038121</v>
      </c>
      <c r="S128">
        <v>0</v>
      </c>
      <c r="T128">
        <v>16.773044469252</v>
      </c>
      <c r="U128">
        <v>27.753835599999999</v>
      </c>
      <c r="V128">
        <v>59.1867469879518</v>
      </c>
      <c r="W128">
        <v>0.28463871598895601</v>
      </c>
      <c r="X128">
        <v>2.5126685499999999</v>
      </c>
      <c r="Y128">
        <v>59.1867469879518</v>
      </c>
      <c r="Z128">
        <v>5</v>
      </c>
      <c r="AA128">
        <v>15</v>
      </c>
      <c r="AB128">
        <v>15</v>
      </c>
      <c r="AC128">
        <v>5</v>
      </c>
    </row>
    <row r="129" spans="1:29" x14ac:dyDescent="0.55000000000000004">
      <c r="A129">
        <v>128</v>
      </c>
      <c r="B129">
        <v>623</v>
      </c>
      <c r="C129">
        <v>623</v>
      </c>
      <c r="D129">
        <v>80.188931533333204</v>
      </c>
      <c r="E129">
        <v>91.693676859953698</v>
      </c>
      <c r="F129">
        <v>89.365776395833294</v>
      </c>
      <c r="G129">
        <v>91.311393996527698</v>
      </c>
      <c r="H129">
        <v>61.037703823916502</v>
      </c>
      <c r="I129">
        <v>86.527828566666599</v>
      </c>
      <c r="J129">
        <v>24.659395303286999</v>
      </c>
      <c r="K129">
        <v>79</v>
      </c>
      <c r="L129">
        <v>21</v>
      </c>
      <c r="M129">
        <v>1.4784897509259201</v>
      </c>
      <c r="N129">
        <v>3.41737598929909</v>
      </c>
      <c r="O129">
        <v>22.596239099999998</v>
      </c>
      <c r="P129">
        <v>24.7191011235955</v>
      </c>
      <c r="Q129">
        <v>1.4405452030497501</v>
      </c>
      <c r="R129">
        <v>6.4143861333333296</v>
      </c>
      <c r="S129">
        <v>0</v>
      </c>
      <c r="T129">
        <v>19.933572447752699</v>
      </c>
      <c r="U129">
        <v>27.5120842</v>
      </c>
      <c r="V129">
        <v>83.467094703049696</v>
      </c>
      <c r="W129">
        <v>0.239190022150882</v>
      </c>
      <c r="X129">
        <v>2.6921885833333299</v>
      </c>
      <c r="Y129">
        <v>83.467094703049696</v>
      </c>
      <c r="Z129">
        <v>5</v>
      </c>
      <c r="AA129">
        <v>15</v>
      </c>
      <c r="AB129">
        <v>15</v>
      </c>
      <c r="AC129">
        <v>5</v>
      </c>
    </row>
    <row r="130" spans="1:29" x14ac:dyDescent="0.55000000000000004">
      <c r="A130">
        <v>129</v>
      </c>
      <c r="B130">
        <v>640</v>
      </c>
      <c r="C130">
        <v>640</v>
      </c>
      <c r="D130">
        <v>97.5165047666666</v>
      </c>
      <c r="E130">
        <v>79.366833259259195</v>
      </c>
      <c r="F130">
        <v>78.767955520833297</v>
      </c>
      <c r="G130">
        <v>90.859515204861097</v>
      </c>
      <c r="H130">
        <v>86.324788007578107</v>
      </c>
      <c r="I130">
        <v>109.07412616666601</v>
      </c>
      <c r="J130">
        <v>36.599763416354101</v>
      </c>
      <c r="K130">
        <v>101</v>
      </c>
      <c r="L130">
        <v>44</v>
      </c>
      <c r="M130">
        <v>10.680987336388799</v>
      </c>
      <c r="N130">
        <v>24.032221506874901</v>
      </c>
      <c r="O130">
        <v>45.903691183333301</v>
      </c>
      <c r="P130">
        <v>83.90625</v>
      </c>
      <c r="Q130">
        <v>3.2264749229427001</v>
      </c>
      <c r="R130">
        <v>7.58293911666666</v>
      </c>
      <c r="S130">
        <v>0</v>
      </c>
      <c r="T130">
        <v>22.781704963567599</v>
      </c>
      <c r="U130">
        <v>27.963548883333299</v>
      </c>
      <c r="V130">
        <v>92.03125</v>
      </c>
      <c r="W130">
        <v>0.29478374958333298</v>
      </c>
      <c r="X130">
        <v>3.3102338333333301</v>
      </c>
      <c r="Y130">
        <v>92.03125</v>
      </c>
      <c r="Z130">
        <v>5</v>
      </c>
      <c r="AA130">
        <v>15</v>
      </c>
      <c r="AB130">
        <v>15</v>
      </c>
      <c r="AC130">
        <v>5</v>
      </c>
    </row>
    <row r="131" spans="1:29" x14ac:dyDescent="0.55000000000000004">
      <c r="A131">
        <v>130</v>
      </c>
      <c r="B131">
        <v>642</v>
      </c>
      <c r="C131">
        <v>642</v>
      </c>
      <c r="D131">
        <v>98.531705000000002</v>
      </c>
      <c r="E131">
        <v>89.427864452546302</v>
      </c>
      <c r="F131">
        <v>87.861178325231407</v>
      </c>
      <c r="G131">
        <v>90.795561103009206</v>
      </c>
      <c r="H131">
        <v>67.112292500908595</v>
      </c>
      <c r="I131">
        <v>115.228594383333</v>
      </c>
      <c r="J131">
        <v>28.133472797303199</v>
      </c>
      <c r="K131">
        <v>106</v>
      </c>
      <c r="L131">
        <v>48</v>
      </c>
      <c r="M131">
        <v>5.2451791294560097</v>
      </c>
      <c r="N131">
        <v>11.764887767004099</v>
      </c>
      <c r="O131">
        <v>48.4587361166666</v>
      </c>
      <c r="P131">
        <v>40.342679127725802</v>
      </c>
      <c r="Q131">
        <v>1.70457855623053</v>
      </c>
      <c r="R131">
        <v>7.7620352333333296</v>
      </c>
      <c r="S131">
        <v>0</v>
      </c>
      <c r="T131">
        <v>17.3382069075804</v>
      </c>
      <c r="U131">
        <v>28.078956033333299</v>
      </c>
      <c r="V131">
        <v>60.436137071650997</v>
      </c>
      <c r="W131">
        <v>0.26245436407061201</v>
      </c>
      <c r="X131">
        <v>2.9348167166666599</v>
      </c>
      <c r="Y131">
        <v>60.436137071650997</v>
      </c>
      <c r="Z131">
        <v>5</v>
      </c>
      <c r="AA131">
        <v>15</v>
      </c>
      <c r="AB131">
        <v>15</v>
      </c>
      <c r="AC131">
        <v>5</v>
      </c>
    </row>
    <row r="132" spans="1:29" x14ac:dyDescent="0.55000000000000004">
      <c r="A132">
        <v>131</v>
      </c>
      <c r="B132">
        <v>646</v>
      </c>
      <c r="C132">
        <v>646</v>
      </c>
      <c r="D132">
        <v>110.602122733333</v>
      </c>
      <c r="E132">
        <v>87.509736612268497</v>
      </c>
      <c r="F132">
        <v>87.148788554398095</v>
      </c>
      <c r="G132">
        <v>91.159615520833299</v>
      </c>
      <c r="H132">
        <v>67.437812582894693</v>
      </c>
      <c r="I132">
        <v>111.1272027</v>
      </c>
      <c r="J132">
        <v>28.4476599755092</v>
      </c>
      <c r="K132">
        <v>103</v>
      </c>
      <c r="L132">
        <v>44</v>
      </c>
      <c r="M132">
        <v>4.8444946437500001</v>
      </c>
      <c r="N132">
        <v>10.798873509287899</v>
      </c>
      <c r="O132">
        <v>46.1784376833333</v>
      </c>
      <c r="P132">
        <v>46.594427244582</v>
      </c>
      <c r="Q132">
        <v>1.9318120320433401</v>
      </c>
      <c r="R132">
        <v>7.5182888166666597</v>
      </c>
      <c r="S132">
        <v>0</v>
      </c>
      <c r="T132">
        <v>18.517506623968</v>
      </c>
      <c r="U132">
        <v>28.71786715</v>
      </c>
      <c r="V132">
        <v>75.851393188854402</v>
      </c>
      <c r="W132">
        <v>0.25929328323013401</v>
      </c>
      <c r="X132">
        <v>3.0725858666666599</v>
      </c>
      <c r="Y132">
        <v>75.851393188854402</v>
      </c>
      <c r="Z132">
        <v>5</v>
      </c>
      <c r="AA132">
        <v>15</v>
      </c>
      <c r="AB132">
        <v>15</v>
      </c>
      <c r="AC132">
        <v>5</v>
      </c>
    </row>
    <row r="133" spans="1:29" x14ac:dyDescent="0.55000000000000004">
      <c r="A133">
        <v>132</v>
      </c>
      <c r="B133">
        <v>668</v>
      </c>
      <c r="C133">
        <v>668</v>
      </c>
      <c r="D133">
        <v>132.39897221666601</v>
      </c>
      <c r="E133">
        <v>84.452795337962897</v>
      </c>
      <c r="F133">
        <v>82.780707219907399</v>
      </c>
      <c r="G133">
        <v>90.632899148148098</v>
      </c>
      <c r="H133">
        <v>84.818595436027906</v>
      </c>
      <c r="I133">
        <v>143.67997745</v>
      </c>
      <c r="J133">
        <v>37.4919325790625</v>
      </c>
      <c r="K133">
        <v>132</v>
      </c>
      <c r="L133">
        <v>74</v>
      </c>
      <c r="M133">
        <v>11.634812041817099</v>
      </c>
      <c r="N133">
        <v>25.081031946432098</v>
      </c>
      <c r="O133">
        <v>77.928645083333294</v>
      </c>
      <c r="P133">
        <v>58.383233532934099</v>
      </c>
      <c r="Q133">
        <v>2.3955180038672599</v>
      </c>
      <c r="R133">
        <v>7.5515085166666598</v>
      </c>
      <c r="S133">
        <v>0</v>
      </c>
      <c r="T133">
        <v>21.163341037400102</v>
      </c>
      <c r="U133">
        <v>28.411933449999999</v>
      </c>
      <c r="V133">
        <v>86.676646706586794</v>
      </c>
      <c r="W133">
        <v>0.26494918340818302</v>
      </c>
      <c r="X133">
        <v>2.7212363166666602</v>
      </c>
      <c r="Y133">
        <v>86.676646706586794</v>
      </c>
      <c r="Z133">
        <v>5</v>
      </c>
      <c r="AA133">
        <v>15</v>
      </c>
      <c r="AB133">
        <v>15</v>
      </c>
      <c r="AC133">
        <v>5</v>
      </c>
    </row>
    <row r="134" spans="1:29" x14ac:dyDescent="0.55000000000000004">
      <c r="A134">
        <v>133</v>
      </c>
      <c r="B134">
        <v>596</v>
      </c>
      <c r="C134">
        <v>596</v>
      </c>
      <c r="D134">
        <v>61.3766568666666</v>
      </c>
      <c r="E134">
        <v>100</v>
      </c>
      <c r="F134">
        <v>100</v>
      </c>
      <c r="G134">
        <v>92.021738587962901</v>
      </c>
      <c r="H134">
        <v>43.261770940576</v>
      </c>
      <c r="I134">
        <v>62.626618999999998</v>
      </c>
      <c r="J134">
        <v>16.260223719039299</v>
      </c>
      <c r="K134">
        <v>54</v>
      </c>
      <c r="L134">
        <v>6</v>
      </c>
      <c r="M134">
        <v>0.120914742997684</v>
      </c>
      <c r="N134">
        <v>0.29214300321588299</v>
      </c>
      <c r="O134">
        <v>2.7127225333333298</v>
      </c>
      <c r="P134">
        <v>0</v>
      </c>
      <c r="Q134">
        <v>0</v>
      </c>
      <c r="R134">
        <v>0</v>
      </c>
      <c r="S134">
        <v>0</v>
      </c>
      <c r="T134">
        <v>6.8552333878635396</v>
      </c>
      <c r="U134">
        <v>24.816569366666599</v>
      </c>
      <c r="V134">
        <v>13.2550335570469</v>
      </c>
      <c r="W134">
        <v>0.26150565388702401</v>
      </c>
      <c r="X134">
        <v>3.6994015166666601</v>
      </c>
      <c r="Y134">
        <v>13.2550335570469</v>
      </c>
      <c r="Z134">
        <v>5</v>
      </c>
      <c r="AA134">
        <v>15</v>
      </c>
      <c r="AB134">
        <v>15</v>
      </c>
      <c r="AC134">
        <v>5</v>
      </c>
    </row>
    <row r="135" spans="1:29" x14ac:dyDescent="0.55000000000000004">
      <c r="A135">
        <v>134</v>
      </c>
      <c r="B135">
        <v>602</v>
      </c>
      <c r="C135">
        <v>602</v>
      </c>
      <c r="D135">
        <v>70.643070416666603</v>
      </c>
      <c r="E135">
        <v>92.9382699444444</v>
      </c>
      <c r="F135">
        <v>92.277483253472198</v>
      </c>
      <c r="G135">
        <v>92.405298701388801</v>
      </c>
      <c r="H135">
        <v>52.1608617700442</v>
      </c>
      <c r="I135">
        <v>80.60981305</v>
      </c>
      <c r="J135">
        <v>20.1202627185185</v>
      </c>
      <c r="K135">
        <v>75</v>
      </c>
      <c r="L135">
        <v>16</v>
      </c>
      <c r="M135">
        <v>0.92887196249999804</v>
      </c>
      <c r="N135">
        <v>2.2218864219269099</v>
      </c>
      <c r="O135">
        <v>17.560232766666601</v>
      </c>
      <c r="P135">
        <v>20.5980066445182</v>
      </c>
      <c r="Q135">
        <v>1.1856268995016599</v>
      </c>
      <c r="R135">
        <v>6.78767765</v>
      </c>
      <c r="S135">
        <v>0</v>
      </c>
      <c r="T135">
        <v>12.7708081243909</v>
      </c>
      <c r="U135">
        <v>27.810195616666601</v>
      </c>
      <c r="V135">
        <v>44.0199335548172</v>
      </c>
      <c r="W135">
        <v>0.24283900348837201</v>
      </c>
      <c r="X135">
        <v>3.04407954999999</v>
      </c>
      <c r="Y135">
        <v>44.0199335548172</v>
      </c>
      <c r="Z135">
        <v>5</v>
      </c>
      <c r="AA135">
        <v>15</v>
      </c>
      <c r="AB135">
        <v>15</v>
      </c>
      <c r="AC135">
        <v>5</v>
      </c>
    </row>
    <row r="136" spans="1:29" x14ac:dyDescent="0.55000000000000004">
      <c r="A136">
        <v>135</v>
      </c>
      <c r="B136">
        <v>661</v>
      </c>
      <c r="C136">
        <v>661</v>
      </c>
      <c r="D136">
        <v>122.97959318333299</v>
      </c>
      <c r="E136">
        <v>86.032643797453701</v>
      </c>
      <c r="F136">
        <v>84.561996798611105</v>
      </c>
      <c r="G136">
        <v>90.394104771990698</v>
      </c>
      <c r="H136">
        <v>68.547153208245007</v>
      </c>
      <c r="I136">
        <v>124.689187333333</v>
      </c>
      <c r="J136">
        <v>29.632554583472199</v>
      </c>
      <c r="K136">
        <v>116</v>
      </c>
      <c r="L136">
        <v>59</v>
      </c>
      <c r="M136">
        <v>5.5684686067129601</v>
      </c>
      <c r="N136">
        <v>12.1310057392839</v>
      </c>
      <c r="O136">
        <v>59.574194216666598</v>
      </c>
      <c r="P136">
        <v>49.773071104387199</v>
      </c>
      <c r="Q136">
        <v>2.2117353956631298</v>
      </c>
      <c r="R136">
        <v>7.0228125833333301</v>
      </c>
      <c r="S136">
        <v>0</v>
      </c>
      <c r="T136">
        <v>17.947385845284899</v>
      </c>
      <c r="U136">
        <v>27.4509625333333</v>
      </c>
      <c r="V136">
        <v>66.111951588502194</v>
      </c>
      <c r="W136">
        <v>0.27365071563287902</v>
      </c>
      <c r="X136">
        <v>3.6285438999999902</v>
      </c>
      <c r="Y136">
        <v>66.111951588502194</v>
      </c>
      <c r="Z136">
        <v>5</v>
      </c>
      <c r="AA136">
        <v>15</v>
      </c>
      <c r="AB136">
        <v>15</v>
      </c>
      <c r="AC136">
        <v>5</v>
      </c>
    </row>
    <row r="137" spans="1:29" x14ac:dyDescent="0.55000000000000004">
      <c r="A137">
        <v>136</v>
      </c>
      <c r="B137">
        <v>611</v>
      </c>
      <c r="C137">
        <v>611</v>
      </c>
      <c r="D137">
        <v>72.106859199999903</v>
      </c>
      <c r="E137">
        <v>93.569978369212905</v>
      </c>
      <c r="F137">
        <v>91.825708498842602</v>
      </c>
      <c r="G137">
        <v>91.365877415509203</v>
      </c>
      <c r="H137">
        <v>56.900066412493103</v>
      </c>
      <c r="I137">
        <v>80.740695516666605</v>
      </c>
      <c r="J137">
        <v>22.403830007210601</v>
      </c>
      <c r="K137">
        <v>74</v>
      </c>
      <c r="L137">
        <v>17</v>
      </c>
      <c r="M137">
        <v>1.0510163498379601</v>
      </c>
      <c r="N137">
        <v>2.4770270765411802</v>
      </c>
      <c r="O137">
        <v>15.2180938999999</v>
      </c>
      <c r="P137">
        <v>23.895253682487699</v>
      </c>
      <c r="Q137">
        <v>1.1249732232951399</v>
      </c>
      <c r="R137">
        <v>7.2326119833333298</v>
      </c>
      <c r="S137">
        <v>0</v>
      </c>
      <c r="T137">
        <v>16.937969296453801</v>
      </c>
      <c r="U137">
        <v>28.131324699999901</v>
      </c>
      <c r="V137">
        <v>67.430441898526993</v>
      </c>
      <c r="W137">
        <v>0.27319788832514902</v>
      </c>
      <c r="X137">
        <v>2.9851136166666601</v>
      </c>
      <c r="Y137">
        <v>67.430441898526993</v>
      </c>
      <c r="Z137">
        <v>5</v>
      </c>
      <c r="AA137">
        <v>15</v>
      </c>
      <c r="AB137">
        <v>15</v>
      </c>
      <c r="AC137">
        <v>5</v>
      </c>
    </row>
    <row r="138" spans="1:29" x14ac:dyDescent="0.55000000000000004">
      <c r="A138">
        <v>137</v>
      </c>
      <c r="B138">
        <v>629</v>
      </c>
      <c r="C138">
        <v>629</v>
      </c>
      <c r="D138">
        <v>86.216917933333207</v>
      </c>
      <c r="E138">
        <v>92.897574464120297</v>
      </c>
      <c r="F138">
        <v>92.412813075231398</v>
      </c>
      <c r="G138">
        <v>91.041149991898095</v>
      </c>
      <c r="H138">
        <v>56.381005189613099</v>
      </c>
      <c r="I138">
        <v>88.074398083333307</v>
      </c>
      <c r="J138">
        <v>22.8829855701273</v>
      </c>
      <c r="K138">
        <v>80</v>
      </c>
      <c r="L138">
        <v>23</v>
      </c>
      <c r="M138">
        <v>1.7367489610648099</v>
      </c>
      <c r="N138">
        <v>3.97602305871753</v>
      </c>
      <c r="O138">
        <v>23.150759499999999</v>
      </c>
      <c r="P138">
        <v>27.027027027027</v>
      </c>
      <c r="Q138">
        <v>1.14595751486486</v>
      </c>
      <c r="R138">
        <v>7.2602668499999901</v>
      </c>
      <c r="S138">
        <v>0</v>
      </c>
      <c r="T138">
        <v>15.0977526216481</v>
      </c>
      <c r="U138">
        <v>28.340947716666602</v>
      </c>
      <c r="V138">
        <v>43.879173290937899</v>
      </c>
      <c r="W138">
        <v>0.272518711552729</v>
      </c>
      <c r="X138">
        <v>3.24707913333333</v>
      </c>
      <c r="Y138">
        <v>43.879173290937899</v>
      </c>
      <c r="Z138">
        <v>5</v>
      </c>
      <c r="AA138">
        <v>15</v>
      </c>
      <c r="AB138">
        <v>15</v>
      </c>
      <c r="AC138">
        <v>5</v>
      </c>
    </row>
    <row r="139" spans="1:29" x14ac:dyDescent="0.55000000000000004">
      <c r="A139">
        <v>138</v>
      </c>
      <c r="B139">
        <v>651</v>
      </c>
      <c r="C139">
        <v>651</v>
      </c>
      <c r="D139">
        <v>114.56712006666601</v>
      </c>
      <c r="E139">
        <v>80.682487237268504</v>
      </c>
      <c r="F139">
        <v>79.485253483796299</v>
      </c>
      <c r="G139">
        <v>90.586025428240703</v>
      </c>
      <c r="H139">
        <v>78.362752665232904</v>
      </c>
      <c r="I139">
        <v>116.88202625</v>
      </c>
      <c r="J139">
        <v>33.612501802800899</v>
      </c>
      <c r="K139">
        <v>109</v>
      </c>
      <c r="L139">
        <v>51</v>
      </c>
      <c r="M139">
        <v>7.6624250510995298</v>
      </c>
      <c r="N139">
        <v>16.949142970174101</v>
      </c>
      <c r="O139">
        <v>52.114320016666603</v>
      </c>
      <c r="P139">
        <v>63.133640552995303</v>
      </c>
      <c r="Q139">
        <v>3.0319510747823801</v>
      </c>
      <c r="R139">
        <v>7.7459087499999999</v>
      </c>
      <c r="S139">
        <v>0</v>
      </c>
      <c r="T139">
        <v>22.112156285048599</v>
      </c>
      <c r="U139">
        <v>27.948282849999998</v>
      </c>
      <c r="V139">
        <v>89.400921658986107</v>
      </c>
      <c r="W139">
        <v>0.290526908781361</v>
      </c>
      <c r="X139">
        <v>2.96674455</v>
      </c>
      <c r="Y139">
        <v>89.400921658986107</v>
      </c>
      <c r="Z139">
        <v>5</v>
      </c>
      <c r="AA139">
        <v>15</v>
      </c>
      <c r="AB139">
        <v>15</v>
      </c>
      <c r="AC139">
        <v>5</v>
      </c>
    </row>
    <row r="140" spans="1:29" x14ac:dyDescent="0.55000000000000004">
      <c r="A140">
        <v>139</v>
      </c>
      <c r="B140">
        <v>607</v>
      </c>
      <c r="C140">
        <v>607</v>
      </c>
      <c r="D140">
        <v>79.895886833333194</v>
      </c>
      <c r="E140">
        <v>89.182089591435101</v>
      </c>
      <c r="F140">
        <v>88.727990214120297</v>
      </c>
      <c r="G140">
        <v>91.877232342592507</v>
      </c>
      <c r="H140">
        <v>58.051160893108097</v>
      </c>
      <c r="I140">
        <v>87.659012450000006</v>
      </c>
      <c r="J140">
        <v>22.791675350370301</v>
      </c>
      <c r="K140">
        <v>77</v>
      </c>
      <c r="L140">
        <v>21</v>
      </c>
      <c r="M140">
        <v>2.0950079490972202</v>
      </c>
      <c r="N140">
        <v>4.9700353322899504</v>
      </c>
      <c r="O140">
        <v>19.7703174166666</v>
      </c>
      <c r="P140">
        <v>36.738056013179502</v>
      </c>
      <c r="Q140">
        <v>1.79211284384953</v>
      </c>
      <c r="R140">
        <v>8.3782803166666593</v>
      </c>
      <c r="S140">
        <v>0</v>
      </c>
      <c r="T140">
        <v>15.222744703898901</v>
      </c>
      <c r="U140">
        <v>29.145288716666599</v>
      </c>
      <c r="V140">
        <v>55.5189456342668</v>
      </c>
      <c r="W140">
        <v>0.293345158566721</v>
      </c>
      <c r="X140">
        <v>3.3698437999999999</v>
      </c>
      <c r="Y140">
        <v>55.5189456342668</v>
      </c>
      <c r="Z140">
        <v>5</v>
      </c>
      <c r="AA140">
        <v>15</v>
      </c>
      <c r="AB140">
        <v>15</v>
      </c>
      <c r="AC140">
        <v>5</v>
      </c>
    </row>
    <row r="141" spans="1:29" x14ac:dyDescent="0.55000000000000004">
      <c r="A141">
        <v>140</v>
      </c>
      <c r="B141">
        <v>624</v>
      </c>
      <c r="C141">
        <v>624</v>
      </c>
      <c r="D141">
        <v>85.446827766666601</v>
      </c>
      <c r="E141">
        <v>82.312861471064807</v>
      </c>
      <c r="F141">
        <v>80.783510408564794</v>
      </c>
      <c r="G141">
        <v>90.776686284722203</v>
      </c>
      <c r="H141">
        <v>71.438273449251994</v>
      </c>
      <c r="I141">
        <v>93.431753399999906</v>
      </c>
      <c r="J141">
        <v>29.2385604435879</v>
      </c>
      <c r="K141">
        <v>85</v>
      </c>
      <c r="L141">
        <v>27</v>
      </c>
      <c r="M141">
        <v>4.2800962843286996</v>
      </c>
      <c r="N141">
        <v>9.8771452715277803</v>
      </c>
      <c r="O141">
        <v>27.337148800000001</v>
      </c>
      <c r="P141">
        <v>68.269230769230703</v>
      </c>
      <c r="Q141">
        <v>2.9110119389957201</v>
      </c>
      <c r="R141">
        <v>6.9585269166666599</v>
      </c>
      <c r="S141">
        <v>0</v>
      </c>
      <c r="T141">
        <v>22.436926575400602</v>
      </c>
      <c r="U141">
        <v>27.628488649999898</v>
      </c>
      <c r="V141">
        <v>91.987179487179404</v>
      </c>
      <c r="W141">
        <v>0.26992658605769199</v>
      </c>
      <c r="X141">
        <v>3.2683517999999898</v>
      </c>
      <c r="Y141">
        <v>91.987179487179404</v>
      </c>
      <c r="Z141">
        <v>5</v>
      </c>
      <c r="AA141">
        <v>15</v>
      </c>
      <c r="AB141">
        <v>15</v>
      </c>
      <c r="AC141">
        <v>5</v>
      </c>
    </row>
    <row r="142" spans="1:29" x14ac:dyDescent="0.55000000000000004">
      <c r="A142">
        <v>141</v>
      </c>
      <c r="B142">
        <v>681</v>
      </c>
      <c r="C142">
        <v>681</v>
      </c>
      <c r="D142">
        <v>144.147143116666</v>
      </c>
      <c r="E142">
        <v>80.936888771990695</v>
      </c>
      <c r="F142">
        <v>79.805029210648101</v>
      </c>
      <c r="G142">
        <v>89.783077418981406</v>
      </c>
      <c r="H142">
        <v>86.920416550562905</v>
      </c>
      <c r="I142">
        <v>148.55563531666601</v>
      </c>
      <c r="J142">
        <v>39.212677227870302</v>
      </c>
      <c r="K142">
        <v>140</v>
      </c>
      <c r="L142">
        <v>80</v>
      </c>
      <c r="M142">
        <v>11.9386145071527</v>
      </c>
      <c r="N142">
        <v>25.244647416005801</v>
      </c>
      <c r="O142">
        <v>84.917588849999902</v>
      </c>
      <c r="P142">
        <v>66.079295154185004</v>
      </c>
      <c r="Q142">
        <v>2.81235290465002</v>
      </c>
      <c r="R142">
        <v>7.7220356499999996</v>
      </c>
      <c r="S142">
        <v>0</v>
      </c>
      <c r="T142">
        <v>22.48790556674</v>
      </c>
      <c r="U142">
        <v>28.846972633333301</v>
      </c>
      <c r="V142">
        <v>93.098384728340605</v>
      </c>
      <c r="W142">
        <v>0.32911297657856098</v>
      </c>
      <c r="X142">
        <v>3.7975650500000002</v>
      </c>
      <c r="Y142">
        <v>93.098384728340605</v>
      </c>
      <c r="Z142">
        <v>5</v>
      </c>
      <c r="AA142">
        <v>15</v>
      </c>
      <c r="AB142">
        <v>15</v>
      </c>
      <c r="AC142">
        <v>5</v>
      </c>
    </row>
    <row r="143" spans="1:29" x14ac:dyDescent="0.55000000000000004">
      <c r="A143">
        <v>142</v>
      </c>
      <c r="B143">
        <v>642</v>
      </c>
      <c r="C143">
        <v>642</v>
      </c>
      <c r="D143">
        <v>116.157097533333</v>
      </c>
      <c r="E143">
        <v>87.842536609953697</v>
      </c>
      <c r="F143">
        <v>86.570304759259201</v>
      </c>
      <c r="G143">
        <v>91.935071703703699</v>
      </c>
      <c r="H143">
        <v>66.208339568042504</v>
      </c>
      <c r="I143">
        <v>117.059187283333</v>
      </c>
      <c r="J143">
        <v>27.7518180106944</v>
      </c>
      <c r="K143">
        <v>107</v>
      </c>
      <c r="L143">
        <v>51</v>
      </c>
      <c r="M143">
        <v>4.8871908842245402</v>
      </c>
      <c r="N143">
        <v>10.9619234786344</v>
      </c>
      <c r="O143">
        <v>51.282839849999903</v>
      </c>
      <c r="P143">
        <v>41.433021806853503</v>
      </c>
      <c r="Q143">
        <v>1.9383706950155699</v>
      </c>
      <c r="R143">
        <v>7.2785351666666598</v>
      </c>
      <c r="S143">
        <v>0</v>
      </c>
      <c r="T143">
        <v>17.367669064200399</v>
      </c>
      <c r="U143">
        <v>27.776710599999902</v>
      </c>
      <c r="V143">
        <v>66.978193146417397</v>
      </c>
      <c r="W143">
        <v>0.24104104579439201</v>
      </c>
      <c r="X143">
        <v>2.8660371499999902</v>
      </c>
      <c r="Y143">
        <v>66.978193146417397</v>
      </c>
      <c r="Z143">
        <v>5</v>
      </c>
      <c r="AA143">
        <v>15</v>
      </c>
      <c r="AB143">
        <v>15</v>
      </c>
      <c r="AC143">
        <v>5</v>
      </c>
    </row>
    <row r="144" spans="1:29" x14ac:dyDescent="0.55000000000000004">
      <c r="A144">
        <v>143</v>
      </c>
      <c r="B144">
        <v>592</v>
      </c>
      <c r="C144">
        <v>592</v>
      </c>
      <c r="D144">
        <v>55.262609333333302</v>
      </c>
      <c r="E144">
        <v>99.290845483796303</v>
      </c>
      <c r="F144">
        <v>96.903376468749997</v>
      </c>
      <c r="G144">
        <v>91.646589318286999</v>
      </c>
      <c r="H144">
        <v>51.193737372916701</v>
      </c>
      <c r="I144">
        <v>69.183650516666603</v>
      </c>
      <c r="J144">
        <v>19.412996037650402</v>
      </c>
      <c r="K144">
        <v>61</v>
      </c>
      <c r="L144">
        <v>5</v>
      </c>
      <c r="M144">
        <v>0.103703653310185</v>
      </c>
      <c r="N144">
        <v>0.25225212967342298</v>
      </c>
      <c r="O144">
        <v>3.6784931333333302</v>
      </c>
      <c r="P144">
        <v>0</v>
      </c>
      <c r="Q144">
        <v>0.27188894946509001</v>
      </c>
      <c r="R144">
        <v>6.7060344999999897</v>
      </c>
      <c r="S144">
        <v>0</v>
      </c>
      <c r="T144">
        <v>14.4636617840371</v>
      </c>
      <c r="U144">
        <v>28.443270366666599</v>
      </c>
      <c r="V144">
        <v>47.128378378378301</v>
      </c>
      <c r="W144">
        <v>0.295398803744369</v>
      </c>
      <c r="X144">
        <v>3.9996167833333298</v>
      </c>
      <c r="Y144">
        <v>47.128378378378301</v>
      </c>
      <c r="Z144">
        <v>5</v>
      </c>
      <c r="AA144">
        <v>15</v>
      </c>
      <c r="AB144">
        <v>15</v>
      </c>
      <c r="AC144">
        <v>5</v>
      </c>
    </row>
    <row r="145" spans="1:29" x14ac:dyDescent="0.55000000000000004">
      <c r="A145">
        <v>144</v>
      </c>
      <c r="B145">
        <v>599</v>
      </c>
      <c r="C145">
        <v>599</v>
      </c>
      <c r="D145">
        <v>56.606672699999997</v>
      </c>
      <c r="E145">
        <v>87.364830721064806</v>
      </c>
      <c r="F145">
        <v>83.900212724536999</v>
      </c>
      <c r="G145">
        <v>91.472347343750002</v>
      </c>
      <c r="H145">
        <v>62.276930325737297</v>
      </c>
      <c r="I145">
        <v>78.277984050000001</v>
      </c>
      <c r="J145">
        <v>24.217593678831001</v>
      </c>
      <c r="K145">
        <v>71</v>
      </c>
      <c r="L145">
        <v>15</v>
      </c>
      <c r="M145">
        <v>1.3572482099768499</v>
      </c>
      <c r="N145">
        <v>3.2628337602114601</v>
      </c>
      <c r="O145">
        <v>14.5509864833333</v>
      </c>
      <c r="P145">
        <v>28.7145242070116</v>
      </c>
      <c r="Q145">
        <v>2.2851439097384501</v>
      </c>
      <c r="R145">
        <v>6.5319710666666602</v>
      </c>
      <c r="S145">
        <v>0</v>
      </c>
      <c r="T145">
        <v>20.426499008541999</v>
      </c>
      <c r="U145">
        <v>27.461058083333299</v>
      </c>
      <c r="V145">
        <v>83.472454090150194</v>
      </c>
      <c r="W145">
        <v>0.28137945573177497</v>
      </c>
      <c r="X145">
        <v>2.2518279166666599</v>
      </c>
      <c r="Y145">
        <v>83.472454090150194</v>
      </c>
      <c r="Z145">
        <v>5</v>
      </c>
      <c r="AA145">
        <v>15</v>
      </c>
      <c r="AB145">
        <v>15</v>
      </c>
      <c r="AC145">
        <v>5</v>
      </c>
    </row>
    <row r="146" spans="1:29" x14ac:dyDescent="0.55000000000000004">
      <c r="A146">
        <v>145</v>
      </c>
      <c r="B146">
        <v>583</v>
      </c>
      <c r="C146">
        <v>583</v>
      </c>
      <c r="D146">
        <v>48.807114233333202</v>
      </c>
      <c r="E146">
        <v>100</v>
      </c>
      <c r="F146">
        <v>99.104361999999995</v>
      </c>
      <c r="G146">
        <v>92.185531011574</v>
      </c>
      <c r="H146">
        <v>49.395756482761499</v>
      </c>
      <c r="I146">
        <v>64.025160616666597</v>
      </c>
      <c r="J146">
        <v>18.373245703553199</v>
      </c>
      <c r="K146">
        <v>59</v>
      </c>
      <c r="L146">
        <v>4</v>
      </c>
      <c r="M146">
        <v>8.5531491307870397E-2</v>
      </c>
      <c r="N146">
        <v>0.211261316437964</v>
      </c>
      <c r="O146">
        <v>1.73429493333333</v>
      </c>
      <c r="P146">
        <v>0</v>
      </c>
      <c r="Q146">
        <v>2.9436187878787799E-2</v>
      </c>
      <c r="R146">
        <v>3.2440356833333301</v>
      </c>
      <c r="S146">
        <v>0</v>
      </c>
      <c r="T146">
        <v>13.1140673253859</v>
      </c>
      <c r="U146">
        <v>26.7438972333333</v>
      </c>
      <c r="V146">
        <v>49.571183533447602</v>
      </c>
      <c r="W146">
        <v>0.24885757038307599</v>
      </c>
      <c r="X146">
        <v>2.3854809166666602</v>
      </c>
      <c r="Y146">
        <v>49.571183533447602</v>
      </c>
      <c r="Z146">
        <v>5</v>
      </c>
      <c r="AA146">
        <v>15</v>
      </c>
      <c r="AB146">
        <v>15</v>
      </c>
      <c r="AC146">
        <v>5</v>
      </c>
    </row>
    <row r="147" spans="1:29" x14ac:dyDescent="0.55000000000000004">
      <c r="A147">
        <v>146</v>
      </c>
      <c r="B147">
        <v>613</v>
      </c>
      <c r="C147">
        <v>613</v>
      </c>
      <c r="D147">
        <v>69.741367866666593</v>
      </c>
      <c r="E147">
        <v>86.331823141203699</v>
      </c>
      <c r="F147">
        <v>83.303955350694395</v>
      </c>
      <c r="G147">
        <v>91.258231841435105</v>
      </c>
      <c r="H147">
        <v>64.045373092822103</v>
      </c>
      <c r="I147">
        <v>89.017178383333302</v>
      </c>
      <c r="J147">
        <v>25.5595233095369</v>
      </c>
      <c r="K147">
        <v>82</v>
      </c>
      <c r="L147">
        <v>26</v>
      </c>
      <c r="M147">
        <v>2.0328499963888902</v>
      </c>
      <c r="N147">
        <v>4.7753735641109296</v>
      </c>
      <c r="O147">
        <v>24.2721745833333</v>
      </c>
      <c r="P147">
        <v>30.831973898857999</v>
      </c>
      <c r="Q147">
        <v>2.4342493427134202</v>
      </c>
      <c r="R147">
        <v>7.09151768333333</v>
      </c>
      <c r="S147">
        <v>0</v>
      </c>
      <c r="T147">
        <v>20.573912717128799</v>
      </c>
      <c r="U147">
        <v>28.394954983333299</v>
      </c>
      <c r="V147">
        <v>83.034257748776497</v>
      </c>
      <c r="W147">
        <v>0.26015053034257701</v>
      </c>
      <c r="X147">
        <v>3.0378556666666601</v>
      </c>
      <c r="Y147">
        <v>83.034257748776497</v>
      </c>
      <c r="Z147">
        <v>5</v>
      </c>
      <c r="AA147">
        <v>15</v>
      </c>
      <c r="AB147">
        <v>15</v>
      </c>
      <c r="AC147">
        <v>5</v>
      </c>
    </row>
    <row r="148" spans="1:29" x14ac:dyDescent="0.55000000000000004">
      <c r="A148">
        <v>147</v>
      </c>
      <c r="B148">
        <v>618</v>
      </c>
      <c r="C148">
        <v>618</v>
      </c>
      <c r="D148">
        <v>87.337104749999895</v>
      </c>
      <c r="E148">
        <v>91.807887591435104</v>
      </c>
      <c r="F148">
        <v>91.069369027777697</v>
      </c>
      <c r="G148">
        <v>92.322307612268503</v>
      </c>
      <c r="H148">
        <v>56.522156659924399</v>
      </c>
      <c r="I148">
        <v>101.53327055</v>
      </c>
      <c r="J148">
        <v>22.532022438113401</v>
      </c>
      <c r="K148">
        <v>95</v>
      </c>
      <c r="L148">
        <v>36</v>
      </c>
      <c r="M148">
        <v>2.8210169770370301</v>
      </c>
      <c r="N148">
        <v>6.5732434416396996</v>
      </c>
      <c r="O148">
        <v>36.23634345</v>
      </c>
      <c r="P148">
        <v>32.847896440129396</v>
      </c>
      <c r="Q148">
        <v>1.36037236534519</v>
      </c>
      <c r="R148">
        <v>6.5102467166666598</v>
      </c>
      <c r="S148">
        <v>0</v>
      </c>
      <c r="T148">
        <v>12.596674659196299</v>
      </c>
      <c r="U148">
        <v>27.549869433333299</v>
      </c>
      <c r="V148">
        <v>42.394822006472403</v>
      </c>
      <c r="W148">
        <v>0.25084511291801498</v>
      </c>
      <c r="X148">
        <v>3.2024978833333302</v>
      </c>
      <c r="Y148">
        <v>42.394822006472403</v>
      </c>
      <c r="Z148">
        <v>5</v>
      </c>
      <c r="AA148">
        <v>15</v>
      </c>
      <c r="AB148">
        <v>15</v>
      </c>
      <c r="AC148">
        <v>5</v>
      </c>
    </row>
    <row r="149" spans="1:29" x14ac:dyDescent="0.55000000000000004">
      <c r="A149">
        <v>148</v>
      </c>
      <c r="B149">
        <v>604</v>
      </c>
      <c r="C149">
        <v>604</v>
      </c>
      <c r="D149">
        <v>71.020314983333293</v>
      </c>
      <c r="E149">
        <v>92.049041355323993</v>
      </c>
      <c r="F149">
        <v>91.2110633113425</v>
      </c>
      <c r="G149">
        <v>92.031658431712899</v>
      </c>
      <c r="H149">
        <v>53.354051700275903</v>
      </c>
      <c r="I149">
        <v>78.801797666666602</v>
      </c>
      <c r="J149">
        <v>20.690113938113399</v>
      </c>
      <c r="K149">
        <v>71</v>
      </c>
      <c r="L149">
        <v>15</v>
      </c>
      <c r="M149">
        <v>0.95440235833333398</v>
      </c>
      <c r="N149">
        <v>2.2753963509933701</v>
      </c>
      <c r="O149">
        <v>14.640400666666601</v>
      </c>
      <c r="P149">
        <v>18.708609271523098</v>
      </c>
      <c r="Q149">
        <v>1.35186790902317</v>
      </c>
      <c r="R149">
        <v>7.8720283666666599</v>
      </c>
      <c r="S149">
        <v>0</v>
      </c>
      <c r="T149">
        <v>13.6373922821743</v>
      </c>
      <c r="U149">
        <v>28.3094209833333</v>
      </c>
      <c r="V149">
        <v>45.695364238410598</v>
      </c>
      <c r="W149">
        <v>0.26613487455849799</v>
      </c>
      <c r="X149">
        <v>2.7428486166666599</v>
      </c>
      <c r="Y149">
        <v>45.695364238410598</v>
      </c>
      <c r="Z149">
        <v>5</v>
      </c>
      <c r="AA149">
        <v>15</v>
      </c>
      <c r="AB149">
        <v>15</v>
      </c>
      <c r="AC149">
        <v>5</v>
      </c>
    </row>
    <row r="150" spans="1:29" x14ac:dyDescent="0.55000000000000004">
      <c r="A150">
        <v>149</v>
      </c>
      <c r="B150">
        <v>583</v>
      </c>
      <c r="C150">
        <v>583</v>
      </c>
      <c r="D150">
        <v>45.2313633999999</v>
      </c>
      <c r="E150">
        <v>100</v>
      </c>
      <c r="F150">
        <v>100</v>
      </c>
      <c r="G150">
        <v>92.411919310185098</v>
      </c>
      <c r="H150">
        <v>42.764434606632399</v>
      </c>
      <c r="I150">
        <v>53.405063349999999</v>
      </c>
      <c r="J150">
        <v>15.667956884444401</v>
      </c>
      <c r="K150">
        <v>48</v>
      </c>
      <c r="L150">
        <v>4</v>
      </c>
      <c r="M150">
        <v>8.6717924560185497E-2</v>
      </c>
      <c r="N150">
        <v>0.21419178622069701</v>
      </c>
      <c r="O150">
        <v>1.8300140499999999</v>
      </c>
      <c r="P150">
        <v>0</v>
      </c>
      <c r="Q150">
        <v>0</v>
      </c>
      <c r="R150">
        <v>0</v>
      </c>
      <c r="S150">
        <v>0</v>
      </c>
      <c r="T150">
        <v>6.4523583198684999</v>
      </c>
      <c r="U150">
        <v>17.714576283333301</v>
      </c>
      <c r="V150">
        <v>1.20068610634648</v>
      </c>
      <c r="W150">
        <v>0.22999460766152</v>
      </c>
      <c r="X150">
        <v>2.8539003833333298</v>
      </c>
      <c r="Y150">
        <v>1.20068610634648</v>
      </c>
      <c r="Z150">
        <v>5</v>
      </c>
      <c r="AA150">
        <v>15</v>
      </c>
      <c r="AB150">
        <v>15</v>
      </c>
      <c r="AC150">
        <v>5</v>
      </c>
    </row>
    <row r="151" spans="1:29" x14ac:dyDescent="0.55000000000000004">
      <c r="A151">
        <v>150</v>
      </c>
      <c r="B151">
        <v>617</v>
      </c>
      <c r="C151">
        <v>617</v>
      </c>
      <c r="D151">
        <v>76.854534883333301</v>
      </c>
      <c r="E151">
        <v>83.045105145833304</v>
      </c>
      <c r="F151">
        <v>82.387501857638895</v>
      </c>
      <c r="G151">
        <v>91.185643971064806</v>
      </c>
      <c r="H151">
        <v>67.260394478903294</v>
      </c>
      <c r="I151">
        <v>88.850330883333299</v>
      </c>
      <c r="J151">
        <v>27.104429333773101</v>
      </c>
      <c r="K151">
        <v>83</v>
      </c>
      <c r="L151">
        <v>23</v>
      </c>
      <c r="M151">
        <v>3.31577410797453</v>
      </c>
      <c r="N151">
        <v>7.7385975939762197</v>
      </c>
      <c r="O151">
        <v>24.553340499999901</v>
      </c>
      <c r="P151">
        <v>61.426256077795699</v>
      </c>
      <c r="Q151">
        <v>2.7620766122096101</v>
      </c>
      <c r="R151">
        <v>7.0375173833333298</v>
      </c>
      <c r="S151">
        <v>0</v>
      </c>
      <c r="T151">
        <v>20.5131132142625</v>
      </c>
      <c r="U151">
        <v>28.022451499999999</v>
      </c>
      <c r="V151">
        <v>79.902755267423004</v>
      </c>
      <c r="W151">
        <v>0.282926107806591</v>
      </c>
      <c r="X151">
        <v>2.7836634499999899</v>
      </c>
      <c r="Y151">
        <v>79.902755267423004</v>
      </c>
      <c r="Z151">
        <v>5</v>
      </c>
      <c r="AA151">
        <v>15</v>
      </c>
      <c r="AB151">
        <v>15</v>
      </c>
      <c r="AC151">
        <v>5</v>
      </c>
    </row>
    <row r="152" spans="1:29" x14ac:dyDescent="0.55000000000000004">
      <c r="A152">
        <v>151</v>
      </c>
      <c r="B152">
        <v>609</v>
      </c>
      <c r="C152">
        <v>609</v>
      </c>
      <c r="D152">
        <v>71.110027833333206</v>
      </c>
      <c r="E152">
        <v>96.070840495370305</v>
      </c>
      <c r="F152">
        <v>95.3580407766203</v>
      </c>
      <c r="G152">
        <v>91.468224894675899</v>
      </c>
      <c r="H152">
        <v>50.3126058840448</v>
      </c>
      <c r="I152">
        <v>74.372666783333301</v>
      </c>
      <c r="J152">
        <v>19.595618111724502</v>
      </c>
      <c r="K152">
        <v>69</v>
      </c>
      <c r="L152">
        <v>10</v>
      </c>
      <c r="M152">
        <v>0.38504683282407398</v>
      </c>
      <c r="N152">
        <v>0.91045556529830196</v>
      </c>
      <c r="O152">
        <v>9.9814327833333305</v>
      </c>
      <c r="P152">
        <v>5.25451559934318</v>
      </c>
      <c r="Q152">
        <v>0.70316004950738897</v>
      </c>
      <c r="R152">
        <v>6.4168688833333301</v>
      </c>
      <c r="S152">
        <v>0</v>
      </c>
      <c r="T152">
        <v>12.5640398379857</v>
      </c>
      <c r="U152">
        <v>27.457347333333299</v>
      </c>
      <c r="V152">
        <v>37.110016420361198</v>
      </c>
      <c r="W152">
        <v>0.26081325147783202</v>
      </c>
      <c r="X152">
        <v>3.2902845999999899</v>
      </c>
      <c r="Y152">
        <v>37.110016420361198</v>
      </c>
      <c r="Z152">
        <v>5</v>
      </c>
      <c r="AA152">
        <v>15</v>
      </c>
      <c r="AB152">
        <v>15</v>
      </c>
      <c r="AC152">
        <v>5</v>
      </c>
    </row>
    <row r="153" spans="1:29" x14ac:dyDescent="0.55000000000000004">
      <c r="A153">
        <v>152</v>
      </c>
      <c r="B153">
        <v>632</v>
      </c>
      <c r="C153">
        <v>632</v>
      </c>
      <c r="D153">
        <v>113.91363141666599</v>
      </c>
      <c r="E153">
        <v>89.929106090277699</v>
      </c>
      <c r="F153">
        <v>88.987377337962897</v>
      </c>
      <c r="G153">
        <v>92.144504263888805</v>
      </c>
      <c r="H153">
        <v>59.760012538607498</v>
      </c>
      <c r="I153">
        <v>115.67232424999899</v>
      </c>
      <c r="J153">
        <v>24.493168344027701</v>
      </c>
      <c r="K153">
        <v>107</v>
      </c>
      <c r="L153">
        <v>50</v>
      </c>
      <c r="M153">
        <v>3.4820837453240698</v>
      </c>
      <c r="N153">
        <v>7.9338616982067496</v>
      </c>
      <c r="O153">
        <v>52.068861349999999</v>
      </c>
      <c r="P153">
        <v>31.0126582278481</v>
      </c>
      <c r="Q153">
        <v>1.64778115524789</v>
      </c>
      <c r="R153">
        <v>7.2867653499999996</v>
      </c>
      <c r="S153">
        <v>0</v>
      </c>
      <c r="T153">
        <v>14.232885407885</v>
      </c>
      <c r="U153">
        <v>28.6890553</v>
      </c>
      <c r="V153">
        <v>52.848101265822699</v>
      </c>
      <c r="W153">
        <v>0.24647127526371199</v>
      </c>
      <c r="X153">
        <v>2.9257447666666598</v>
      </c>
      <c r="Y153">
        <v>52.848101265822699</v>
      </c>
      <c r="Z153">
        <v>5</v>
      </c>
      <c r="AA153">
        <v>15</v>
      </c>
      <c r="AB153">
        <v>15</v>
      </c>
      <c r="AC153">
        <v>5</v>
      </c>
    </row>
    <row r="154" spans="1:29" x14ac:dyDescent="0.55000000000000004">
      <c r="A154">
        <v>153</v>
      </c>
      <c r="B154">
        <v>625</v>
      </c>
      <c r="C154">
        <v>625</v>
      </c>
      <c r="D154">
        <v>81.5516865499999</v>
      </c>
      <c r="E154">
        <v>87.202313872685195</v>
      </c>
      <c r="F154">
        <v>86.926861019675897</v>
      </c>
      <c r="G154">
        <v>91.030740800925898</v>
      </c>
      <c r="H154">
        <v>62.254091764746498</v>
      </c>
      <c r="I154">
        <v>93.041525133333295</v>
      </c>
      <c r="J154">
        <v>25.2784027808449</v>
      </c>
      <c r="K154">
        <v>87</v>
      </c>
      <c r="L154">
        <v>28</v>
      </c>
      <c r="M154">
        <v>2.9505503292708299</v>
      </c>
      <c r="N154">
        <v>6.7980679586399901</v>
      </c>
      <c r="O154">
        <v>27.759988150000002</v>
      </c>
      <c r="P154">
        <v>44.64</v>
      </c>
      <c r="Q154">
        <v>2.0478192351466702</v>
      </c>
      <c r="R154">
        <v>6.2924612499999997</v>
      </c>
      <c r="S154">
        <v>0</v>
      </c>
      <c r="T154">
        <v>17.130513302320001</v>
      </c>
      <c r="U154">
        <v>27.8001607833333</v>
      </c>
      <c r="V154">
        <v>60.48</v>
      </c>
      <c r="W154">
        <v>0.27329659506666598</v>
      </c>
      <c r="X154">
        <v>3.4297425166666602</v>
      </c>
      <c r="Y154">
        <v>60.48</v>
      </c>
      <c r="Z154">
        <v>5</v>
      </c>
      <c r="AA154">
        <v>15</v>
      </c>
      <c r="AB154">
        <v>15</v>
      </c>
      <c r="AC154">
        <v>5</v>
      </c>
    </row>
    <row r="155" spans="1:29" x14ac:dyDescent="0.55000000000000004">
      <c r="A155">
        <v>154</v>
      </c>
      <c r="B155">
        <v>625</v>
      </c>
      <c r="C155">
        <v>625</v>
      </c>
      <c r="D155">
        <v>85.278665833333307</v>
      </c>
      <c r="E155">
        <v>93.680805445601806</v>
      </c>
      <c r="F155">
        <v>92.084463251157402</v>
      </c>
      <c r="G155">
        <v>90.861239061342502</v>
      </c>
      <c r="H155">
        <v>57.322503844373301</v>
      </c>
      <c r="I155">
        <v>87.092635166666597</v>
      </c>
      <c r="J155">
        <v>23.1383006379282</v>
      </c>
      <c r="K155">
        <v>80</v>
      </c>
      <c r="L155">
        <v>22</v>
      </c>
      <c r="M155">
        <v>1.55534006109953</v>
      </c>
      <c r="N155">
        <v>3.5835035007733298</v>
      </c>
      <c r="O155">
        <v>23.9008409499999</v>
      </c>
      <c r="P155">
        <v>23.84</v>
      </c>
      <c r="Q155">
        <v>1.08929474298666</v>
      </c>
      <c r="R155">
        <v>7.0415920833333301</v>
      </c>
      <c r="S155">
        <v>0</v>
      </c>
      <c r="T155">
        <v>16.464627443813299</v>
      </c>
      <c r="U155">
        <v>27.3223569499999</v>
      </c>
      <c r="V155">
        <v>62.239999999999903</v>
      </c>
      <c r="W155">
        <v>0.26931128039999902</v>
      </c>
      <c r="X155">
        <v>3.0996031333333298</v>
      </c>
      <c r="Y155">
        <v>62.239999999999903</v>
      </c>
      <c r="Z155">
        <v>5</v>
      </c>
      <c r="AA155">
        <v>15</v>
      </c>
      <c r="AB155">
        <v>15</v>
      </c>
      <c r="AC155">
        <v>5</v>
      </c>
    </row>
    <row r="156" spans="1:29" x14ac:dyDescent="0.55000000000000004">
      <c r="A156">
        <v>155</v>
      </c>
      <c r="B156">
        <v>585</v>
      </c>
      <c r="C156">
        <v>585</v>
      </c>
      <c r="D156">
        <v>64.932579883333204</v>
      </c>
      <c r="E156">
        <v>98.951868444444401</v>
      </c>
      <c r="F156">
        <v>98.093796710648107</v>
      </c>
      <c r="G156">
        <v>92.961124988425894</v>
      </c>
      <c r="H156">
        <v>45.490765040883097</v>
      </c>
      <c r="I156">
        <v>68.816741649999997</v>
      </c>
      <c r="J156">
        <v>16.844238590763801</v>
      </c>
      <c r="K156">
        <v>63</v>
      </c>
      <c r="L156">
        <v>6</v>
      </c>
      <c r="M156">
        <v>0.115962558715277</v>
      </c>
      <c r="N156">
        <v>0.285446298376068</v>
      </c>
      <c r="O156">
        <v>4.8925500499999997</v>
      </c>
      <c r="P156">
        <v>0</v>
      </c>
      <c r="Q156">
        <v>0.26556225076923001</v>
      </c>
      <c r="R156">
        <v>5.4041450999999903</v>
      </c>
      <c r="S156">
        <v>0</v>
      </c>
      <c r="T156">
        <v>8.9609293552136702</v>
      </c>
      <c r="U156">
        <v>26.563292449999999</v>
      </c>
      <c r="V156">
        <v>23.760683760683701</v>
      </c>
      <c r="W156">
        <v>0.224172803618233</v>
      </c>
      <c r="X156">
        <v>2.72241323333333</v>
      </c>
      <c r="Y156">
        <v>23.760683760683701</v>
      </c>
      <c r="Z156">
        <v>5</v>
      </c>
      <c r="AA156">
        <v>15</v>
      </c>
      <c r="AB156">
        <v>15</v>
      </c>
      <c r="AC156">
        <v>5</v>
      </c>
    </row>
    <row r="157" spans="1:29" x14ac:dyDescent="0.55000000000000004">
      <c r="A157">
        <v>156</v>
      </c>
      <c r="B157">
        <v>610</v>
      </c>
      <c r="C157">
        <v>610</v>
      </c>
      <c r="D157">
        <v>70.006900299999899</v>
      </c>
      <c r="E157">
        <v>90.048016701388804</v>
      </c>
      <c r="F157">
        <v>89.325814260416607</v>
      </c>
      <c r="G157">
        <v>91.371760722222206</v>
      </c>
      <c r="H157">
        <v>61.472152545163901</v>
      </c>
      <c r="I157">
        <v>91.263422766666594</v>
      </c>
      <c r="J157">
        <v>24.360310992928198</v>
      </c>
      <c r="K157">
        <v>84</v>
      </c>
      <c r="L157">
        <v>26</v>
      </c>
      <c r="M157">
        <v>2.9338753953356398</v>
      </c>
      <c r="N157">
        <v>6.9258697857103799</v>
      </c>
      <c r="O157">
        <v>26.125465349999999</v>
      </c>
      <c r="P157">
        <v>37.540983606557297</v>
      </c>
      <c r="Q157">
        <v>1.6740576616393399</v>
      </c>
      <c r="R157">
        <v>6.4504567499999999</v>
      </c>
      <c r="S157">
        <v>0</v>
      </c>
      <c r="T157">
        <v>16.723986273825101</v>
      </c>
      <c r="U157">
        <v>27.156395249999999</v>
      </c>
      <c r="V157">
        <v>61.475409836065502</v>
      </c>
      <c r="W157">
        <v>0.28500690193988998</v>
      </c>
      <c r="X157">
        <v>3.58349108333333</v>
      </c>
      <c r="Y157">
        <v>61.475409836065502</v>
      </c>
      <c r="Z157">
        <v>5</v>
      </c>
      <c r="AA157">
        <v>15</v>
      </c>
      <c r="AB157">
        <v>15</v>
      </c>
      <c r="AC157">
        <v>5</v>
      </c>
    </row>
    <row r="158" spans="1:29" x14ac:dyDescent="0.55000000000000004">
      <c r="A158">
        <v>157</v>
      </c>
      <c r="B158">
        <v>616</v>
      </c>
      <c r="C158">
        <v>616</v>
      </c>
      <c r="D158">
        <v>80.8385966499999</v>
      </c>
      <c r="E158">
        <v>95.368314394675906</v>
      </c>
      <c r="F158">
        <v>93.602790622685106</v>
      </c>
      <c r="G158">
        <v>91.259213148148106</v>
      </c>
      <c r="H158">
        <v>53.231701176704497</v>
      </c>
      <c r="I158">
        <v>83.889877266666602</v>
      </c>
      <c r="J158">
        <v>21.076894766192101</v>
      </c>
      <c r="K158">
        <v>77</v>
      </c>
      <c r="L158">
        <v>19</v>
      </c>
      <c r="M158">
        <v>0.89850952349536894</v>
      </c>
      <c r="N158">
        <v>2.1004118731060601</v>
      </c>
      <c r="O158">
        <v>18.9817289</v>
      </c>
      <c r="P158">
        <v>12.9870129870129</v>
      </c>
      <c r="Q158">
        <v>0.85596293051948003</v>
      </c>
      <c r="R158">
        <v>6.3722613999999904</v>
      </c>
      <c r="S158">
        <v>0</v>
      </c>
      <c r="T158">
        <v>14.1712801837391</v>
      </c>
      <c r="U158">
        <v>27.508895183333301</v>
      </c>
      <c r="V158">
        <v>42.370129870129801</v>
      </c>
      <c r="W158">
        <v>0.25959007567640602</v>
      </c>
      <c r="X158">
        <v>3.4588230499999999</v>
      </c>
      <c r="Y158">
        <v>42.370129870129801</v>
      </c>
      <c r="Z158">
        <v>5</v>
      </c>
      <c r="AA158">
        <v>15</v>
      </c>
      <c r="AB158">
        <v>15</v>
      </c>
      <c r="AC158">
        <v>5</v>
      </c>
    </row>
    <row r="159" spans="1:29" x14ac:dyDescent="0.55000000000000004">
      <c r="A159">
        <v>158</v>
      </c>
      <c r="B159">
        <v>622</v>
      </c>
      <c r="C159">
        <v>622</v>
      </c>
      <c r="D159">
        <v>103.954300416666</v>
      </c>
      <c r="E159">
        <v>88.861824524305504</v>
      </c>
      <c r="F159">
        <v>88.289167062499999</v>
      </c>
      <c r="G159">
        <v>91.701007414351807</v>
      </c>
      <c r="H159">
        <v>63.853759388156398</v>
      </c>
      <c r="I159">
        <v>109.68595594999999</v>
      </c>
      <c r="J159">
        <v>25.851382437962901</v>
      </c>
      <c r="K159">
        <v>99</v>
      </c>
      <c r="L159">
        <v>41</v>
      </c>
      <c r="M159">
        <v>3.68972037921296</v>
      </c>
      <c r="N159">
        <v>8.5421179197213206</v>
      </c>
      <c r="O159">
        <v>44.201306066666596</v>
      </c>
      <c r="P159">
        <v>40.032154340836001</v>
      </c>
      <c r="Q159">
        <v>1.8001961896302201</v>
      </c>
      <c r="R159">
        <v>7.8987990833333299</v>
      </c>
      <c r="S159">
        <v>0</v>
      </c>
      <c r="T159">
        <v>17.349416355868101</v>
      </c>
      <c r="U159">
        <v>28.8929844166666</v>
      </c>
      <c r="V159">
        <v>66.237942122186496</v>
      </c>
      <c r="W159">
        <v>0.25582370715434</v>
      </c>
      <c r="X159">
        <v>2.8748739333333302</v>
      </c>
      <c r="Y159">
        <v>66.237942122186496</v>
      </c>
      <c r="Z159">
        <v>5</v>
      </c>
      <c r="AA159">
        <v>15</v>
      </c>
      <c r="AB159">
        <v>15</v>
      </c>
      <c r="AC159">
        <v>5</v>
      </c>
    </row>
    <row r="160" spans="1:29" x14ac:dyDescent="0.55000000000000004">
      <c r="A160">
        <v>159</v>
      </c>
      <c r="B160">
        <v>633</v>
      </c>
      <c r="C160">
        <v>633</v>
      </c>
      <c r="D160">
        <v>93.197322099999994</v>
      </c>
      <c r="E160">
        <v>84.125125666666605</v>
      </c>
      <c r="F160">
        <v>81.551653092592503</v>
      </c>
      <c r="G160">
        <v>91.064654549768505</v>
      </c>
      <c r="H160">
        <v>70.036152432912004</v>
      </c>
      <c r="I160">
        <v>94.983028033333298</v>
      </c>
      <c r="J160">
        <v>29.0236036161111</v>
      </c>
      <c r="K160">
        <v>88</v>
      </c>
      <c r="L160">
        <v>29</v>
      </c>
      <c r="M160">
        <v>4.0840726023032303</v>
      </c>
      <c r="N160">
        <v>9.2907812753817698</v>
      </c>
      <c r="O160">
        <v>30.814077583333301</v>
      </c>
      <c r="P160">
        <v>51.0268562401263</v>
      </c>
      <c r="Q160">
        <v>2.6115301225908301</v>
      </c>
      <c r="R160">
        <v>7.3294778333333301</v>
      </c>
      <c r="S160">
        <v>0</v>
      </c>
      <c r="T160">
        <v>21.916572958899401</v>
      </c>
      <c r="U160">
        <v>28.887892999999998</v>
      </c>
      <c r="V160">
        <v>88.783570300157905</v>
      </c>
      <c r="W160">
        <v>0.26957820905739799</v>
      </c>
      <c r="X160">
        <v>2.7933086</v>
      </c>
      <c r="Y160">
        <v>88.783570300157905</v>
      </c>
      <c r="Z160">
        <v>5</v>
      </c>
      <c r="AA160">
        <v>15</v>
      </c>
      <c r="AB160">
        <v>15</v>
      </c>
      <c r="AC160">
        <v>5</v>
      </c>
    </row>
    <row r="161" spans="1:29" x14ac:dyDescent="0.55000000000000004">
      <c r="A161">
        <v>160</v>
      </c>
      <c r="B161">
        <v>644</v>
      </c>
      <c r="C161">
        <v>644</v>
      </c>
      <c r="D161">
        <v>107.407845816666</v>
      </c>
      <c r="E161">
        <v>82.019985241898098</v>
      </c>
      <c r="F161">
        <v>81.758851113425905</v>
      </c>
      <c r="G161">
        <v>91.211683206018506</v>
      </c>
      <c r="H161">
        <v>75.6866861518116</v>
      </c>
      <c r="I161">
        <v>110.055170983333</v>
      </c>
      <c r="J161">
        <v>32.050705343611</v>
      </c>
      <c r="K161">
        <v>102</v>
      </c>
      <c r="L161">
        <v>45</v>
      </c>
      <c r="M161">
        <v>6.8968255333217598</v>
      </c>
      <c r="N161">
        <v>15.4214732422101</v>
      </c>
      <c r="O161">
        <v>44.771634083333304</v>
      </c>
      <c r="P161">
        <v>69.720496894409905</v>
      </c>
      <c r="Q161">
        <v>2.7961209178571398</v>
      </c>
      <c r="R161">
        <v>7.0150597999999897</v>
      </c>
      <c r="S161">
        <v>0</v>
      </c>
      <c r="T161">
        <v>21.258406799456498</v>
      </c>
      <c r="U161">
        <v>27.8217459166666</v>
      </c>
      <c r="V161">
        <v>84.472049689440993</v>
      </c>
      <c r="W161">
        <v>0.25771325263975098</v>
      </c>
      <c r="X161">
        <v>3.3217274666666601</v>
      </c>
      <c r="Y161">
        <v>84.472049689440993</v>
      </c>
      <c r="Z161">
        <v>5</v>
      </c>
      <c r="AA161">
        <v>15</v>
      </c>
      <c r="AB161">
        <v>15</v>
      </c>
      <c r="AC161">
        <v>5</v>
      </c>
    </row>
    <row r="162" spans="1:29" x14ac:dyDescent="0.55000000000000004">
      <c r="A162">
        <v>161</v>
      </c>
      <c r="B162">
        <v>620</v>
      </c>
      <c r="C162">
        <v>620</v>
      </c>
      <c r="D162">
        <v>83.639231799999905</v>
      </c>
      <c r="E162">
        <v>85.398256891203701</v>
      </c>
      <c r="F162">
        <v>82.954456346064802</v>
      </c>
      <c r="G162">
        <v>91.552243472222202</v>
      </c>
      <c r="H162">
        <v>65.539527449919305</v>
      </c>
      <c r="I162">
        <v>88.679050683333301</v>
      </c>
      <c r="J162">
        <v>26.469041072835601</v>
      </c>
      <c r="K162">
        <v>81</v>
      </c>
      <c r="L162">
        <v>23</v>
      </c>
      <c r="M162">
        <v>2.72429383207175</v>
      </c>
      <c r="N162">
        <v>6.32739212610214</v>
      </c>
      <c r="O162">
        <v>24.9426471666666</v>
      </c>
      <c r="P162">
        <v>47.258064516128997</v>
      </c>
      <c r="Q162">
        <v>2.4678148629838699</v>
      </c>
      <c r="R162">
        <v>7.5190607166666599</v>
      </c>
      <c r="S162">
        <v>0</v>
      </c>
      <c r="T162">
        <v>20.4431817433064</v>
      </c>
      <c r="U162">
        <v>28.586758833333299</v>
      </c>
      <c r="V162">
        <v>82.903225806451601</v>
      </c>
      <c r="W162">
        <v>0.26604747884408603</v>
      </c>
      <c r="X162">
        <v>2.77379783333333</v>
      </c>
      <c r="Y162">
        <v>82.903225806451601</v>
      </c>
      <c r="Z162">
        <v>5</v>
      </c>
      <c r="AA162">
        <v>15</v>
      </c>
      <c r="AB162">
        <v>15</v>
      </c>
      <c r="AC162">
        <v>5</v>
      </c>
    </row>
    <row r="163" spans="1:29" x14ac:dyDescent="0.55000000000000004">
      <c r="A163">
        <v>162</v>
      </c>
      <c r="B163">
        <v>590</v>
      </c>
      <c r="C163">
        <v>590</v>
      </c>
      <c r="D163">
        <v>55.717417749999903</v>
      </c>
      <c r="E163">
        <v>99.180918995370305</v>
      </c>
      <c r="F163">
        <v>97.561357708333304</v>
      </c>
      <c r="G163">
        <v>92.544390309027705</v>
      </c>
      <c r="H163">
        <v>48.819847913192099</v>
      </c>
      <c r="I163">
        <v>69.4476078</v>
      </c>
      <c r="J163">
        <v>18.380409848460602</v>
      </c>
      <c r="K163">
        <v>64</v>
      </c>
      <c r="L163">
        <v>6</v>
      </c>
      <c r="M163">
        <v>0.127138880057869</v>
      </c>
      <c r="N163">
        <v>0.31030506319209</v>
      </c>
      <c r="O163">
        <v>5.3284456999999996</v>
      </c>
      <c r="P163">
        <v>0.169491525423728</v>
      </c>
      <c r="Q163">
        <v>0.26971750279661</v>
      </c>
      <c r="R163">
        <v>5.6462976333333303</v>
      </c>
      <c r="S163">
        <v>0</v>
      </c>
      <c r="T163">
        <v>12.316735470536701</v>
      </c>
      <c r="U163">
        <v>26.589020899999898</v>
      </c>
      <c r="V163">
        <v>45.084745762711798</v>
      </c>
      <c r="W163">
        <v>0.23448552189265501</v>
      </c>
      <c r="X163">
        <v>3.03470358333333</v>
      </c>
      <c r="Y163">
        <v>45.084745762711798</v>
      </c>
      <c r="Z163">
        <v>5</v>
      </c>
      <c r="AA163">
        <v>15</v>
      </c>
      <c r="AB163">
        <v>15</v>
      </c>
      <c r="AC163">
        <v>5</v>
      </c>
    </row>
    <row r="164" spans="1:29" x14ac:dyDescent="0.55000000000000004">
      <c r="A164">
        <v>163</v>
      </c>
      <c r="B164">
        <v>618</v>
      </c>
      <c r="C164">
        <v>618</v>
      </c>
      <c r="D164">
        <v>85.004522466666501</v>
      </c>
      <c r="E164">
        <v>88.641643207175903</v>
      </c>
      <c r="F164">
        <v>85.753098877314798</v>
      </c>
      <c r="G164">
        <v>91.559337694444395</v>
      </c>
      <c r="H164">
        <v>62.256311539913597</v>
      </c>
      <c r="I164">
        <v>88.631445683333297</v>
      </c>
      <c r="J164">
        <v>25.0031177934606</v>
      </c>
      <c r="K164">
        <v>81</v>
      </c>
      <c r="L164">
        <v>23</v>
      </c>
      <c r="M164">
        <v>2.2954156068402698</v>
      </c>
      <c r="N164">
        <v>5.3485412198219997</v>
      </c>
      <c r="O164">
        <v>23.816721416666599</v>
      </c>
      <c r="P164">
        <v>39.482200647249101</v>
      </c>
      <c r="Q164">
        <v>1.9764020497842401</v>
      </c>
      <c r="R164">
        <v>7.0655430999999904</v>
      </c>
      <c r="S164">
        <v>0</v>
      </c>
      <c r="T164">
        <v>18.727340440587799</v>
      </c>
      <c r="U164">
        <v>28.8489011666666</v>
      </c>
      <c r="V164">
        <v>71.521035598705495</v>
      </c>
      <c r="W164">
        <v>0.26317041108414202</v>
      </c>
      <c r="X164">
        <v>3.3056365333333302</v>
      </c>
      <c r="Y164">
        <v>71.521035598705495</v>
      </c>
      <c r="Z164">
        <v>5</v>
      </c>
      <c r="AA164">
        <v>15</v>
      </c>
      <c r="AB164">
        <v>15</v>
      </c>
      <c r="AC164">
        <v>5</v>
      </c>
    </row>
    <row r="165" spans="1:29" x14ac:dyDescent="0.55000000000000004">
      <c r="A165">
        <v>164</v>
      </c>
      <c r="B165">
        <v>590</v>
      </c>
      <c r="C165">
        <v>590</v>
      </c>
      <c r="D165">
        <v>52.925180533333297</v>
      </c>
      <c r="E165">
        <v>99.900306392361102</v>
      </c>
      <c r="F165">
        <v>98.251870041666606</v>
      </c>
      <c r="G165">
        <v>91.877911273148101</v>
      </c>
      <c r="H165">
        <v>50.634116350282497</v>
      </c>
      <c r="I165">
        <v>65.205403566666604</v>
      </c>
      <c r="J165">
        <v>19.124774089618001</v>
      </c>
      <c r="K165">
        <v>59</v>
      </c>
      <c r="L165">
        <v>5</v>
      </c>
      <c r="M165">
        <v>9.3797222974537506E-2</v>
      </c>
      <c r="N165">
        <v>0.22892881539547999</v>
      </c>
      <c r="O165">
        <v>2.4131608</v>
      </c>
      <c r="P165">
        <v>0</v>
      </c>
      <c r="Q165">
        <v>9.6288181016949095E-2</v>
      </c>
      <c r="R165">
        <v>3.5551115333333301</v>
      </c>
      <c r="S165">
        <v>0</v>
      </c>
      <c r="T165">
        <v>14.297807386355901</v>
      </c>
      <c r="U165">
        <v>26.867303799999998</v>
      </c>
      <c r="V165">
        <v>54.5762711864406</v>
      </c>
      <c r="W165">
        <v>0.243491899011299</v>
      </c>
      <c r="X165">
        <v>2.3468553999999999</v>
      </c>
      <c r="Y165">
        <v>54.5762711864406</v>
      </c>
      <c r="Z165">
        <v>5</v>
      </c>
      <c r="AA165">
        <v>15</v>
      </c>
      <c r="AB165">
        <v>15</v>
      </c>
      <c r="AC165">
        <v>5</v>
      </c>
    </row>
    <row r="166" spans="1:29" x14ac:dyDescent="0.55000000000000004">
      <c r="A166">
        <v>165</v>
      </c>
      <c r="B166">
        <v>605</v>
      </c>
      <c r="C166">
        <v>605</v>
      </c>
      <c r="D166">
        <v>66.360911249999901</v>
      </c>
      <c r="E166">
        <v>90.817836302083293</v>
      </c>
      <c r="F166">
        <v>86.060054217592594</v>
      </c>
      <c r="G166">
        <v>91.169028237268506</v>
      </c>
      <c r="H166">
        <v>59.927877862506897</v>
      </c>
      <c r="I166">
        <v>73.284971783333305</v>
      </c>
      <c r="J166">
        <v>23.507023323634201</v>
      </c>
      <c r="K166">
        <v>68</v>
      </c>
      <c r="L166">
        <v>10</v>
      </c>
      <c r="M166">
        <v>0.50750407312500001</v>
      </c>
      <c r="N166">
        <v>1.20794357900826</v>
      </c>
      <c r="O166">
        <v>8.0727423166666608</v>
      </c>
      <c r="P166">
        <v>4.4628099173553704</v>
      </c>
      <c r="Q166">
        <v>1.77939715953167</v>
      </c>
      <c r="R166">
        <v>7.6553110166666603</v>
      </c>
      <c r="S166">
        <v>0</v>
      </c>
      <c r="T166">
        <v>20.686269845509599</v>
      </c>
      <c r="U166">
        <v>28.2385791833333</v>
      </c>
      <c r="V166">
        <v>83.636363636363598</v>
      </c>
      <c r="W166">
        <v>0.28392438256198299</v>
      </c>
      <c r="X166">
        <v>3.7020430833333302</v>
      </c>
      <c r="Y166">
        <v>83.636363636363598</v>
      </c>
      <c r="Z166">
        <v>5</v>
      </c>
      <c r="AA166">
        <v>15</v>
      </c>
      <c r="AB166">
        <v>15</v>
      </c>
      <c r="AC166">
        <v>5</v>
      </c>
    </row>
    <row r="167" spans="1:29" x14ac:dyDescent="0.55000000000000004">
      <c r="A167">
        <v>166</v>
      </c>
      <c r="B167">
        <v>642</v>
      </c>
      <c r="C167">
        <v>642</v>
      </c>
      <c r="D167">
        <v>105.02804346666601</v>
      </c>
      <c r="E167">
        <v>87.786679381944396</v>
      </c>
      <c r="F167">
        <v>86.692124344907398</v>
      </c>
      <c r="G167">
        <v>90.599827056712897</v>
      </c>
      <c r="H167">
        <v>66.766762943795399</v>
      </c>
      <c r="I167">
        <v>106.616787866666</v>
      </c>
      <c r="J167">
        <v>28.000636543761502</v>
      </c>
      <c r="K167">
        <v>97</v>
      </c>
      <c r="L167">
        <v>38</v>
      </c>
      <c r="M167">
        <v>3.9039495396990702</v>
      </c>
      <c r="N167">
        <v>8.7565223320352992</v>
      </c>
      <c r="O167">
        <v>38.267803899999997</v>
      </c>
      <c r="P167">
        <v>43.146417445482797</v>
      </c>
      <c r="Q167">
        <v>1.9678948795430899</v>
      </c>
      <c r="R167">
        <v>7.61691043333333</v>
      </c>
      <c r="S167">
        <v>0</v>
      </c>
      <c r="T167">
        <v>19.8345521385254</v>
      </c>
      <c r="U167">
        <v>28.488632149999901</v>
      </c>
      <c r="V167">
        <v>76.947040498442306</v>
      </c>
      <c r="W167">
        <v>0.293869296728971</v>
      </c>
      <c r="X167">
        <v>3.15075974999999</v>
      </c>
      <c r="Y167">
        <v>76.947040498442306</v>
      </c>
      <c r="Z167">
        <v>5</v>
      </c>
      <c r="AA167">
        <v>15</v>
      </c>
      <c r="AB167">
        <v>15</v>
      </c>
      <c r="AC167">
        <v>5</v>
      </c>
    </row>
    <row r="168" spans="1:29" x14ac:dyDescent="0.55000000000000004">
      <c r="A168">
        <v>167</v>
      </c>
      <c r="B168">
        <v>592</v>
      </c>
      <c r="C168">
        <v>592</v>
      </c>
      <c r="D168">
        <v>57.802692833333197</v>
      </c>
      <c r="E168">
        <v>100</v>
      </c>
      <c r="F168">
        <v>100</v>
      </c>
      <c r="G168">
        <v>91.991083335648099</v>
      </c>
      <c r="H168">
        <v>44.711740726998897</v>
      </c>
      <c r="I168">
        <v>59.004047266666603</v>
      </c>
      <c r="J168">
        <v>16.734242895636498</v>
      </c>
      <c r="K168">
        <v>51</v>
      </c>
      <c r="L168">
        <v>5</v>
      </c>
      <c r="M168">
        <v>9.5421418969907607E-2</v>
      </c>
      <c r="N168">
        <v>0.23210615425112599</v>
      </c>
      <c r="O168">
        <v>2.0086529333333298</v>
      </c>
      <c r="P168">
        <v>0</v>
      </c>
      <c r="Q168">
        <v>0</v>
      </c>
      <c r="R168">
        <v>0</v>
      </c>
      <c r="S168">
        <v>0</v>
      </c>
      <c r="T168">
        <v>8.2903486710867007</v>
      </c>
      <c r="U168">
        <v>21.7499653333333</v>
      </c>
      <c r="V168">
        <v>14.527027027027</v>
      </c>
      <c r="W168">
        <v>0.25196630202702602</v>
      </c>
      <c r="X168">
        <v>3.1643443499999999</v>
      </c>
      <c r="Y168">
        <v>14.527027027027</v>
      </c>
      <c r="Z168">
        <v>5</v>
      </c>
      <c r="AA168">
        <v>15</v>
      </c>
      <c r="AB168">
        <v>15</v>
      </c>
      <c r="AC168">
        <v>5</v>
      </c>
    </row>
    <row r="169" spans="1:29" x14ac:dyDescent="0.55000000000000004">
      <c r="A169">
        <v>168</v>
      </c>
      <c r="B169">
        <v>618</v>
      </c>
      <c r="C169">
        <v>618</v>
      </c>
      <c r="D169">
        <v>83.5928105666666</v>
      </c>
      <c r="E169">
        <v>92.162538980324001</v>
      </c>
      <c r="F169">
        <v>91.724386017361098</v>
      </c>
      <c r="G169">
        <v>91.764159428240703</v>
      </c>
      <c r="H169">
        <v>55.404846745145598</v>
      </c>
      <c r="I169">
        <v>88.838862766666594</v>
      </c>
      <c r="J169">
        <v>22.077239036504601</v>
      </c>
      <c r="K169">
        <v>83</v>
      </c>
      <c r="L169">
        <v>24</v>
      </c>
      <c r="M169">
        <v>2.17934104545138</v>
      </c>
      <c r="N169">
        <v>5.0780762224110001</v>
      </c>
      <c r="O169">
        <v>24.6565202333333</v>
      </c>
      <c r="P169">
        <v>30.582524271844601</v>
      </c>
      <c r="Q169">
        <v>1.2755575158576</v>
      </c>
      <c r="R169">
        <v>6.9319424999999999</v>
      </c>
      <c r="S169">
        <v>0</v>
      </c>
      <c r="T169">
        <v>12.987271944822</v>
      </c>
      <c r="U169">
        <v>28.2706385</v>
      </c>
      <c r="V169">
        <v>45.792880258899601</v>
      </c>
      <c r="W169">
        <v>0.25603612079288002</v>
      </c>
      <c r="X169">
        <v>2.8829525</v>
      </c>
      <c r="Y169">
        <v>45.792880258899601</v>
      </c>
      <c r="Z169">
        <v>5</v>
      </c>
      <c r="AA169">
        <v>15</v>
      </c>
      <c r="AB169">
        <v>15</v>
      </c>
      <c r="AC169">
        <v>5</v>
      </c>
    </row>
    <row r="170" spans="1:29" x14ac:dyDescent="0.55000000000000004">
      <c r="A170">
        <v>169</v>
      </c>
      <c r="B170">
        <v>588</v>
      </c>
      <c r="C170">
        <v>588</v>
      </c>
      <c r="D170">
        <v>65.008559083333296</v>
      </c>
      <c r="E170">
        <v>87.457297829861105</v>
      </c>
      <c r="F170">
        <v>87.240360710648105</v>
      </c>
      <c r="G170">
        <v>92.698242559027705</v>
      </c>
      <c r="H170">
        <v>64.783806928146305</v>
      </c>
      <c r="I170">
        <v>97.341487683333298</v>
      </c>
      <c r="J170">
        <v>24.834583864455901</v>
      </c>
      <c r="K170">
        <v>91</v>
      </c>
      <c r="L170">
        <v>33</v>
      </c>
      <c r="M170">
        <v>4.1968958354398103</v>
      </c>
      <c r="N170">
        <v>10.2781122500566</v>
      </c>
      <c r="O170">
        <v>33.4984230833333</v>
      </c>
      <c r="P170">
        <v>49.4897959183673</v>
      </c>
      <c r="Q170">
        <v>2.1591977655045298</v>
      </c>
      <c r="R170">
        <v>6.5207481999999999</v>
      </c>
      <c r="S170">
        <v>0</v>
      </c>
      <c r="T170">
        <v>16.353608545748202</v>
      </c>
      <c r="U170">
        <v>27.739681599999901</v>
      </c>
      <c r="V170">
        <v>62.074829931972701</v>
      </c>
      <c r="W170">
        <v>0.236725409155328</v>
      </c>
      <c r="X170">
        <v>2.3221096999999999</v>
      </c>
      <c r="Y170">
        <v>62.074829931972701</v>
      </c>
      <c r="Z170">
        <v>5</v>
      </c>
      <c r="AA170">
        <v>15</v>
      </c>
      <c r="AB170">
        <v>15</v>
      </c>
      <c r="AC170">
        <v>5</v>
      </c>
    </row>
    <row r="171" spans="1:29" x14ac:dyDescent="0.55000000000000004">
      <c r="A171">
        <v>170</v>
      </c>
      <c r="B171">
        <v>659</v>
      </c>
      <c r="C171">
        <v>659</v>
      </c>
      <c r="D171">
        <v>126.241767266666</v>
      </c>
      <c r="E171">
        <v>79.197408893518499</v>
      </c>
      <c r="F171">
        <v>78.489628804398095</v>
      </c>
      <c r="G171">
        <v>90.467399952546302</v>
      </c>
      <c r="H171">
        <v>94.607741039276803</v>
      </c>
      <c r="I171">
        <v>129.518334066666</v>
      </c>
      <c r="J171">
        <v>41.454623111134197</v>
      </c>
      <c r="K171">
        <v>119</v>
      </c>
      <c r="L171">
        <v>63</v>
      </c>
      <c r="M171">
        <v>15.0946329584953</v>
      </c>
      <c r="N171">
        <v>32.983719970004998</v>
      </c>
      <c r="O171">
        <v>65.703887583333298</v>
      </c>
      <c r="P171">
        <v>80.121396054628207</v>
      </c>
      <c r="Q171">
        <v>3.17857275417298</v>
      </c>
      <c r="R171">
        <v>7.83939131666666</v>
      </c>
      <c r="S171">
        <v>0</v>
      </c>
      <c r="T171">
        <v>22.183347379413199</v>
      </c>
      <c r="U171">
        <v>28.992683383333301</v>
      </c>
      <c r="V171">
        <v>89.681335356600897</v>
      </c>
      <c r="W171">
        <v>0.28721670369246299</v>
      </c>
      <c r="X171">
        <v>3.4579082666666601</v>
      </c>
      <c r="Y171">
        <v>89.681335356600897</v>
      </c>
      <c r="Z171">
        <v>5</v>
      </c>
      <c r="AA171">
        <v>15</v>
      </c>
      <c r="AB171">
        <v>15</v>
      </c>
      <c r="AC171">
        <v>5</v>
      </c>
    </row>
    <row r="172" spans="1:29" x14ac:dyDescent="0.55000000000000004">
      <c r="A172">
        <v>171</v>
      </c>
      <c r="B172">
        <v>574</v>
      </c>
      <c r="C172">
        <v>574</v>
      </c>
      <c r="D172">
        <v>58.011403699999903</v>
      </c>
      <c r="E172">
        <v>100</v>
      </c>
      <c r="F172">
        <v>99.4886738136574</v>
      </c>
      <c r="G172">
        <v>93.461382371527705</v>
      </c>
      <c r="H172">
        <v>44.281806592740899</v>
      </c>
      <c r="I172">
        <v>63.222288533333298</v>
      </c>
      <c r="J172">
        <v>16.063260286770799</v>
      </c>
      <c r="K172">
        <v>58</v>
      </c>
      <c r="L172">
        <v>3</v>
      </c>
      <c r="M172">
        <v>8.2943709849537403E-2</v>
      </c>
      <c r="N172">
        <v>0.2080817808072</v>
      </c>
      <c r="O172">
        <v>1.3574898499999899</v>
      </c>
      <c r="P172">
        <v>0</v>
      </c>
      <c r="Q172">
        <v>1.0460851103368101E-2</v>
      </c>
      <c r="R172">
        <v>1.6757867</v>
      </c>
      <c r="S172">
        <v>0</v>
      </c>
      <c r="T172">
        <v>8.1851561236643402</v>
      </c>
      <c r="U172">
        <v>26.263189083333302</v>
      </c>
      <c r="V172">
        <v>24.390243902439</v>
      </c>
      <c r="W172">
        <v>0.215214830429732</v>
      </c>
      <c r="X172">
        <v>3.3064151166666602</v>
      </c>
      <c r="Y172">
        <v>24.390243902439</v>
      </c>
      <c r="Z172">
        <v>5</v>
      </c>
      <c r="AA172">
        <v>15</v>
      </c>
      <c r="AB172">
        <v>15</v>
      </c>
      <c r="AC172">
        <v>5</v>
      </c>
    </row>
    <row r="173" spans="1:29" x14ac:dyDescent="0.55000000000000004">
      <c r="A173">
        <v>172</v>
      </c>
      <c r="B173">
        <v>581</v>
      </c>
      <c r="C173">
        <v>581</v>
      </c>
      <c r="D173">
        <v>48.207111433333303</v>
      </c>
      <c r="E173">
        <v>100</v>
      </c>
      <c r="F173">
        <v>100</v>
      </c>
      <c r="G173">
        <v>92.172130171296303</v>
      </c>
      <c r="H173">
        <v>43.864908557745203</v>
      </c>
      <c r="I173">
        <v>57.16800945</v>
      </c>
      <c r="J173">
        <v>16.069000260092601</v>
      </c>
      <c r="K173">
        <v>51</v>
      </c>
      <c r="L173">
        <v>4</v>
      </c>
      <c r="M173">
        <v>7.8936629872685293E-2</v>
      </c>
      <c r="N173">
        <v>0.19564328230063099</v>
      </c>
      <c r="O173">
        <v>1.8852726499999899</v>
      </c>
      <c r="P173">
        <v>0</v>
      </c>
      <c r="Q173">
        <v>0</v>
      </c>
      <c r="R173">
        <v>0</v>
      </c>
      <c r="S173">
        <v>0</v>
      </c>
      <c r="T173">
        <v>7.4824825264486403</v>
      </c>
      <c r="U173">
        <v>20.356079350000002</v>
      </c>
      <c r="V173">
        <v>11.015490533562801</v>
      </c>
      <c r="W173">
        <v>0.25101866635111802</v>
      </c>
      <c r="X173">
        <v>3.61987675</v>
      </c>
      <c r="Y173">
        <v>11.015490533562801</v>
      </c>
      <c r="Z173">
        <v>5</v>
      </c>
      <c r="AA173">
        <v>15</v>
      </c>
      <c r="AB173">
        <v>15</v>
      </c>
      <c r="AC173">
        <v>5</v>
      </c>
    </row>
    <row r="174" spans="1:29" x14ac:dyDescent="0.55000000000000004">
      <c r="A174">
        <v>173</v>
      </c>
      <c r="B174">
        <v>626</v>
      </c>
      <c r="C174">
        <v>626</v>
      </c>
      <c r="D174">
        <v>92.606790499999903</v>
      </c>
      <c r="E174">
        <v>88.868667685185102</v>
      </c>
      <c r="F174">
        <v>88.267047542824002</v>
      </c>
      <c r="G174">
        <v>90.866463656249906</v>
      </c>
      <c r="H174">
        <v>66.559947658839107</v>
      </c>
      <c r="I174">
        <v>99.169968183333296</v>
      </c>
      <c r="J174">
        <v>27.175386179074</v>
      </c>
      <c r="K174">
        <v>92</v>
      </c>
      <c r="L174">
        <v>34</v>
      </c>
      <c r="M174">
        <v>4.6296136018518501</v>
      </c>
      <c r="N174">
        <v>10.649590394036199</v>
      </c>
      <c r="O174">
        <v>34.7595016</v>
      </c>
      <c r="P174">
        <v>43.6102236421725</v>
      </c>
      <c r="Q174">
        <v>1.77788835034611</v>
      </c>
      <c r="R174">
        <v>8.1089087666666604</v>
      </c>
      <c r="S174">
        <v>0</v>
      </c>
      <c r="T174">
        <v>17.843965577582502</v>
      </c>
      <c r="U174">
        <v>29.455076333333299</v>
      </c>
      <c r="V174">
        <v>69.648562300319497</v>
      </c>
      <c r="W174">
        <v>0.31409597401490902</v>
      </c>
      <c r="X174">
        <v>3.2422639333333301</v>
      </c>
      <c r="Y174">
        <v>69.648562300319497</v>
      </c>
      <c r="Z174">
        <v>5</v>
      </c>
      <c r="AA174">
        <v>15</v>
      </c>
      <c r="AB174">
        <v>15</v>
      </c>
      <c r="AC174">
        <v>5</v>
      </c>
    </row>
    <row r="175" spans="1:29" x14ac:dyDescent="0.55000000000000004">
      <c r="A175">
        <v>174</v>
      </c>
      <c r="B175">
        <v>619</v>
      </c>
      <c r="C175">
        <v>619</v>
      </c>
      <c r="D175">
        <v>86.341949449999902</v>
      </c>
      <c r="E175">
        <v>89.082898874999998</v>
      </c>
      <c r="F175">
        <v>88.145898077546207</v>
      </c>
      <c r="G175">
        <v>91.689403890046293</v>
      </c>
      <c r="H175">
        <v>65.525287845072697</v>
      </c>
      <c r="I175">
        <v>96.311704933333303</v>
      </c>
      <c r="J175">
        <v>26.461803094131898</v>
      </c>
      <c r="K175">
        <v>88</v>
      </c>
      <c r="L175">
        <v>30</v>
      </c>
      <c r="M175">
        <v>3.5592837824999899</v>
      </c>
      <c r="N175">
        <v>8.2800785893376396</v>
      </c>
      <c r="O175">
        <v>30.655246299999899</v>
      </c>
      <c r="P175">
        <v>43.780290791599299</v>
      </c>
      <c r="Q175">
        <v>1.78636365113085</v>
      </c>
      <c r="R175">
        <v>7.6815839333333296</v>
      </c>
      <c r="S175">
        <v>0</v>
      </c>
      <c r="T175">
        <v>19.443252441518499</v>
      </c>
      <c r="U175">
        <v>27.976821716666599</v>
      </c>
      <c r="V175">
        <v>83.198707592891694</v>
      </c>
      <c r="W175">
        <v>0.24926800605815799</v>
      </c>
      <c r="X175">
        <v>2.6311601999999898</v>
      </c>
      <c r="Y175">
        <v>83.198707592891694</v>
      </c>
      <c r="Z175">
        <v>5</v>
      </c>
      <c r="AA175">
        <v>15</v>
      </c>
      <c r="AB175">
        <v>15</v>
      </c>
      <c r="AC175">
        <v>5</v>
      </c>
    </row>
    <row r="176" spans="1:29" x14ac:dyDescent="0.55000000000000004">
      <c r="A176">
        <v>175</v>
      </c>
      <c r="B176">
        <v>667</v>
      </c>
      <c r="C176">
        <v>667</v>
      </c>
      <c r="D176">
        <v>131.75873481666599</v>
      </c>
      <c r="E176">
        <v>79.887355225694407</v>
      </c>
      <c r="F176">
        <v>79.314961711805495</v>
      </c>
      <c r="G176">
        <v>90.472287263888802</v>
      </c>
      <c r="H176">
        <v>91.589818279285296</v>
      </c>
      <c r="I176">
        <v>132.65100191666599</v>
      </c>
      <c r="J176">
        <v>40.577455851817099</v>
      </c>
      <c r="K176">
        <v>122</v>
      </c>
      <c r="L176">
        <v>65</v>
      </c>
      <c r="M176">
        <v>14.2189389032175</v>
      </c>
      <c r="N176">
        <v>30.6975592513243</v>
      </c>
      <c r="O176">
        <v>67.187978099999995</v>
      </c>
      <c r="P176">
        <v>77.661169415292306</v>
      </c>
      <c r="Q176">
        <v>3.0058063857071402</v>
      </c>
      <c r="R176">
        <v>7.0844004166666599</v>
      </c>
      <c r="S176">
        <v>0</v>
      </c>
      <c r="T176">
        <v>21.664197320489698</v>
      </c>
      <c r="U176">
        <v>28.5613769166666</v>
      </c>
      <c r="V176">
        <v>86.506746626686606</v>
      </c>
      <c r="W176">
        <v>0.27061704582708601</v>
      </c>
      <c r="X176">
        <v>3.13590693333333</v>
      </c>
      <c r="Y176">
        <v>86.506746626686606</v>
      </c>
      <c r="Z176">
        <v>5</v>
      </c>
      <c r="AA176">
        <v>15</v>
      </c>
      <c r="AB176">
        <v>15</v>
      </c>
      <c r="AC176">
        <v>5</v>
      </c>
    </row>
    <row r="177" spans="1:29" x14ac:dyDescent="0.55000000000000004">
      <c r="A177">
        <v>176</v>
      </c>
      <c r="B177">
        <v>630</v>
      </c>
      <c r="C177">
        <v>630</v>
      </c>
      <c r="D177">
        <v>91.600304566666495</v>
      </c>
      <c r="E177">
        <v>84.371828296296201</v>
      </c>
      <c r="F177">
        <v>83.100130554398106</v>
      </c>
      <c r="G177">
        <v>91.032259067129601</v>
      </c>
      <c r="H177">
        <v>75.421708289444396</v>
      </c>
      <c r="I177">
        <v>105.14119549999999</v>
      </c>
      <c r="J177">
        <v>31.232232824351801</v>
      </c>
      <c r="K177">
        <v>95</v>
      </c>
      <c r="L177">
        <v>37</v>
      </c>
      <c r="M177">
        <v>6.5897972483680496</v>
      </c>
      <c r="N177">
        <v>15.062393710555501</v>
      </c>
      <c r="O177">
        <v>39.023091600000001</v>
      </c>
      <c r="P177">
        <v>56.507936507936499</v>
      </c>
      <c r="Q177">
        <v>2.5203987786772402</v>
      </c>
      <c r="R177">
        <v>7.3066017666666596</v>
      </c>
      <c r="S177">
        <v>0</v>
      </c>
      <c r="T177">
        <v>21.532217203121601</v>
      </c>
      <c r="U177">
        <v>27.973266233333302</v>
      </c>
      <c r="V177">
        <v>87.460317460317398</v>
      </c>
      <c r="W177">
        <v>0.29414084396825402</v>
      </c>
      <c r="X177">
        <v>3.3032676333333302</v>
      </c>
      <c r="Y177">
        <v>87.460317460317398</v>
      </c>
      <c r="Z177">
        <v>5</v>
      </c>
      <c r="AA177">
        <v>15</v>
      </c>
      <c r="AB177">
        <v>15</v>
      </c>
      <c r="AC177">
        <v>5</v>
      </c>
    </row>
    <row r="178" spans="1:29" x14ac:dyDescent="0.55000000000000004">
      <c r="A178">
        <v>177</v>
      </c>
      <c r="B178">
        <v>614</v>
      </c>
      <c r="C178">
        <v>614</v>
      </c>
      <c r="D178">
        <v>73.021321699999902</v>
      </c>
      <c r="E178">
        <v>97.394554371527704</v>
      </c>
      <c r="F178">
        <v>95.777452841435107</v>
      </c>
      <c r="G178">
        <v>91.581966120370296</v>
      </c>
      <c r="H178">
        <v>49.851954417698103</v>
      </c>
      <c r="I178">
        <v>77.911785933333306</v>
      </c>
      <c r="J178">
        <v>19.575006096828599</v>
      </c>
      <c r="K178">
        <v>73</v>
      </c>
      <c r="L178">
        <v>13</v>
      </c>
      <c r="M178">
        <v>0.32280353239583198</v>
      </c>
      <c r="N178">
        <v>0.75706365903908701</v>
      </c>
      <c r="O178">
        <v>14.6682119833333</v>
      </c>
      <c r="P178">
        <v>4.3973941368078098</v>
      </c>
      <c r="Q178">
        <v>0.49855526946253997</v>
      </c>
      <c r="R178">
        <v>6.8154673166666599</v>
      </c>
      <c r="S178">
        <v>0</v>
      </c>
      <c r="T178">
        <v>12.5638515811617</v>
      </c>
      <c r="U178">
        <v>27.963191033333299</v>
      </c>
      <c r="V178">
        <v>44.136807817589499</v>
      </c>
      <c r="W178">
        <v>0.24808006707383201</v>
      </c>
      <c r="X178">
        <v>3.1922925499999999</v>
      </c>
      <c r="Y178">
        <v>44.136807817589499</v>
      </c>
      <c r="Z178">
        <v>5</v>
      </c>
      <c r="AA178">
        <v>15</v>
      </c>
      <c r="AB178">
        <v>15</v>
      </c>
      <c r="AC178">
        <v>5</v>
      </c>
    </row>
    <row r="179" spans="1:29" x14ac:dyDescent="0.55000000000000004">
      <c r="A179">
        <v>178</v>
      </c>
      <c r="B179">
        <v>586</v>
      </c>
      <c r="C179">
        <v>586</v>
      </c>
      <c r="D179">
        <v>56.156574966666597</v>
      </c>
      <c r="E179">
        <v>100</v>
      </c>
      <c r="F179">
        <v>99.814943343750002</v>
      </c>
      <c r="G179">
        <v>92.192657763888803</v>
      </c>
      <c r="H179">
        <v>41.727718771871402</v>
      </c>
      <c r="I179">
        <v>62.303555199999998</v>
      </c>
      <c r="J179">
        <v>15.3318760116319</v>
      </c>
      <c r="K179">
        <v>55</v>
      </c>
      <c r="L179">
        <v>5</v>
      </c>
      <c r="M179">
        <v>9.5497626759258894E-2</v>
      </c>
      <c r="N179">
        <v>0.23466993606370801</v>
      </c>
      <c r="O179">
        <v>2.2859166833333302</v>
      </c>
      <c r="P179">
        <v>0</v>
      </c>
      <c r="Q179">
        <v>2.1238747440272998E-3</v>
      </c>
      <c r="R179">
        <v>0.73084659999999901</v>
      </c>
      <c r="S179">
        <v>0</v>
      </c>
      <c r="T179">
        <v>5.4608163821387903</v>
      </c>
      <c r="U179">
        <v>24.149194616666598</v>
      </c>
      <c r="V179">
        <v>5.97269624573378</v>
      </c>
      <c r="W179">
        <v>0.25073845904436798</v>
      </c>
      <c r="X179">
        <v>3.31761459999999</v>
      </c>
      <c r="Y179">
        <v>5.97269624573378</v>
      </c>
      <c r="Z179">
        <v>5</v>
      </c>
      <c r="AA179">
        <v>15</v>
      </c>
      <c r="AB179">
        <v>15</v>
      </c>
      <c r="AC179">
        <v>5</v>
      </c>
    </row>
    <row r="180" spans="1:29" x14ac:dyDescent="0.55000000000000004">
      <c r="A180">
        <v>179</v>
      </c>
      <c r="B180">
        <v>619</v>
      </c>
      <c r="C180">
        <v>619</v>
      </c>
      <c r="D180">
        <v>91.863861866666596</v>
      </c>
      <c r="E180">
        <v>89.763184960648104</v>
      </c>
      <c r="F180">
        <v>87.764580765046205</v>
      </c>
      <c r="G180">
        <v>91.827373686342597</v>
      </c>
      <c r="H180">
        <v>59.356598142326298</v>
      </c>
      <c r="I180">
        <v>97.748944699999996</v>
      </c>
      <c r="J180">
        <v>23.8070976533911</v>
      </c>
      <c r="K180">
        <v>88</v>
      </c>
      <c r="L180">
        <v>31</v>
      </c>
      <c r="M180">
        <v>2.2709860442129601</v>
      </c>
      <c r="N180">
        <v>5.2830693112547102</v>
      </c>
      <c r="O180">
        <v>30.951746016666601</v>
      </c>
      <c r="P180">
        <v>35.2180936995153</v>
      </c>
      <c r="Q180">
        <v>1.7465998481421601</v>
      </c>
      <c r="R180">
        <v>7.1015443999999901</v>
      </c>
      <c r="S180">
        <v>0</v>
      </c>
      <c r="T180">
        <v>16.294511632498601</v>
      </c>
      <c r="U180">
        <v>28.464057199999999</v>
      </c>
      <c r="V180">
        <v>63.812600969305301</v>
      </c>
      <c r="W180">
        <v>0.249667478809908</v>
      </c>
      <c r="X180">
        <v>2.9242098166666599</v>
      </c>
      <c r="Y180">
        <v>63.812600969305301</v>
      </c>
      <c r="Z180">
        <v>5</v>
      </c>
      <c r="AA180">
        <v>15</v>
      </c>
      <c r="AB180">
        <v>15</v>
      </c>
      <c r="AC180">
        <v>5</v>
      </c>
    </row>
    <row r="181" spans="1:29" x14ac:dyDescent="0.55000000000000004">
      <c r="A181">
        <v>180</v>
      </c>
      <c r="B181">
        <v>643</v>
      </c>
      <c r="C181">
        <v>643</v>
      </c>
      <c r="D181">
        <v>107.43740933333299</v>
      </c>
      <c r="E181">
        <v>84.299911598379595</v>
      </c>
      <c r="F181">
        <v>82.830243841435106</v>
      </c>
      <c r="G181">
        <v>90.436158223379607</v>
      </c>
      <c r="H181">
        <v>71.4299654895282</v>
      </c>
      <c r="I181">
        <v>109.249051216666</v>
      </c>
      <c r="J181">
        <v>30.120987307060201</v>
      </c>
      <c r="K181">
        <v>101</v>
      </c>
      <c r="L181">
        <v>44</v>
      </c>
      <c r="M181">
        <v>4.9891258542824097</v>
      </c>
      <c r="N181">
        <v>11.1731589893727</v>
      </c>
      <c r="O181">
        <v>43.833401216666601</v>
      </c>
      <c r="P181">
        <v>58.942457231726202</v>
      </c>
      <c r="Q181">
        <v>2.5224591718506999</v>
      </c>
      <c r="R181">
        <v>8.1151070999999995</v>
      </c>
      <c r="S181">
        <v>0</v>
      </c>
      <c r="T181">
        <v>21.434177290798299</v>
      </c>
      <c r="U181">
        <v>29.146227383333301</v>
      </c>
      <c r="V181">
        <v>82.581648522550495</v>
      </c>
      <c r="W181">
        <v>0.279412256065318</v>
      </c>
      <c r="X181">
        <v>3.1803181666666598</v>
      </c>
      <c r="Y181">
        <v>82.581648522550495</v>
      </c>
      <c r="Z181">
        <v>5</v>
      </c>
      <c r="AA181">
        <v>15</v>
      </c>
      <c r="AB181">
        <v>15</v>
      </c>
      <c r="AC181">
        <v>5</v>
      </c>
    </row>
    <row r="182" spans="1:29" x14ac:dyDescent="0.55000000000000004">
      <c r="A182">
        <v>181</v>
      </c>
      <c r="B182">
        <v>646</v>
      </c>
      <c r="C182">
        <v>646</v>
      </c>
      <c r="D182">
        <v>121.787385299999</v>
      </c>
      <c r="E182">
        <v>84.820235167823995</v>
      </c>
      <c r="F182">
        <v>83.6766778981481</v>
      </c>
      <c r="G182">
        <v>91.426945505787003</v>
      </c>
      <c r="H182">
        <v>74.384391658126802</v>
      </c>
      <c r="I182">
        <v>123.130485999999</v>
      </c>
      <c r="J182">
        <v>31.574993916493</v>
      </c>
      <c r="K182">
        <v>114</v>
      </c>
      <c r="L182">
        <v>56</v>
      </c>
      <c r="M182">
        <v>7.5681824016435097</v>
      </c>
      <c r="N182">
        <v>16.8702517931372</v>
      </c>
      <c r="O182">
        <v>58.2384508166666</v>
      </c>
      <c r="P182">
        <v>54.798761609907103</v>
      </c>
      <c r="Q182">
        <v>2.4079302160216698</v>
      </c>
      <c r="R182">
        <v>7.72382556666666</v>
      </c>
      <c r="S182">
        <v>0</v>
      </c>
      <c r="T182">
        <v>18.938620149716201</v>
      </c>
      <c r="U182">
        <v>29.9028331833333</v>
      </c>
      <c r="V182">
        <v>73.839009287925606</v>
      </c>
      <c r="W182">
        <v>0.25347429014447798</v>
      </c>
      <c r="X182">
        <v>3.0929853666666598</v>
      </c>
      <c r="Y182">
        <v>73.839009287925606</v>
      </c>
      <c r="Z182">
        <v>5</v>
      </c>
      <c r="AA182">
        <v>15</v>
      </c>
      <c r="AB182">
        <v>15</v>
      </c>
      <c r="AC182">
        <v>5</v>
      </c>
    </row>
    <row r="183" spans="1:29" x14ac:dyDescent="0.55000000000000004">
      <c r="A183">
        <v>182</v>
      </c>
      <c r="B183">
        <v>598</v>
      </c>
      <c r="C183">
        <v>598</v>
      </c>
      <c r="D183">
        <v>66.516736983333203</v>
      </c>
      <c r="E183">
        <v>93.417637517361101</v>
      </c>
      <c r="F183">
        <v>92.799014958333302</v>
      </c>
      <c r="G183">
        <v>92.344216660879596</v>
      </c>
      <c r="H183">
        <v>52.950956662207297</v>
      </c>
      <c r="I183">
        <v>80.135841699999901</v>
      </c>
      <c r="J183">
        <v>20.341648102337899</v>
      </c>
      <c r="K183">
        <v>72</v>
      </c>
      <c r="L183">
        <v>15</v>
      </c>
      <c r="M183">
        <v>0.97564856972222203</v>
      </c>
      <c r="N183">
        <v>2.3493878602006699</v>
      </c>
      <c r="O183">
        <v>14.4563472166666</v>
      </c>
      <c r="P183">
        <v>19.230769230769202</v>
      </c>
      <c r="Q183">
        <v>1.1413699683110301</v>
      </c>
      <c r="R183">
        <v>6.0721339833333303</v>
      </c>
      <c r="S183">
        <v>0</v>
      </c>
      <c r="T183">
        <v>13.437015252396799</v>
      </c>
      <c r="U183">
        <v>27.495223283333299</v>
      </c>
      <c r="V183">
        <v>44.481605351170501</v>
      </c>
      <c r="W183">
        <v>0.22238654509476</v>
      </c>
      <c r="X183">
        <v>2.8446887999999899</v>
      </c>
      <c r="Y183">
        <v>44.481605351170501</v>
      </c>
      <c r="Z183">
        <v>5</v>
      </c>
      <c r="AA183">
        <v>15</v>
      </c>
      <c r="AB183">
        <v>15</v>
      </c>
      <c r="AC183">
        <v>5</v>
      </c>
    </row>
    <row r="184" spans="1:29" x14ac:dyDescent="0.55000000000000004">
      <c r="A184">
        <v>183</v>
      </c>
      <c r="B184">
        <v>654</v>
      </c>
      <c r="C184">
        <v>654</v>
      </c>
      <c r="D184">
        <v>114.42600438333299</v>
      </c>
      <c r="E184">
        <v>83.810902226851795</v>
      </c>
      <c r="F184">
        <v>82.934543952546207</v>
      </c>
      <c r="G184">
        <v>91.180991380787006</v>
      </c>
      <c r="H184">
        <v>75.281001406574902</v>
      </c>
      <c r="I184">
        <v>116.04227859999899</v>
      </c>
      <c r="J184">
        <v>32.363617469687497</v>
      </c>
      <c r="K184">
        <v>109</v>
      </c>
      <c r="L184">
        <v>49</v>
      </c>
      <c r="M184">
        <v>7.6264502676620296</v>
      </c>
      <c r="N184">
        <v>16.7921840755861</v>
      </c>
      <c r="O184">
        <v>51.8820707</v>
      </c>
      <c r="P184">
        <v>62.079510703363901</v>
      </c>
      <c r="Q184">
        <v>2.5101739595565702</v>
      </c>
      <c r="R184">
        <v>7.5875846166666596</v>
      </c>
      <c r="S184">
        <v>0</v>
      </c>
      <c r="T184">
        <v>19.823166524566702</v>
      </c>
      <c r="U184">
        <v>28.41391655</v>
      </c>
      <c r="V184">
        <v>77.828746177369993</v>
      </c>
      <c r="W184">
        <v>0.24263411939347601</v>
      </c>
      <c r="X184">
        <v>2.84926596666666</v>
      </c>
      <c r="Y184">
        <v>77.828746177369993</v>
      </c>
      <c r="Z184">
        <v>5</v>
      </c>
      <c r="AA184">
        <v>15</v>
      </c>
      <c r="AB184">
        <v>15</v>
      </c>
      <c r="AC184">
        <v>5</v>
      </c>
    </row>
    <row r="185" spans="1:29" x14ac:dyDescent="0.55000000000000004">
      <c r="A185">
        <v>184</v>
      </c>
      <c r="B185">
        <v>644</v>
      </c>
      <c r="C185">
        <v>644</v>
      </c>
      <c r="D185">
        <v>111.114557933333</v>
      </c>
      <c r="E185">
        <v>89.663053356481399</v>
      </c>
      <c r="F185">
        <v>89.103580740740696</v>
      </c>
      <c r="G185">
        <v>91.451054002314805</v>
      </c>
      <c r="H185">
        <v>62.195015719565298</v>
      </c>
      <c r="I185">
        <v>111.791618166666</v>
      </c>
      <c r="J185">
        <v>26.035690279270799</v>
      </c>
      <c r="K185">
        <v>103</v>
      </c>
      <c r="L185">
        <v>45</v>
      </c>
      <c r="M185">
        <v>4.2395860399652703</v>
      </c>
      <c r="N185">
        <v>9.4798197166925497</v>
      </c>
      <c r="O185">
        <v>45.845906999999997</v>
      </c>
      <c r="P185">
        <v>40.062111801242203</v>
      </c>
      <c r="Q185">
        <v>1.6133591048395399</v>
      </c>
      <c r="R185">
        <v>6.6741917833333302</v>
      </c>
      <c r="S185">
        <v>0</v>
      </c>
      <c r="T185">
        <v>15.048461782479199</v>
      </c>
      <c r="U185">
        <v>27.7618765333333</v>
      </c>
      <c r="V185">
        <v>54.192546583850898</v>
      </c>
      <c r="W185">
        <v>0.24750971873706001</v>
      </c>
      <c r="X185">
        <v>2.9113128166666602</v>
      </c>
      <c r="Y185">
        <v>54.192546583850898</v>
      </c>
      <c r="Z185">
        <v>5</v>
      </c>
      <c r="AA185">
        <v>15</v>
      </c>
      <c r="AB185">
        <v>15</v>
      </c>
      <c r="AC185">
        <v>5</v>
      </c>
    </row>
    <row r="186" spans="1:29" x14ac:dyDescent="0.55000000000000004">
      <c r="A186">
        <v>185</v>
      </c>
      <c r="B186">
        <v>622</v>
      </c>
      <c r="C186">
        <v>622</v>
      </c>
      <c r="D186">
        <v>78.602721466666594</v>
      </c>
      <c r="E186">
        <v>83.4560971793981</v>
      </c>
      <c r="F186">
        <v>82.627915517361103</v>
      </c>
      <c r="G186">
        <v>91.325844862268497</v>
      </c>
      <c r="H186">
        <v>66.932001010664393</v>
      </c>
      <c r="I186">
        <v>84.375632850000002</v>
      </c>
      <c r="J186">
        <v>27.189168341481398</v>
      </c>
      <c r="K186">
        <v>77</v>
      </c>
      <c r="L186">
        <v>19</v>
      </c>
      <c r="M186">
        <v>2.8633369977777701</v>
      </c>
      <c r="N186">
        <v>6.62894739035369</v>
      </c>
      <c r="O186">
        <v>18.726315549999999</v>
      </c>
      <c r="P186">
        <v>59.646302250803799</v>
      </c>
      <c r="Q186">
        <v>2.7032794875133899</v>
      </c>
      <c r="R186">
        <v>6.8626267499999898</v>
      </c>
      <c r="S186">
        <v>0</v>
      </c>
      <c r="T186">
        <v>21.3994418782422</v>
      </c>
      <c r="U186">
        <v>28.100232066666599</v>
      </c>
      <c r="V186">
        <v>86.3344051446945</v>
      </c>
      <c r="W186">
        <v>0.27057072529474802</v>
      </c>
      <c r="X186">
        <v>2.9678305166666599</v>
      </c>
      <c r="Y186">
        <v>86.3344051446945</v>
      </c>
      <c r="Z186">
        <v>5</v>
      </c>
      <c r="AA186">
        <v>15</v>
      </c>
      <c r="AB186">
        <v>15</v>
      </c>
      <c r="AC186">
        <v>5</v>
      </c>
    </row>
    <row r="187" spans="1:29" x14ac:dyDescent="0.55000000000000004">
      <c r="A187">
        <v>186</v>
      </c>
      <c r="B187">
        <v>604</v>
      </c>
      <c r="C187">
        <v>604</v>
      </c>
      <c r="D187">
        <v>72.819124899999906</v>
      </c>
      <c r="E187">
        <v>95.595485579861105</v>
      </c>
      <c r="F187">
        <v>94.585360547453703</v>
      </c>
      <c r="G187">
        <v>91.991084872685093</v>
      </c>
      <c r="H187">
        <v>51.7085201243653</v>
      </c>
      <c r="I187">
        <v>76.229732299999995</v>
      </c>
      <c r="J187">
        <v>19.989914311064702</v>
      </c>
      <c r="K187">
        <v>70</v>
      </c>
      <c r="L187">
        <v>13</v>
      </c>
      <c r="M187">
        <v>0.61620354549768397</v>
      </c>
      <c r="N187">
        <v>1.4690945455573901</v>
      </c>
      <c r="O187">
        <v>12.723326949999899</v>
      </c>
      <c r="P187">
        <v>14.2384105960264</v>
      </c>
      <c r="Q187">
        <v>0.77340728289183103</v>
      </c>
      <c r="R187">
        <v>6.1243153499999998</v>
      </c>
      <c r="S187">
        <v>0</v>
      </c>
      <c r="T187">
        <v>13.240035515507699</v>
      </c>
      <c r="U187">
        <v>28.061802349999901</v>
      </c>
      <c r="V187">
        <v>51.986754966887403</v>
      </c>
      <c r="W187">
        <v>0.26505784034216301</v>
      </c>
      <c r="X187">
        <v>2.5359738833333298</v>
      </c>
      <c r="Y187">
        <v>51.986754966887403</v>
      </c>
      <c r="Z187">
        <v>5</v>
      </c>
      <c r="AA187">
        <v>15</v>
      </c>
      <c r="AB187">
        <v>15</v>
      </c>
      <c r="AC187">
        <v>5</v>
      </c>
    </row>
    <row r="188" spans="1:29" x14ac:dyDescent="0.55000000000000004">
      <c r="A188">
        <v>187</v>
      </c>
      <c r="B188">
        <v>605</v>
      </c>
      <c r="C188">
        <v>605</v>
      </c>
      <c r="D188">
        <v>63.2523253499999</v>
      </c>
      <c r="E188">
        <v>98.666944000000001</v>
      </c>
      <c r="F188">
        <v>97.035003190972205</v>
      </c>
      <c r="G188">
        <v>91.543863854166602</v>
      </c>
      <c r="H188">
        <v>52.738540464159797</v>
      </c>
      <c r="I188">
        <v>71.550224266666604</v>
      </c>
      <c r="J188">
        <v>20.475513470092601</v>
      </c>
      <c r="K188">
        <v>65</v>
      </c>
      <c r="L188">
        <v>7</v>
      </c>
      <c r="M188">
        <v>0.155666397581018</v>
      </c>
      <c r="N188">
        <v>0.37051175622589499</v>
      </c>
      <c r="O188">
        <v>6.3059993666666596</v>
      </c>
      <c r="P188">
        <v>1.1570247933884199</v>
      </c>
      <c r="Q188">
        <v>0.31251235931129401</v>
      </c>
      <c r="R188">
        <v>6.4488671666666599</v>
      </c>
      <c r="S188">
        <v>0</v>
      </c>
      <c r="T188">
        <v>15.851950455151499</v>
      </c>
      <c r="U188">
        <v>27.5935262166666</v>
      </c>
      <c r="V188">
        <v>62.809917355371901</v>
      </c>
      <c r="W188">
        <v>0.27434028614325001</v>
      </c>
      <c r="X188">
        <v>2.8754830333333299</v>
      </c>
      <c r="Y188">
        <v>62.809917355371901</v>
      </c>
      <c r="Z188">
        <v>5</v>
      </c>
      <c r="AA188">
        <v>15</v>
      </c>
      <c r="AB188">
        <v>15</v>
      </c>
      <c r="AC188">
        <v>5</v>
      </c>
    </row>
    <row r="189" spans="1:29" x14ac:dyDescent="0.55000000000000004">
      <c r="A189">
        <v>188</v>
      </c>
      <c r="B189">
        <v>628</v>
      </c>
      <c r="C189">
        <v>628</v>
      </c>
      <c r="D189">
        <v>95.801326366666601</v>
      </c>
      <c r="E189">
        <v>89.756597964120303</v>
      </c>
      <c r="F189">
        <v>89.175610964120295</v>
      </c>
      <c r="G189">
        <v>91.548466825231401</v>
      </c>
      <c r="H189">
        <v>57.204165188508497</v>
      </c>
      <c r="I189">
        <v>97.598811699999999</v>
      </c>
      <c r="J189">
        <v>23.188131719340198</v>
      </c>
      <c r="K189">
        <v>90</v>
      </c>
      <c r="L189">
        <v>35</v>
      </c>
      <c r="M189">
        <v>2.30588031297453</v>
      </c>
      <c r="N189">
        <v>5.2873688705148503</v>
      </c>
      <c r="O189">
        <v>32.962644300000001</v>
      </c>
      <c r="P189">
        <v>32.006369426751498</v>
      </c>
      <c r="Q189">
        <v>1.6404969569532899</v>
      </c>
      <c r="R189">
        <v>7.3901343833333302</v>
      </c>
      <c r="S189">
        <v>0</v>
      </c>
      <c r="T189">
        <v>14.0690964604299</v>
      </c>
      <c r="U189">
        <v>28.457928549999998</v>
      </c>
      <c r="V189">
        <v>52.229299363057301</v>
      </c>
      <c r="W189">
        <v>0.27276650899681498</v>
      </c>
      <c r="X189">
        <v>3.4694818166666601</v>
      </c>
      <c r="Y189">
        <v>52.229299363057301</v>
      </c>
      <c r="Z189">
        <v>5</v>
      </c>
      <c r="AA189">
        <v>15</v>
      </c>
      <c r="AB189">
        <v>15</v>
      </c>
      <c r="AC189">
        <v>5</v>
      </c>
    </row>
    <row r="190" spans="1:29" x14ac:dyDescent="0.55000000000000004">
      <c r="A190">
        <v>189</v>
      </c>
      <c r="B190">
        <v>652</v>
      </c>
      <c r="C190">
        <v>652</v>
      </c>
      <c r="D190">
        <v>117.434422933333</v>
      </c>
      <c r="E190">
        <v>81.643570575231394</v>
      </c>
      <c r="F190">
        <v>80.535240984953703</v>
      </c>
      <c r="G190">
        <v>90.711239150462902</v>
      </c>
      <c r="H190">
        <v>84.4178591410531</v>
      </c>
      <c r="I190">
        <v>120.74197045</v>
      </c>
      <c r="J190">
        <v>36.3971055540161</v>
      </c>
      <c r="K190">
        <v>112</v>
      </c>
      <c r="L190">
        <v>54</v>
      </c>
      <c r="M190">
        <v>10.503965472777701</v>
      </c>
      <c r="N190">
        <v>23.198942148466202</v>
      </c>
      <c r="O190">
        <v>56.423890133333302</v>
      </c>
      <c r="P190">
        <v>70.705521472392604</v>
      </c>
      <c r="Q190">
        <v>2.8524647507924299</v>
      </c>
      <c r="R190">
        <v>7.3398715833333297</v>
      </c>
      <c r="S190">
        <v>0</v>
      </c>
      <c r="T190">
        <v>22.088740058103198</v>
      </c>
      <c r="U190">
        <v>28.270345766666601</v>
      </c>
      <c r="V190">
        <v>90.644171779141104</v>
      </c>
      <c r="W190">
        <v>0.26569849460633899</v>
      </c>
      <c r="X190">
        <v>3.5624909499999902</v>
      </c>
      <c r="Y190">
        <v>90.644171779141104</v>
      </c>
      <c r="Z190">
        <v>5</v>
      </c>
      <c r="AA190">
        <v>15</v>
      </c>
      <c r="AB190">
        <v>15</v>
      </c>
      <c r="AC190">
        <v>5</v>
      </c>
    </row>
    <row r="191" spans="1:29" x14ac:dyDescent="0.55000000000000004">
      <c r="A191">
        <v>190</v>
      </c>
      <c r="B191">
        <v>602</v>
      </c>
      <c r="C191">
        <v>602</v>
      </c>
      <c r="D191">
        <v>59.434851649999899</v>
      </c>
      <c r="E191">
        <v>99.982811456018496</v>
      </c>
      <c r="F191">
        <v>99.712913715277693</v>
      </c>
      <c r="G191">
        <v>92.026674231481493</v>
      </c>
      <c r="H191">
        <v>44.319095885769599</v>
      </c>
      <c r="I191">
        <v>64.608563816666603</v>
      </c>
      <c r="J191">
        <v>16.8664084534838</v>
      </c>
      <c r="K191">
        <v>59</v>
      </c>
      <c r="L191">
        <v>5</v>
      </c>
      <c r="M191">
        <v>9.2114165868055195E-2</v>
      </c>
      <c r="N191">
        <v>0.22033953297342099</v>
      </c>
      <c r="O191">
        <v>2.1128273000000002</v>
      </c>
      <c r="P191">
        <v>0</v>
      </c>
      <c r="Q191">
        <v>1.81110928848283E-2</v>
      </c>
      <c r="R191">
        <v>1.85553303333333</v>
      </c>
      <c r="S191">
        <v>0</v>
      </c>
      <c r="T191">
        <v>8.0401216618217006</v>
      </c>
      <c r="U191">
        <v>26.571524549999999</v>
      </c>
      <c r="V191">
        <v>17.4418604651162</v>
      </c>
      <c r="W191">
        <v>0.24162902602436301</v>
      </c>
      <c r="X191">
        <v>2.68453509999999</v>
      </c>
      <c r="Y191">
        <v>17.4418604651162</v>
      </c>
      <c r="Z191">
        <v>5</v>
      </c>
      <c r="AA191">
        <v>15</v>
      </c>
      <c r="AB191">
        <v>15</v>
      </c>
      <c r="AC191">
        <v>5</v>
      </c>
    </row>
    <row r="192" spans="1:29" x14ac:dyDescent="0.55000000000000004">
      <c r="A192">
        <v>191</v>
      </c>
      <c r="B192">
        <v>608</v>
      </c>
      <c r="C192">
        <v>608</v>
      </c>
      <c r="D192">
        <v>68.046227633333302</v>
      </c>
      <c r="E192">
        <v>84.534358592592596</v>
      </c>
      <c r="F192">
        <v>83.391091515046298</v>
      </c>
      <c r="G192">
        <v>91.402910152777693</v>
      </c>
      <c r="H192">
        <v>74.857690754276305</v>
      </c>
      <c r="I192">
        <v>111.007434366666</v>
      </c>
      <c r="J192">
        <v>29.9089955683101</v>
      </c>
      <c r="K192">
        <v>103</v>
      </c>
      <c r="L192">
        <v>45</v>
      </c>
      <c r="M192">
        <v>6.48899507921295</v>
      </c>
      <c r="N192">
        <v>15.368672556030701</v>
      </c>
      <c r="O192">
        <v>46.443941383333303</v>
      </c>
      <c r="P192">
        <v>58.059210526315702</v>
      </c>
      <c r="Q192">
        <v>2.6117612481085399</v>
      </c>
      <c r="R192">
        <v>7.72280795</v>
      </c>
      <c r="S192">
        <v>0</v>
      </c>
      <c r="T192">
        <v>20.613561826726901</v>
      </c>
      <c r="U192">
        <v>28.199948283333299</v>
      </c>
      <c r="V192">
        <v>82.072368421052602</v>
      </c>
      <c r="W192">
        <v>0.25655952527412201</v>
      </c>
      <c r="X192">
        <v>3.8542509999999899</v>
      </c>
      <c r="Y192">
        <v>82.072368421052602</v>
      </c>
      <c r="Z192">
        <v>5</v>
      </c>
      <c r="AA192">
        <v>15</v>
      </c>
      <c r="AB192">
        <v>15</v>
      </c>
      <c r="AC192">
        <v>5</v>
      </c>
    </row>
    <row r="193" spans="1:29" x14ac:dyDescent="0.55000000000000004">
      <c r="A193">
        <v>192</v>
      </c>
      <c r="B193">
        <v>604</v>
      </c>
      <c r="C193">
        <v>604</v>
      </c>
      <c r="D193">
        <v>63.684782283333298</v>
      </c>
      <c r="E193">
        <v>97.187529343750001</v>
      </c>
      <c r="F193">
        <v>95.7614756782407</v>
      </c>
      <c r="G193">
        <v>92.397310881944406</v>
      </c>
      <c r="H193">
        <v>48.547565506732901</v>
      </c>
      <c r="I193">
        <v>69.974237216666594</v>
      </c>
      <c r="J193">
        <v>18.693806354548599</v>
      </c>
      <c r="K193">
        <v>64</v>
      </c>
      <c r="L193">
        <v>7</v>
      </c>
      <c r="M193">
        <v>0.216165216458334</v>
      </c>
      <c r="N193">
        <v>0.51536078096026405</v>
      </c>
      <c r="O193">
        <v>5.0686999999999998</v>
      </c>
      <c r="P193">
        <v>0.165562913907284</v>
      </c>
      <c r="Q193">
        <v>0.56016305805739497</v>
      </c>
      <c r="R193">
        <v>5.9711452166666596</v>
      </c>
      <c r="S193">
        <v>0</v>
      </c>
      <c r="T193">
        <v>11.542299924862</v>
      </c>
      <c r="U193">
        <v>27.388409816666599</v>
      </c>
      <c r="V193">
        <v>41.0596026490066</v>
      </c>
      <c r="W193">
        <v>0.22231262157836601</v>
      </c>
      <c r="X193">
        <v>2.3996591333333299</v>
      </c>
      <c r="Y193">
        <v>41.0596026490066</v>
      </c>
      <c r="Z193">
        <v>5</v>
      </c>
      <c r="AA193">
        <v>15</v>
      </c>
      <c r="AB193">
        <v>15</v>
      </c>
      <c r="AC193">
        <v>5</v>
      </c>
    </row>
    <row r="194" spans="1:29" x14ac:dyDescent="0.55000000000000004">
      <c r="A194">
        <v>193</v>
      </c>
      <c r="B194">
        <v>623</v>
      </c>
      <c r="C194">
        <v>623</v>
      </c>
      <c r="D194">
        <v>89.726315916666593</v>
      </c>
      <c r="E194">
        <v>90.477060216435106</v>
      </c>
      <c r="F194">
        <v>88.622717137731399</v>
      </c>
      <c r="G194">
        <v>91.331973885416602</v>
      </c>
      <c r="H194">
        <v>63.515186163456299</v>
      </c>
      <c r="I194">
        <v>91.369481100000002</v>
      </c>
      <c r="J194">
        <v>25.752665941006899</v>
      </c>
      <c r="K194">
        <v>82</v>
      </c>
      <c r="L194">
        <v>25</v>
      </c>
      <c r="M194">
        <v>2.7475562416087902</v>
      </c>
      <c r="N194">
        <v>6.3506917944087702</v>
      </c>
      <c r="O194">
        <v>24.530939649999901</v>
      </c>
      <c r="P194">
        <v>39.0048154093097</v>
      </c>
      <c r="Q194">
        <v>1.6276763047351499</v>
      </c>
      <c r="R194">
        <v>6.5249556666666599</v>
      </c>
      <c r="S194">
        <v>0</v>
      </c>
      <c r="T194">
        <v>19.437704947779601</v>
      </c>
      <c r="U194">
        <v>27.6586982166666</v>
      </c>
      <c r="V194">
        <v>79.614767255216606</v>
      </c>
      <c r="W194">
        <v>0.27158415845371803</v>
      </c>
      <c r="X194">
        <v>3.3413052333333302</v>
      </c>
      <c r="Y194">
        <v>79.614767255216606</v>
      </c>
      <c r="Z194">
        <v>5</v>
      </c>
      <c r="AA194">
        <v>15</v>
      </c>
      <c r="AB194">
        <v>15</v>
      </c>
      <c r="AC194">
        <v>5</v>
      </c>
    </row>
    <row r="195" spans="1:29" x14ac:dyDescent="0.55000000000000004">
      <c r="A195">
        <v>194</v>
      </c>
      <c r="B195">
        <v>581</v>
      </c>
      <c r="C195">
        <v>581</v>
      </c>
      <c r="D195">
        <v>56.519138399999903</v>
      </c>
      <c r="E195">
        <v>100</v>
      </c>
      <c r="F195">
        <v>99.710581916666598</v>
      </c>
      <c r="G195">
        <v>92.780241714120294</v>
      </c>
      <c r="H195">
        <v>44.022957056827302</v>
      </c>
      <c r="I195">
        <v>63.9901390333333</v>
      </c>
      <c r="J195">
        <v>16.1682128398032</v>
      </c>
      <c r="K195">
        <v>57</v>
      </c>
      <c r="L195">
        <v>5</v>
      </c>
      <c r="M195">
        <v>8.4444921851852303E-2</v>
      </c>
      <c r="N195">
        <v>0.209295503384968</v>
      </c>
      <c r="O195">
        <v>2.1059436166666599</v>
      </c>
      <c r="P195">
        <v>0</v>
      </c>
      <c r="Q195">
        <v>8.3925711417096906E-3</v>
      </c>
      <c r="R195">
        <v>1.9523585833333299</v>
      </c>
      <c r="S195">
        <v>0</v>
      </c>
      <c r="T195">
        <v>7.9093188496844498</v>
      </c>
      <c r="U195">
        <v>26.465830999999898</v>
      </c>
      <c r="V195">
        <v>18.0722891566265</v>
      </c>
      <c r="W195">
        <v>0.235036492283419</v>
      </c>
      <c r="X195">
        <v>2.9070579666666601</v>
      </c>
      <c r="Y195">
        <v>18.0722891566265</v>
      </c>
      <c r="Z195">
        <v>5</v>
      </c>
      <c r="AA195">
        <v>15</v>
      </c>
      <c r="AB195">
        <v>15</v>
      </c>
      <c r="AC195">
        <v>5</v>
      </c>
    </row>
    <row r="196" spans="1:29" x14ac:dyDescent="0.55000000000000004">
      <c r="A196">
        <v>195</v>
      </c>
      <c r="B196">
        <v>605</v>
      </c>
      <c r="C196">
        <v>605</v>
      </c>
      <c r="D196">
        <v>75.172691783333306</v>
      </c>
      <c r="E196">
        <v>91.931234981481396</v>
      </c>
      <c r="F196">
        <v>91.2489134236111</v>
      </c>
      <c r="G196">
        <v>91.678401925925897</v>
      </c>
      <c r="H196">
        <v>55.801547521955897</v>
      </c>
      <c r="I196">
        <v>78.652524766666602</v>
      </c>
      <c r="J196">
        <v>21.759481352222199</v>
      </c>
      <c r="K196">
        <v>73</v>
      </c>
      <c r="L196">
        <v>14</v>
      </c>
      <c r="M196">
        <v>0.90037792391203597</v>
      </c>
      <c r="N196">
        <v>2.1430482817079799</v>
      </c>
      <c r="O196">
        <v>14.7462384333333</v>
      </c>
      <c r="P196">
        <v>20.165289256198299</v>
      </c>
      <c r="Q196">
        <v>1.3626216484848399</v>
      </c>
      <c r="R196">
        <v>8.1903549666666606</v>
      </c>
      <c r="S196">
        <v>0</v>
      </c>
      <c r="T196">
        <v>16.062197524269902</v>
      </c>
      <c r="U196">
        <v>28.0549534833333</v>
      </c>
      <c r="V196">
        <v>61.4876033057851</v>
      </c>
      <c r="W196">
        <v>0.26055314531680401</v>
      </c>
      <c r="X196">
        <v>3.5466559833333302</v>
      </c>
      <c r="Y196">
        <v>61.4876033057851</v>
      </c>
      <c r="Z196">
        <v>5</v>
      </c>
      <c r="AA196">
        <v>15</v>
      </c>
      <c r="AB196">
        <v>15</v>
      </c>
      <c r="AC196">
        <v>5</v>
      </c>
    </row>
    <row r="197" spans="1:29" x14ac:dyDescent="0.55000000000000004">
      <c r="A197">
        <v>196</v>
      </c>
      <c r="B197">
        <v>651</v>
      </c>
      <c r="C197">
        <v>651</v>
      </c>
      <c r="D197">
        <v>108.796359283333</v>
      </c>
      <c r="E197">
        <v>80.824859081018502</v>
      </c>
      <c r="F197">
        <v>80.4934946099537</v>
      </c>
      <c r="G197">
        <v>90.741818609953697</v>
      </c>
      <c r="H197">
        <v>83.780760577572906</v>
      </c>
      <c r="I197">
        <v>117.64372078333299</v>
      </c>
      <c r="J197">
        <v>36.087083638993001</v>
      </c>
      <c r="K197">
        <v>111</v>
      </c>
      <c r="L197">
        <v>51</v>
      </c>
      <c r="M197">
        <v>10.5981265051504</v>
      </c>
      <c r="N197">
        <v>23.4428604722222</v>
      </c>
      <c r="O197">
        <v>51.925483616666597</v>
      </c>
      <c r="P197">
        <v>74.193548387096698</v>
      </c>
      <c r="Q197">
        <v>2.9456160768561102</v>
      </c>
      <c r="R197">
        <v>7.1037736499999902</v>
      </c>
      <c r="S197">
        <v>0</v>
      </c>
      <c r="T197">
        <v>21.094325127368101</v>
      </c>
      <c r="U197">
        <v>28.591159383333299</v>
      </c>
      <c r="V197">
        <v>83.4101382488479</v>
      </c>
      <c r="W197">
        <v>0.26239366600102398</v>
      </c>
      <c r="X197">
        <v>3.0926791166666598</v>
      </c>
      <c r="Y197">
        <v>83.4101382488479</v>
      </c>
      <c r="Z197">
        <v>5</v>
      </c>
      <c r="AA197">
        <v>15</v>
      </c>
      <c r="AB197">
        <v>15</v>
      </c>
      <c r="AC197">
        <v>5</v>
      </c>
    </row>
    <row r="198" spans="1:29" x14ac:dyDescent="0.55000000000000004">
      <c r="A198">
        <v>197</v>
      </c>
      <c r="B198">
        <v>615</v>
      </c>
      <c r="C198">
        <v>615</v>
      </c>
      <c r="D198">
        <v>72.511233899999894</v>
      </c>
      <c r="E198">
        <v>92.642689796296295</v>
      </c>
      <c r="F198">
        <v>88.301853068287002</v>
      </c>
      <c r="G198">
        <v>91.255421708333301</v>
      </c>
      <c r="H198">
        <v>59.8783112998915</v>
      </c>
      <c r="I198">
        <v>85.123707066666597</v>
      </c>
      <c r="J198">
        <v>23.8942240522106</v>
      </c>
      <c r="K198">
        <v>79</v>
      </c>
      <c r="L198">
        <v>20</v>
      </c>
      <c r="M198">
        <v>1.3869897314467501</v>
      </c>
      <c r="N198">
        <v>3.2475857126558201</v>
      </c>
      <c r="O198">
        <v>20.857254433333299</v>
      </c>
      <c r="P198">
        <v>23.902439024390201</v>
      </c>
      <c r="Q198">
        <v>1.42545222441734</v>
      </c>
      <c r="R198">
        <v>7.3498296500000002</v>
      </c>
      <c r="S198">
        <v>0</v>
      </c>
      <c r="T198">
        <v>19.008278934715399</v>
      </c>
      <c r="U198">
        <v>27.547675616666599</v>
      </c>
      <c r="V198">
        <v>72.845528455284494</v>
      </c>
      <c r="W198">
        <v>0.263489303550135</v>
      </c>
      <c r="X198">
        <v>3.6344112666666599</v>
      </c>
      <c r="Y198">
        <v>72.845528455284494</v>
      </c>
      <c r="Z198">
        <v>5</v>
      </c>
      <c r="AA198">
        <v>15</v>
      </c>
      <c r="AB198">
        <v>15</v>
      </c>
      <c r="AC198">
        <v>5</v>
      </c>
    </row>
    <row r="199" spans="1:29" x14ac:dyDescent="0.55000000000000004">
      <c r="A199">
        <v>198</v>
      </c>
      <c r="B199">
        <v>638</v>
      </c>
      <c r="C199">
        <v>638</v>
      </c>
      <c r="D199">
        <v>105.044317199999</v>
      </c>
      <c r="E199">
        <v>82.443589589120293</v>
      </c>
      <c r="F199">
        <v>81.775894819444403</v>
      </c>
      <c r="G199">
        <v>90.585496917824003</v>
      </c>
      <c r="H199">
        <v>79.776700424242307</v>
      </c>
      <c r="I199">
        <v>108.09788291666599</v>
      </c>
      <c r="J199">
        <v>33.5810378785879</v>
      </c>
      <c r="K199">
        <v>100</v>
      </c>
      <c r="L199">
        <v>43</v>
      </c>
      <c r="M199">
        <v>8.4874126627893602</v>
      </c>
      <c r="N199">
        <v>19.156542687173399</v>
      </c>
      <c r="O199">
        <v>43.495955449999997</v>
      </c>
      <c r="P199">
        <v>70.846394984325997</v>
      </c>
      <c r="Q199">
        <v>2.7558029421630001</v>
      </c>
      <c r="R199">
        <v>7.4281718166666604</v>
      </c>
      <c r="S199">
        <v>0</v>
      </c>
      <c r="T199">
        <v>21.564021662199501</v>
      </c>
      <c r="U199">
        <v>29.2112329833333</v>
      </c>
      <c r="V199">
        <v>88.087774294670794</v>
      </c>
      <c r="W199">
        <v>0.302658264028213</v>
      </c>
      <c r="X199">
        <v>3.7618833666666598</v>
      </c>
      <c r="Y199">
        <v>88.087774294670794</v>
      </c>
      <c r="Z199">
        <v>5</v>
      </c>
      <c r="AA199">
        <v>15</v>
      </c>
      <c r="AB199">
        <v>15</v>
      </c>
      <c r="AC199">
        <v>5</v>
      </c>
    </row>
    <row r="200" spans="1:29" x14ac:dyDescent="0.55000000000000004">
      <c r="A200">
        <v>199</v>
      </c>
      <c r="B200">
        <v>589</v>
      </c>
      <c r="C200">
        <v>589</v>
      </c>
      <c r="D200">
        <v>55.281390899999899</v>
      </c>
      <c r="E200">
        <v>100</v>
      </c>
      <c r="F200">
        <v>100</v>
      </c>
      <c r="G200">
        <v>91.865285215277694</v>
      </c>
      <c r="H200">
        <v>46.807628164884001</v>
      </c>
      <c r="I200">
        <v>58.381952566666598</v>
      </c>
      <c r="J200">
        <v>17.526329561145801</v>
      </c>
      <c r="K200">
        <v>51</v>
      </c>
      <c r="L200">
        <v>4</v>
      </c>
      <c r="M200">
        <v>7.53245140393526E-2</v>
      </c>
      <c r="N200">
        <v>0.18415500885681901</v>
      </c>
      <c r="O200">
        <v>1.79858075</v>
      </c>
      <c r="P200">
        <v>0</v>
      </c>
      <c r="Q200">
        <v>0</v>
      </c>
      <c r="R200">
        <v>0</v>
      </c>
      <c r="S200">
        <v>0</v>
      </c>
      <c r="T200">
        <v>10.5339830644595</v>
      </c>
      <c r="U200">
        <v>20.542011816666601</v>
      </c>
      <c r="V200">
        <v>24.448217317487199</v>
      </c>
      <c r="W200">
        <v>0.24435737705149899</v>
      </c>
      <c r="X200">
        <v>2.60397716666666</v>
      </c>
      <c r="Y200">
        <v>24.448217317487199</v>
      </c>
      <c r="Z200">
        <v>5</v>
      </c>
      <c r="AA200">
        <v>15</v>
      </c>
      <c r="AB200">
        <v>15</v>
      </c>
      <c r="AC200">
        <v>5</v>
      </c>
    </row>
    <row r="201" spans="1:29" x14ac:dyDescent="0.55000000000000004">
      <c r="A201">
        <v>200</v>
      </c>
      <c r="B201">
        <v>622</v>
      </c>
      <c r="C201">
        <v>622</v>
      </c>
      <c r="D201">
        <v>84.230782083333295</v>
      </c>
      <c r="E201">
        <v>87.847361819444401</v>
      </c>
      <c r="F201">
        <v>87.556330614583302</v>
      </c>
      <c r="G201">
        <v>91.643901517361101</v>
      </c>
      <c r="H201">
        <v>61.920092188585102</v>
      </c>
      <c r="I201">
        <v>88.016283016666605</v>
      </c>
      <c r="J201">
        <v>25.054769766412001</v>
      </c>
      <c r="K201">
        <v>82</v>
      </c>
      <c r="L201">
        <v>23</v>
      </c>
      <c r="M201">
        <v>3.1552213193518499</v>
      </c>
      <c r="N201">
        <v>7.3046924435155303</v>
      </c>
      <c r="O201">
        <v>22.796627416666599</v>
      </c>
      <c r="P201">
        <v>50.643086816720199</v>
      </c>
      <c r="Q201">
        <v>1.9824940993569</v>
      </c>
      <c r="R201">
        <v>6.6729744166666602</v>
      </c>
      <c r="S201">
        <v>0</v>
      </c>
      <c r="T201">
        <v>16.5759803453108</v>
      </c>
      <c r="U201">
        <v>27.729484116666601</v>
      </c>
      <c r="V201">
        <v>58.038585209003202</v>
      </c>
      <c r="W201">
        <v>0.25873266468381501</v>
      </c>
      <c r="X201">
        <v>2.9258834499999899</v>
      </c>
      <c r="Y201">
        <v>58.038585209003202</v>
      </c>
      <c r="Z201">
        <v>5</v>
      </c>
      <c r="AA201">
        <v>15</v>
      </c>
      <c r="AB201">
        <v>15</v>
      </c>
      <c r="AC201">
        <v>5</v>
      </c>
    </row>
  </sheetData>
  <autoFilter ref="D1:D201" xr:uid="{00000000-0009-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B3940-CA42-409B-9AB7-17A641923AE9}">
  <dimension ref="A1:AJ64"/>
  <sheetViews>
    <sheetView topLeftCell="A2" zoomScaleNormal="100" workbookViewId="0">
      <selection activeCell="K32" sqref="K32"/>
    </sheetView>
  </sheetViews>
  <sheetFormatPr defaultColWidth="8.83984375" defaultRowHeight="16.2" x14ac:dyDescent="0.7"/>
  <cols>
    <col min="1" max="1" width="2.734375" style="21" customWidth="1"/>
    <col min="2" max="2" width="3.15625" style="21" customWidth="1"/>
    <col min="3" max="3" width="16.41796875" style="21" customWidth="1"/>
    <col min="4" max="4" width="7.15625" style="21" bestFit="1" customWidth="1"/>
    <col min="5" max="5" width="7.41796875" style="21" bestFit="1" customWidth="1"/>
    <col min="6" max="6" width="7.578125" style="21" bestFit="1" customWidth="1"/>
    <col min="7" max="7" width="6.83984375" style="21" bestFit="1" customWidth="1"/>
    <col min="8" max="8" width="6" style="21" bestFit="1" customWidth="1"/>
    <col min="9" max="9" width="7.26171875" style="21" bestFit="1" customWidth="1"/>
    <col min="10" max="10" width="6.83984375" style="21" bestFit="1" customWidth="1"/>
    <col min="11" max="11" width="7.26171875" style="21" bestFit="1" customWidth="1"/>
    <col min="12" max="12" width="6.83984375" style="21" bestFit="1" customWidth="1"/>
    <col min="13" max="13" width="1" style="21" customWidth="1"/>
    <col min="14" max="14" width="5.68359375" style="21" bestFit="1" customWidth="1"/>
    <col min="15" max="15" width="24.3125" style="22" customWidth="1"/>
    <col min="16" max="16" width="2.734375" style="22" customWidth="1"/>
    <col min="17" max="17" width="65.26171875" style="22" customWidth="1"/>
    <col min="18" max="18" width="8.578125" style="22" customWidth="1"/>
    <col min="19" max="19" width="14.83984375" style="22" customWidth="1"/>
    <col min="20" max="22" width="11.15625" style="22" bestFit="1" customWidth="1"/>
    <col min="23" max="23" width="11.15625" style="22" customWidth="1"/>
    <col min="24" max="25" width="11.15625" style="22" bestFit="1" customWidth="1"/>
    <col min="26" max="28" width="11.15625" style="22" customWidth="1"/>
    <col min="29" max="29" width="11.15625" style="22" bestFit="1" customWidth="1"/>
    <col min="30" max="31" width="8.83984375" style="22" bestFit="1" customWidth="1"/>
    <col min="32" max="33" width="8.83984375" style="22"/>
    <col min="34" max="16384" width="8.83984375" style="21"/>
  </cols>
  <sheetData>
    <row r="1" spans="1:35" ht="19.8" x14ac:dyDescent="0.7">
      <c r="A1" s="2"/>
      <c r="B1" s="1" t="s">
        <v>0</v>
      </c>
      <c r="C1" s="2"/>
      <c r="D1" s="2"/>
      <c r="E1" s="2"/>
      <c r="F1" s="2"/>
      <c r="G1" s="2"/>
      <c r="H1" s="2"/>
      <c r="I1" s="2"/>
      <c r="J1" s="2"/>
      <c r="K1" s="2"/>
      <c r="L1" s="2"/>
      <c r="M1" s="2"/>
      <c r="N1" s="2"/>
      <c r="O1" s="48"/>
      <c r="P1" s="48"/>
      <c r="Q1" s="21"/>
      <c r="R1" s="21"/>
      <c r="AH1" s="22"/>
      <c r="AI1" s="22"/>
    </row>
    <row r="2" spans="1:35" ht="17.399999999999999" x14ac:dyDescent="0.75">
      <c r="A2" s="2"/>
      <c r="B2" s="57" t="s">
        <v>54</v>
      </c>
      <c r="C2" s="2"/>
      <c r="D2" s="2"/>
      <c r="E2" s="2"/>
      <c r="F2" s="2"/>
      <c r="G2" s="2"/>
      <c r="H2" s="2"/>
      <c r="I2" s="2"/>
      <c r="J2" s="2"/>
      <c r="K2" s="2"/>
      <c r="L2" s="2"/>
      <c r="M2" s="2"/>
      <c r="N2" s="2"/>
      <c r="O2" s="48"/>
      <c r="P2" s="48"/>
      <c r="Q2" s="21"/>
      <c r="R2" s="21"/>
      <c r="AH2" s="22"/>
      <c r="AI2" s="22"/>
    </row>
    <row r="3" spans="1:35" ht="19.8" x14ac:dyDescent="0.8">
      <c r="A3" s="2"/>
      <c r="B3" s="3"/>
      <c r="C3" s="2"/>
      <c r="D3" s="2"/>
      <c r="E3" s="2"/>
      <c r="F3" s="2"/>
      <c r="G3" s="2"/>
      <c r="H3" s="2"/>
      <c r="I3" s="2"/>
      <c r="J3" s="2"/>
      <c r="K3" s="2"/>
      <c r="L3" s="2"/>
      <c r="M3" s="2"/>
      <c r="N3" s="2"/>
      <c r="O3" s="48"/>
      <c r="P3" s="48"/>
      <c r="Q3" s="21"/>
      <c r="R3" s="21"/>
      <c r="AH3" s="22"/>
      <c r="AI3" s="22"/>
    </row>
    <row r="4" spans="1:35" x14ac:dyDescent="0.7">
      <c r="Q4" s="21"/>
      <c r="R4" s="21"/>
      <c r="AH4" s="22"/>
      <c r="AI4" s="22"/>
    </row>
    <row r="5" spans="1:35" x14ac:dyDescent="0.7">
      <c r="B5" s="21" t="s">
        <v>55</v>
      </c>
      <c r="Q5" s="21"/>
      <c r="R5" s="21"/>
      <c r="AH5" s="22"/>
      <c r="AI5" s="22"/>
    </row>
    <row r="6" spans="1:35" x14ac:dyDescent="0.7">
      <c r="B6" s="23">
        <v>1</v>
      </c>
      <c r="C6" s="21" t="s">
        <v>56</v>
      </c>
      <c r="Q6" s="21"/>
      <c r="R6" s="21"/>
      <c r="AH6" s="22"/>
      <c r="AI6" s="22"/>
    </row>
    <row r="7" spans="1:35" x14ac:dyDescent="0.7">
      <c r="Q7" s="21"/>
      <c r="R7" s="21"/>
      <c r="AH7" s="22"/>
      <c r="AI7" s="22"/>
    </row>
    <row r="8" spans="1:35" x14ac:dyDescent="0.7">
      <c r="Q8" s="21"/>
      <c r="R8" s="21"/>
      <c r="AH8" s="22"/>
      <c r="AI8" s="22"/>
    </row>
    <row r="9" spans="1:35" x14ac:dyDescent="0.7">
      <c r="Q9" s="21"/>
      <c r="R9" s="21"/>
      <c r="S9" s="22" t="s">
        <v>57</v>
      </c>
      <c r="AH9" s="22"/>
      <c r="AI9" s="22"/>
    </row>
    <row r="10" spans="1:35" ht="14.65" customHeight="1" x14ac:dyDescent="0.7">
      <c r="Q10" s="21"/>
      <c r="R10" s="21"/>
      <c r="AH10" s="22"/>
      <c r="AI10" s="22"/>
    </row>
    <row r="11" spans="1:35" x14ac:dyDescent="0.7">
      <c r="Q11" s="21"/>
      <c r="R11" s="21"/>
      <c r="S11" s="22">
        <f>MAX($S$13:$S$36)</f>
        <v>22</v>
      </c>
      <c r="Y11" s="22" t="s">
        <v>58</v>
      </c>
      <c r="AD11" s="22" t="s">
        <v>59</v>
      </c>
      <c r="AE11" s="22" t="s">
        <v>60</v>
      </c>
      <c r="AF11" s="22" t="s">
        <v>61</v>
      </c>
      <c r="AG11" s="22" t="s">
        <v>62</v>
      </c>
      <c r="AH11" s="22"/>
      <c r="AI11" s="22"/>
    </row>
    <row r="12" spans="1:35" x14ac:dyDescent="0.7">
      <c r="Q12" s="21"/>
      <c r="R12" s="21" t="s">
        <v>63</v>
      </c>
      <c r="S12" s="22" t="s">
        <v>64</v>
      </c>
      <c r="T12" s="22" t="s">
        <v>65</v>
      </c>
      <c r="U12" s="22" t="s">
        <v>66</v>
      </c>
      <c r="V12" s="22" t="str">
        <f>D34</f>
        <v>95% LCI</v>
      </c>
      <c r="W12" s="22" t="str">
        <f>E34</f>
        <v>Average (Mean)</v>
      </c>
      <c r="X12" s="22" t="str">
        <f>F34</f>
        <v>95% UCI</v>
      </c>
      <c r="Y12" s="22" t="str">
        <f>H34</f>
        <v>Min</v>
      </c>
      <c r="Z12" s="22" t="s">
        <v>67</v>
      </c>
      <c r="AA12" s="22" t="s">
        <v>68</v>
      </c>
      <c r="AB12" s="22" t="s">
        <v>69</v>
      </c>
      <c r="AC12" s="22" t="str">
        <f>L34</f>
        <v>Max</v>
      </c>
      <c r="AD12" s="22" t="s">
        <v>70</v>
      </c>
      <c r="AE12" s="22" t="s">
        <v>71</v>
      </c>
      <c r="AF12" s="22" t="s">
        <v>72</v>
      </c>
      <c r="AG12" s="22" t="s">
        <v>73</v>
      </c>
      <c r="AH12" s="52" t="s">
        <v>74</v>
      </c>
      <c r="AI12" s="52" t="s">
        <v>75</v>
      </c>
    </row>
    <row r="13" spans="1:35" x14ac:dyDescent="0.7">
      <c r="Q13" s="21"/>
      <c r="R13" s="21">
        <v>1</v>
      </c>
      <c r="S13" s="22">
        <f>IF(T13="","",COUNTA($T$13:$T13))</f>
        <v>1</v>
      </c>
      <c r="T13" s="22" cm="1">
        <f t="array" ref="T13">IFERROR(INDEX($B$35:$B$58,SMALL(IF($N$35:$N$58=$B$6,ROW($C$35:$C$58)-ROW($C$35)+1),ROWS($C$35:$C35))),"")</f>
        <v>3</v>
      </c>
      <c r="U13" s="22" t="str" cm="1">
        <f t="array" ref="U13">IFERROR(INDEX($O$35:$O$58,SMALL(IF($N$35:$N$58=$B$6,ROW($O$35:$O$58)-ROW($O$35)+1),ROWS($O$35:$O35))),"")</f>
        <v>Overtime minutes</v>
      </c>
      <c r="V13" s="54" cm="1">
        <f t="array" aca="1" ref="V13" ca="1">IFERROR(INDEX($D$35:$D$58,SMALL(IF($N$35:$N$58=$B$6,ROW($D$35:$D$58)-ROW($D$35)+1),ROWS($D$35:$D35))),"")</f>
        <v>81.777957082923123</v>
      </c>
      <c r="W13" s="54" cm="1">
        <f t="array" aca="1" ref="W13" ca="1">IFERROR(INDEX($E$35:$E$58,SMALL(IF($N$35:$N$58=$B$6,ROW($E$35:$E$58)-ROW($E$35)+1),ROWS($E$35:$E35))),"")</f>
        <v>85.047940663249776</v>
      </c>
      <c r="X13" s="54" cm="1">
        <f t="array" aca="1" ref="X13" ca="1">IFERROR(INDEX($F$35:$F$58,SMALL(IF($N$35:$N$58=$B$6,ROW($F$35:$F$58)-ROW($F$35)+1),ROWS($F$35:$F35))),"")</f>
        <v>88.317924243576428</v>
      </c>
      <c r="Y13" s="54" cm="1">
        <f t="array" aca="1" ref="Y13" ca="1">IFERROR(INDEX($H$35:$H$58,SMALL(IF($N$35:$N$58=$B$6,ROW($H$35:$H$58)-ROW($H$35)+1),ROWS($H$35:$H35))),"")</f>
        <v>37.642020833333298</v>
      </c>
      <c r="Z13" s="54" cm="1">
        <f t="array" aca="1" ref="Z13" ca="1">IFERROR(INDEX($I$35:$I$58,SMALL(IF($N$35:$N$58=$B$6,ROW($I$35:$I$58)-ROW($I$35)+1),ROWS($I$35:$I35))),"")</f>
        <v>67.790139641666599</v>
      </c>
      <c r="AA13" s="54" cm="1">
        <f t="array" aca="1" ref="AA13" ca="1">IFERROR(INDEX($J$35:$J$58,SMALL(IF($N$35:$N$58=$B$6,ROW($J$35:$J$58)-ROW($J$35)+1),ROWS($J$35:$J35))),"")</f>
        <v>83.078438558333289</v>
      </c>
      <c r="AB13" s="54" cm="1">
        <f t="array" aca="1" ref="AB13" ca="1">IFERROR(INDEX($K$35:$K$58,SMALL(IF($N$35:$N$58=$B$6,ROW($K$35:$K$58)-ROW($K$35)+1),ROWS($K$35:$K35))),"")</f>
        <v>103.167996058333</v>
      </c>
      <c r="AC13" s="54" cm="1">
        <f t="array" aca="1" ref="AC13" ca="1">IFERROR(INDEX($L$35:$L$58,SMALL(IF($N$35:$N$58=$B$6,ROW($L$35:$L$58)-ROW($L$35)+1),ROWS($L$35:$L35))),"")</f>
        <v>148.054168483333</v>
      </c>
      <c r="AD13" s="54">
        <f ca="1">IFERROR(Z13-Y13,"")</f>
        <v>30.148118808333301</v>
      </c>
      <c r="AE13" s="54">
        <f ca="1">IFERROR(AA13-Z13,"")</f>
        <v>15.28829891666669</v>
      </c>
      <c r="AF13" s="54">
        <f ca="1">IFERROR(AB13-AA13,"")</f>
        <v>20.089557499999714</v>
      </c>
      <c r="AG13" s="55">
        <f ca="1">IFERROR(AC13-AB13,"")</f>
        <v>44.886172424999998</v>
      </c>
      <c r="AH13" s="56">
        <f ca="1">IFERROR(W13-V13,"")</f>
        <v>3.2699835803266524</v>
      </c>
      <c r="AI13" s="56">
        <f ca="1">IFERROR(X13-W13,"")</f>
        <v>3.2699835803266524</v>
      </c>
    </row>
    <row r="14" spans="1:35" x14ac:dyDescent="0.7">
      <c r="Q14" s="21"/>
      <c r="R14" s="21">
        <v>2</v>
      </c>
      <c r="S14" s="22">
        <f>IF(T14="","",COUNTA($T$13:$T14))</f>
        <v>2</v>
      </c>
      <c r="T14" s="22" cm="1">
        <f t="array" ref="T14">IFERROR(INDEX($B$35:$B$58,SMALL(IF($N$35:$N$58=$B$6,ROW($C$35:$C$58)-ROW($C$35)+1),ROWS($C$35:$C36))),"")</f>
        <v>4</v>
      </c>
      <c r="U14" s="22" t="str" cm="1">
        <f t="array" ref="U14">IFERROR(INDEX($O$35:$O$58,SMALL(IF($N$35:$N$58=$B$6,ROW($O$35:$O$58)-ROW($O$35)+1),ROWS($O$35:$O36))),"")</f>
        <v>% of time Signin Q open</v>
      </c>
      <c r="V14" s="54" cm="1">
        <f t="array" aca="1" ref="V14" ca="1">IFERROR(INDEX($D$35:$D$58,SMALL(IF($N$35:$N$58=$B$6,ROW($D$35:$D$58)-ROW($D$35)+1),ROWS($D$35:$D36))),"")</f>
        <v>89.721287884795103</v>
      </c>
      <c r="W14" s="54" cm="1">
        <f t="array" aca="1" ref="W14" ca="1">IFERROR(INDEX($E$35:$E$58,SMALL(IF($N$35:$N$58=$B$6,ROW($E$35:$E$58)-ROW($E$35)+1),ROWS($E$35:$E36))),"")</f>
        <v>90.599229817957124</v>
      </c>
      <c r="X14" s="54" cm="1">
        <f t="array" aca="1" ref="X14" ca="1">IFERROR(INDEX($F$35:$F$58,SMALL(IF($N$35:$N$58=$B$6,ROW($F$35:$F$58)-ROW($F$35)+1),ROWS($F$35:$F36))),"")</f>
        <v>91.477171751119144</v>
      </c>
      <c r="Y14" s="54" cm="1">
        <f t="array" aca="1" ref="Y14" ca="1">IFERROR(INDEX($H$35:$H$58,SMALL(IF($N$35:$N$58=$B$6,ROW($H$35:$H$58)-ROW($H$35)+1),ROWS($H$35:$H36))),"")</f>
        <v>78.545684620370295</v>
      </c>
      <c r="Z14" s="54" cm="1">
        <f t="array" aca="1" ref="Z14" ca="1">IFERROR(INDEX($I$35:$I$58,SMALL(IF($N$35:$N$58=$B$6,ROW($I$35:$I$58)-ROW($I$35)+1),ROWS($I$35:$I36))),"")</f>
        <v>85.404649867766196</v>
      </c>
      <c r="AA14" s="54" cm="1">
        <f t="array" aca="1" ref="AA14" ca="1">IFERROR(INDEX($J$35:$J$58,SMALL(IF($N$35:$N$58=$B$6,ROW($J$35:$J$58)-ROW($J$35)+1),ROWS($J$35:$J36))),"")</f>
        <v>89.759891462384203</v>
      </c>
      <c r="AB14" s="54" cm="1">
        <f t="array" aca="1" ref="AB14" ca="1">IFERROR(INDEX($K$35:$K$58,SMALL(IF($N$35:$N$58=$B$6,ROW($K$35:$K$58)-ROW($K$35)+1),ROWS($K$35:$K36))),"")</f>
        <v>96.831129176215285</v>
      </c>
      <c r="AC14" s="54" cm="1">
        <f t="array" aca="1" ref="AC14" ca="1">IFERROR(INDEX($L$35:$L$58,SMALL(IF($N$35:$N$58=$B$6,ROW($L$35:$L$58)-ROW($L$35)+1),ROWS($L$35:$L36))),"")</f>
        <v>100</v>
      </c>
      <c r="AD14" s="54">
        <f t="shared" ref="AD14:AD36" ca="1" si="0">IFERROR(Z14-Y14,"")</f>
        <v>6.8589652473959006</v>
      </c>
      <c r="AE14" s="54">
        <f t="shared" ref="AE14:AE36" ca="1" si="1">IFERROR(AA14-Z14,"")</f>
        <v>4.3552415946180076</v>
      </c>
      <c r="AF14" s="54">
        <f t="shared" ref="AF14:AF36" ca="1" si="2">IFERROR(AB14-AA14,"")</f>
        <v>7.0712377138310814</v>
      </c>
      <c r="AG14" s="55">
        <f t="shared" ref="AG14:AG36" ca="1" si="3">IFERROR(AC14-AB14,"")</f>
        <v>3.1688708237847152</v>
      </c>
      <c r="AH14" s="56">
        <f t="shared" ref="AH14:AH36" ca="1" si="4">IFERROR(W14-V14,"")</f>
        <v>0.8779419331620204</v>
      </c>
      <c r="AI14" s="56">
        <f t="shared" ref="AI14:AI36" ca="1" si="5">IFERROR(X14-W14,"")</f>
        <v>0.8779419331620204</v>
      </c>
    </row>
    <row r="15" spans="1:35" x14ac:dyDescent="0.7">
      <c r="Q15" s="21"/>
      <c r="R15" s="21">
        <v>3</v>
      </c>
      <c r="S15" s="22">
        <f>IF(T15="","",COUNTA($T$13:$T15))</f>
        <v>3</v>
      </c>
      <c r="T15" s="22" cm="1">
        <f t="array" ref="T15">IFERROR(INDEX($B$35:$B$58,SMALL(IF($N$35:$N$58=$B$6,ROW($C$35:$C$58)-ROW($C$35)+1),ROWS($C$35:$C37))),"")</f>
        <v>5</v>
      </c>
      <c r="U15" s="22" t="str" cm="1">
        <f t="array" ref="U15">IFERROR(INDEX($O$35:$O$58,SMALL(IF($N$35:$N$58=$B$6,ROW($O$35:$O$58)-ROW($O$35)+1),ROWS($O$35:$O37))),"")</f>
        <v>% of time Vac Q Open</v>
      </c>
      <c r="V15" s="54" cm="1">
        <f t="array" aca="1" ref="V15" ca="1">IFERROR(INDEX($D$35:$D$58,SMALL(IF($N$35:$N$58=$B$6,ROW($D$35:$D$58)-ROW($D$35)+1),ROWS($D$35:$D37))),"")</f>
        <v>88.403285928859816</v>
      </c>
      <c r="W15" s="54" cm="1">
        <f t="array" aca="1" ref="W15" ca="1">IFERROR(INDEX($E$35:$E$58,SMALL(IF($N$35:$N$58=$B$6,ROW($E$35:$E$58)-ROW($E$35)+1),ROWS($E$35:$E37))),"")</f>
        <v>89.280158712928156</v>
      </c>
      <c r="X15" s="54" cm="1">
        <f t="array" aca="1" ref="X15" ca="1">IFERROR(INDEX($F$35:$F$58,SMALL(IF($N$35:$N$58=$B$6,ROW($F$35:$F$58)-ROW($F$35)+1),ROWS($F$35:$F37))),"")</f>
        <v>90.157031496996495</v>
      </c>
      <c r="Y15" s="54" cm="1">
        <f t="array" aca="1" ref="Y15" ca="1">IFERROR(INDEX($H$35:$H$58,SMALL(IF($N$35:$N$58=$B$6,ROW($H$35:$H$58)-ROW($H$35)+1),ROWS($H$35:$H37))),"")</f>
        <v>78.201622425925905</v>
      </c>
      <c r="Z15" s="54" cm="1">
        <f t="array" aca="1" ref="Z15" ca="1">IFERROR(INDEX($I$35:$I$58,SMALL(IF($N$35:$N$58=$B$6,ROW($I$35:$I$58)-ROW($I$35)+1),ROWS($I$35:$I37))),"")</f>
        <v>83.918173566550848</v>
      </c>
      <c r="AA15" s="54" cm="1">
        <f t="array" aca="1" ref="AA15" ca="1">IFERROR(INDEX($J$35:$J$58,SMALL(IF($N$35:$N$58=$B$6,ROW($J$35:$J$58)-ROW($J$35)+1),ROWS($J$35:$J37))),"")</f>
        <v>88.432860809027744</v>
      </c>
      <c r="AB15" s="54" cm="1">
        <f t="array" aca="1" ref="AB15" ca="1">IFERROR(INDEX($K$35:$K$58,SMALL(IF($N$35:$N$58=$B$6,ROW($K$35:$K$58)-ROW($K$35)+1),ROWS($K$35:$K37))),"")</f>
        <v>94.59927361400463</v>
      </c>
      <c r="AC15" s="54" cm="1">
        <f t="array" aca="1" ref="AC15" ca="1">IFERROR(INDEX($L$35:$L$58,SMALL(IF($N$35:$N$58=$B$6,ROW($L$35:$L$58)-ROW($L$35)+1),ROWS($L$35:$L37))),"")</f>
        <v>100</v>
      </c>
      <c r="AD15" s="54">
        <f t="shared" ca="1" si="0"/>
        <v>5.7165511406249436</v>
      </c>
      <c r="AE15" s="54">
        <f t="shared" ca="1" si="1"/>
        <v>4.5146872424768958</v>
      </c>
      <c r="AF15" s="54">
        <f t="shared" ca="1" si="2"/>
        <v>6.1664128049768863</v>
      </c>
      <c r="AG15" s="55">
        <f t="shared" ca="1" si="3"/>
        <v>5.4007263859953696</v>
      </c>
      <c r="AH15" s="56">
        <f t="shared" ca="1" si="4"/>
        <v>0.87687278406833968</v>
      </c>
      <c r="AI15" s="56">
        <f t="shared" ca="1" si="5"/>
        <v>0.87687278406833968</v>
      </c>
    </row>
    <row r="16" spans="1:35" x14ac:dyDescent="0.7">
      <c r="Q16" s="21"/>
      <c r="R16" s="21">
        <v>4</v>
      </c>
      <c r="S16" s="22">
        <f>IF(T16="","",COUNTA($T$13:$T16))</f>
        <v>4</v>
      </c>
      <c r="T16" s="22" cm="1">
        <f t="array" ref="T16">IFERROR(INDEX($B$35:$B$58,SMALL(IF($N$35:$N$58=$B$6,ROW($C$35:$C$58)-ROW($C$35)+1),ROWS($C$35:$C38))),"")</f>
        <v>6</v>
      </c>
      <c r="U16" s="22" t="str" cm="1">
        <f t="array" ref="U16">IFERROR(INDEX($O$35:$O$58,SMALL(IF($N$35:$N$58=$B$6,ROW($O$35:$O$58)-ROW($O$35)+1),ROWS($O$35:$O38))),"")</f>
        <v>% of time Obs Q Open</v>
      </c>
      <c r="V16" s="54" cm="1">
        <f t="array" aca="1" ref="V16" ca="1">IFERROR(INDEX($D$35:$D$58,SMALL(IF($N$35:$N$58=$B$6,ROW($D$35:$D$58)-ROW($D$35)+1),ROWS($D$35:$D38))),"")</f>
        <v>91.399496203621567</v>
      </c>
      <c r="W16" s="54" cm="1">
        <f t="array" aca="1" ref="W16" ca="1">IFERROR(INDEX($E$35:$E$58,SMALL(IF($N$35:$N$58=$B$6,ROW($E$35:$E$58)-ROW($E$35)+1),ROWS($E$35:$E38))),"")</f>
        <v>91.498490093072903</v>
      </c>
      <c r="X16" s="54" cm="1">
        <f t="array" aca="1" ref="X16" ca="1">IFERROR(INDEX($F$35:$F$58,SMALL(IF($N$35:$N$58=$B$6,ROW($F$35:$F$58)-ROW($F$35)+1),ROWS($F$35:$F38))),"")</f>
        <v>91.597483982524238</v>
      </c>
      <c r="Y16" s="54" cm="1">
        <f t="array" aca="1" ref="Y16" ca="1">IFERROR(INDEX($H$35:$H$58,SMALL(IF($N$35:$N$58=$B$6,ROW($H$35:$H$58)-ROW($H$35)+1),ROWS($H$35:$H38))),"")</f>
        <v>89.783077418981406</v>
      </c>
      <c r="Z16" s="54" cm="1">
        <f t="array" aca="1" ref="Z16" ca="1">IFERROR(INDEX($I$35:$I$58,SMALL(IF($N$35:$N$58=$B$6,ROW($I$35:$I$58)-ROW($I$35)+1),ROWS($I$35:$I38))),"")</f>
        <v>91.003413796296229</v>
      </c>
      <c r="AA16" s="54" cm="1">
        <f t="array" aca="1" ref="AA16" ca="1">IFERROR(INDEX($J$35:$J$58,SMALL(IF($N$35:$N$58=$B$6,ROW($J$35:$J$58)-ROW($J$35)+1),ROWS($J$35:$J38))),"")</f>
        <v>91.368775438657352</v>
      </c>
      <c r="AB16" s="54" cm="1">
        <f t="array" aca="1" ref="AB16" ca="1">IFERROR(INDEX($K$35:$K$58,SMALL(IF($N$35:$N$58=$B$6,ROW($K$35:$K$58)-ROW($K$35)+1),ROWS($K$35:$K38))),"")</f>
        <v>91.902515608796278</v>
      </c>
      <c r="AC16" s="54" cm="1">
        <f t="array" aca="1" ref="AC16" ca="1">IFERROR(INDEX($L$35:$L$58,SMALL(IF($N$35:$N$58=$B$6,ROW($L$35:$L$58)-ROW($L$35)+1),ROWS($L$35:$L38))),"")</f>
        <v>94.766487271990698</v>
      </c>
      <c r="AD16" s="54">
        <f t="shared" ca="1" si="0"/>
        <v>1.2203363773148226</v>
      </c>
      <c r="AE16" s="54">
        <f t="shared" ca="1" si="1"/>
        <v>0.36536164236112256</v>
      </c>
      <c r="AF16" s="54">
        <f t="shared" ca="1" si="2"/>
        <v>0.53374017013892683</v>
      </c>
      <c r="AG16" s="55">
        <f t="shared" ca="1" si="3"/>
        <v>2.8639716631944196</v>
      </c>
      <c r="AH16" s="56">
        <f t="shared" ca="1" si="4"/>
        <v>9.8993889451335804E-2</v>
      </c>
      <c r="AI16" s="56">
        <f t="shared" ca="1" si="5"/>
        <v>9.8993889451335804E-2</v>
      </c>
    </row>
    <row r="17" spans="17:35" x14ac:dyDescent="0.7">
      <c r="Q17" s="21"/>
      <c r="R17" s="21">
        <v>5</v>
      </c>
      <c r="S17" s="22">
        <f>IF(T17="","",COUNTA($T$13:$T17))</f>
        <v>5</v>
      </c>
      <c r="T17" s="22" cm="1">
        <f t="array" ref="T17">IFERROR(INDEX($B$35:$B$58,SMALL(IF($N$35:$N$58=$B$6,ROW($C$35:$C$58)-ROW($C$35)+1),ROWS($C$35:$C39))),"")</f>
        <v>7</v>
      </c>
      <c r="U17" s="22" t="str" cm="1">
        <f t="array" ref="U17">IFERROR(INDEX($O$35:$O$58,SMALL(IF($N$35:$N$58=$B$6,ROW($O$35:$O$58)-ROW($O$35)+1),ROWS($O$35:$O39))),"")</f>
        <v>Average minutes on site</v>
      </c>
      <c r="V17" s="54" cm="1">
        <f t="array" aca="1" ref="V17" ca="1">IFERROR(INDEX($D$35:$D$58,SMALL(IF($N$35:$N$58=$B$6,ROW($D$35:$D$58)-ROW($D$35)+1),ROWS($D$35:$D39))),"")</f>
        <v>60.094143754442868</v>
      </c>
      <c r="W17" s="54" cm="1">
        <f t="array" aca="1" ref="W17" ca="1">IFERROR(INDEX($E$35:$E$58,SMALL(IF($N$35:$N$58=$B$6,ROW($E$35:$E$58)-ROW($E$35)+1),ROWS($E$35:$E39))),"")</f>
        <v>61.827651713508075</v>
      </c>
      <c r="X17" s="54" cm="1">
        <f t="array" aca="1" ref="X17" ca="1">IFERROR(INDEX($F$35:$F$58,SMALL(IF($N$35:$N$58=$B$6,ROW($F$35:$F$58)-ROW($F$35)+1),ROWS($F$35:$F39))),"")</f>
        <v>63.561159672573282</v>
      </c>
      <c r="Y17" s="54" cm="1">
        <f t="array" aca="1" ref="Y17" ca="1">IFERROR(INDEX($H$35:$H$58,SMALL(IF($N$35:$N$58=$B$6,ROW($H$35:$H$58)-ROW($H$35)+1),ROWS($H$35:$H39))),"")</f>
        <v>37.940557158392998</v>
      </c>
      <c r="Z17" s="54" cm="1">
        <f t="array" aca="1" ref="Z17" ca="1">IFERROR(INDEX($I$35:$I$58,SMALL(IF($N$35:$N$58=$B$6,ROW($I$35:$I$58)-ROW($I$35)+1),ROWS($I$35:$I39))),"")</f>
        <v>52.200163278275525</v>
      </c>
      <c r="AA17" s="54" cm="1">
        <f t="array" aca="1" ref="AA17" ca="1">IFERROR(INDEX($J$35:$J$58,SMALL(IF($N$35:$N$58=$B$6,ROW($J$35:$J$58)-ROW($J$35)+1),ROWS($J$35:$J39))),"")</f>
        <v>61.046386030374499</v>
      </c>
      <c r="AB17" s="54" cm="1">
        <f t="array" aca="1" ref="AB17" ca="1">IFERROR(INDEX($K$35:$K$58,SMALL(IF($N$35:$N$58=$B$6,ROW($K$35:$K$58)-ROW($K$35)+1),ROWS($K$35:$K39))),"")</f>
        <v>68.780601169338127</v>
      </c>
      <c r="AC17" s="54" cm="1">
        <f t="array" aca="1" ref="AC17" ca="1">IFERROR(INDEX($L$35:$L$58,SMALL(IF($N$35:$N$58=$B$6,ROW($L$35:$L$58)-ROW($L$35)+1),ROWS($L$35:$L39))),"")</f>
        <v>96.169099420505304</v>
      </c>
      <c r="AD17" s="54">
        <f t="shared" ca="1" si="0"/>
        <v>14.259606119882527</v>
      </c>
      <c r="AE17" s="54">
        <f t="shared" ca="1" si="1"/>
        <v>8.8462227520989742</v>
      </c>
      <c r="AF17" s="54">
        <f t="shared" ca="1" si="2"/>
        <v>7.7342151389636271</v>
      </c>
      <c r="AG17" s="55">
        <f t="shared" ca="1" si="3"/>
        <v>27.388498251167178</v>
      </c>
      <c r="AH17" s="56">
        <f t="shared" ca="1" si="4"/>
        <v>1.7335079590652072</v>
      </c>
      <c r="AI17" s="56">
        <f t="shared" ca="1" si="5"/>
        <v>1.7335079590652072</v>
      </c>
    </row>
    <row r="18" spans="17:35" x14ac:dyDescent="0.7">
      <c r="Q18" s="21"/>
      <c r="R18" s="21">
        <v>6</v>
      </c>
      <c r="S18" s="22">
        <f>IF(T18="","",COUNTA($T$13:$T18))</f>
        <v>6</v>
      </c>
      <c r="T18" s="22" cm="1">
        <f t="array" ref="T18">IFERROR(INDEX($B$35:$B$58,SMALL(IF($N$35:$N$58=$B$6,ROW($C$35:$C$58)-ROW($C$35)+1),ROWS($C$35:$C40))),"")</f>
        <v>8</v>
      </c>
      <c r="U18" s="22" t="str" cm="1">
        <f t="array" ref="U18">IFERROR(INDEX($O$35:$O$58,SMALL(IF($N$35:$N$58=$B$6,ROW($O$35:$O$58)-ROW($O$35)+1),ROWS($O$35:$O40))),"")</f>
        <v>Maximum minutes on site</v>
      </c>
      <c r="V18" s="54" cm="1">
        <f t="array" aca="1" ref="V18" ca="1">IFERROR(INDEX($D$35:$D$58,SMALL(IF($N$35:$N$58=$B$6,ROW($D$35:$D$58)-ROW($D$35)+1),ROWS($D$35:$D40))),"")</f>
        <v>89.033161037646011</v>
      </c>
      <c r="W18" s="54" cm="1">
        <f t="array" aca="1" ref="W18" ca="1">IFERROR(INDEX($E$35:$E$58,SMALL(IF($N$35:$N$58=$B$6,ROW($E$35:$E$58)-ROW($E$35)+1),ROWS($E$35:$E40))),"")</f>
        <v>92.019617355749801</v>
      </c>
      <c r="X18" s="54" cm="1">
        <f t="array" aca="1" ref="X18" ca="1">IFERROR(INDEX($F$35:$F$58,SMALL(IF($N$35:$N$58=$B$6,ROW($F$35:$F$58)-ROW($F$35)+1),ROWS($F$35:$F40))),"")</f>
        <v>95.006073673853592</v>
      </c>
      <c r="Y18" s="54" cm="1">
        <f t="array" aca="1" ref="Y18" ca="1">IFERROR(INDEX($H$35:$H$58,SMALL(IF($N$35:$N$58=$B$6,ROW($H$35:$H$58)-ROW($H$35)+1),ROWS($H$35:$H40))),"")</f>
        <v>52.131095033333303</v>
      </c>
      <c r="Z18" s="54" cm="1">
        <f t="array" aca="1" ref="Z18" ca="1">IFERROR(INDEX($I$35:$I$58,SMALL(IF($N$35:$N$58=$B$6,ROW($I$35:$I$58)-ROW($I$35)+1),ROWS($I$35:$I40))),"")</f>
        <v>74.285687145833293</v>
      </c>
      <c r="AA18" s="54" cm="1">
        <f t="array" aca="1" ref="AA18" ca="1">IFERROR(INDEX($J$35:$J$58,SMALL(IF($N$35:$N$58=$B$6,ROW($J$35:$J$58)-ROW($J$35)+1),ROWS($J$35:$J40))),"")</f>
        <v>89.217998058333308</v>
      </c>
      <c r="AB18" s="54" cm="1">
        <f t="array" aca="1" ref="AB18" ca="1">IFERROR(INDEX($K$35:$K$58,SMALL(IF($N$35:$N$58=$B$6,ROW($K$35:$K$58)-ROW($K$35)+1),ROWS($K$35:$K40))),"")</f>
        <v>107.775892279166</v>
      </c>
      <c r="AC18" s="54" cm="1">
        <f t="array" aca="1" ref="AC18" ca="1">IFERROR(INDEX($L$35:$L$58,SMALL(IF($N$35:$N$58=$B$6,ROW($L$35:$L$58)-ROW($L$35)+1),ROWS($L$35:$L40))),"")</f>
        <v>149.735689066666</v>
      </c>
      <c r="AD18" s="54">
        <f t="shared" ca="1" si="0"/>
        <v>22.154592112499991</v>
      </c>
      <c r="AE18" s="54">
        <f t="shared" ca="1" si="1"/>
        <v>14.932310912500014</v>
      </c>
      <c r="AF18" s="54">
        <f t="shared" ca="1" si="2"/>
        <v>18.557894220832694</v>
      </c>
      <c r="AG18" s="55">
        <f t="shared" ca="1" si="3"/>
        <v>41.959796787499997</v>
      </c>
      <c r="AH18" s="56">
        <f t="shared" ca="1" si="4"/>
        <v>2.9864563181037909</v>
      </c>
      <c r="AI18" s="56">
        <f t="shared" ca="1" si="5"/>
        <v>2.9864563181037909</v>
      </c>
    </row>
    <row r="19" spans="17:35" x14ac:dyDescent="0.7">
      <c r="Q19" s="21"/>
      <c r="R19" s="21">
        <v>7</v>
      </c>
      <c r="S19" s="22">
        <f>IF(T19="","",COUNTA($T$13:$T19))</f>
        <v>7</v>
      </c>
      <c r="T19" s="22" cm="1">
        <f t="array" ref="T19">IFERROR(INDEX($B$35:$B$58,SMALL(IF($N$35:$N$58=$B$6,ROW($C$35:$C$58)-ROW($C$35)+1),ROWS($C$35:$C41))),"")</f>
        <v>9</v>
      </c>
      <c r="U19" s="22" t="str" cm="1">
        <f t="array" ref="U19">IFERROR(INDEX($O$35:$O$58,SMALL(IF($N$35:$N$58=$B$6,ROW($O$35:$O$58)-ROW($O$35)+1),ROWS($O$35:$O41))),"")</f>
        <v>CarPark Q avg length</v>
      </c>
      <c r="V19" s="54" cm="1">
        <f t="array" aca="1" ref="V19" ca="1">IFERROR(INDEX($D$35:$D$58,SMALL(IF($N$35:$N$58=$B$6,ROW($D$35:$D$58)-ROW($D$35)+1),ROWS($D$35:$D41))),"")</f>
        <v>24.190870433034497</v>
      </c>
      <c r="W19" s="54" cm="1">
        <f t="array" aca="1" ref="W19" ca="1">IFERROR(INDEX($E$35:$E$58,SMALL(IF($N$35:$N$58=$B$6,ROW($E$35:$E$58)-ROW($E$35)+1),ROWS($E$35:$E41))),"")</f>
        <v>25.073902002108515</v>
      </c>
      <c r="X19" s="54" cm="1">
        <f t="array" aca="1" ref="X19" ca="1">IFERROR(INDEX($F$35:$F$58,SMALL(IF($N$35:$N$58=$B$6,ROW($F$35:$F$58)-ROW($F$35)+1),ROWS($F$35:$F41))),"")</f>
        <v>25.956933571182532</v>
      </c>
      <c r="Y19" s="54" cm="1">
        <f t="array" aca="1" ref="Y19" ca="1">IFERROR(INDEX($H$35:$H$58,SMALL(IF($N$35:$N$58=$B$6,ROW($H$35:$H$58)-ROW($H$35)+1),ROWS($H$35:$H41))),"")</f>
        <v>13.143521108935101</v>
      </c>
      <c r="Z19" s="54" cm="1">
        <f t="array" aca="1" ref="Z19" ca="1">IFERROR(INDEX($I$35:$I$58,SMALL(IF($N$35:$N$58=$B$6,ROW($I$35:$I$58)-ROW($I$35)+1),ROWS($I$35:$I41))),"")</f>
        <v>20.19633392013305</v>
      </c>
      <c r="AA19" s="54" cm="1">
        <f t="array" aca="1" ref="AA19" ca="1">IFERROR(INDEX($J$35:$J$58,SMALL(IF($N$35:$N$58=$B$6,ROW($J$35:$J$58)-ROW($J$35)+1),ROWS($J$35:$J41))),"")</f>
        <v>24.622798695376098</v>
      </c>
      <c r="AB19" s="54" cm="1">
        <f t="array" aca="1" ref="AB19" ca="1">IFERROR(INDEX($K$35:$K$58,SMALL(IF($N$35:$N$58=$B$6,ROW($K$35:$K$58)-ROW($K$35)+1),ROWS($K$35:$K41))),"")</f>
        <v>28.666813384163749</v>
      </c>
      <c r="AC19" s="54" cm="1">
        <f t="array" aca="1" ref="AC19" ca="1">IFERROR(INDEX($L$35:$L$58,SMALL(IF($N$35:$N$58=$B$6,ROW($L$35:$L$58)-ROW($L$35)+1),ROWS($L$35:$L41))),"")</f>
        <v>43.916770008831001</v>
      </c>
      <c r="AD19" s="54">
        <f t="shared" ca="1" si="0"/>
        <v>7.0528128111979491</v>
      </c>
      <c r="AE19" s="54">
        <f t="shared" ca="1" si="1"/>
        <v>4.4264647752430477</v>
      </c>
      <c r="AF19" s="54">
        <f t="shared" ca="1" si="2"/>
        <v>4.0440146887876516</v>
      </c>
      <c r="AG19" s="55">
        <f t="shared" ca="1" si="3"/>
        <v>15.249956624667252</v>
      </c>
      <c r="AH19" s="56">
        <f t="shared" ca="1" si="4"/>
        <v>0.88303156907401714</v>
      </c>
      <c r="AI19" s="56">
        <f t="shared" ca="1" si="5"/>
        <v>0.88303156907401714</v>
      </c>
    </row>
    <row r="20" spans="17:35" x14ac:dyDescent="0.7">
      <c r="Q20" s="21"/>
      <c r="R20" s="21">
        <v>8</v>
      </c>
      <c r="S20" s="22">
        <f>IF(T20="","",COUNTA($T$13:$T20))</f>
        <v>8</v>
      </c>
      <c r="T20" s="22" cm="1">
        <f t="array" ref="T20">IFERROR(INDEX($B$35:$B$58,SMALL(IF($N$35:$N$58=$B$6,ROW($C$35:$C$58)-ROW($C$35)+1),ROWS($C$35:$C42))),"")</f>
        <v>10</v>
      </c>
      <c r="U20" s="22" t="str" cm="1">
        <f t="array" ref="U20">IFERROR(INDEX($O$35:$O$58,SMALL(IF($N$35:$N$58=$B$6,ROW($O$35:$O$58)-ROW($O$35)+1),ROWS($O$35:$O42))),"")</f>
        <v>CarPark Q max length</v>
      </c>
      <c r="V20" s="54" cm="1">
        <f t="array" aca="1" ref="V20" ca="1">IFERROR(INDEX($D$35:$D$58,SMALL(IF($N$35:$N$58=$B$6,ROW($D$35:$D$58)-ROW($D$35)+1),ROWS($D$35:$D42))),"")</f>
        <v>81.656343354429993</v>
      </c>
      <c r="W20" s="54" cm="1">
        <f t="array" aca="1" ref="W20" ca="1">IFERROR(INDEX($E$35:$E$58,SMALL(IF($N$35:$N$58=$B$6,ROW($E$35:$E$58)-ROW($E$35)+1),ROWS($E$35:$E42))),"")</f>
        <v>84.525000000000006</v>
      </c>
      <c r="X20" s="54" cm="1">
        <f t="array" aca="1" ref="X20" ca="1">IFERROR(INDEX($F$35:$F$58,SMALL(IF($N$35:$N$58=$B$6,ROW($F$35:$F$58)-ROW($F$35)+1),ROWS($F$35:$F42))),"")</f>
        <v>87.393656645570019</v>
      </c>
      <c r="Y20" s="54" cm="1">
        <f t="array" aca="1" ref="Y20" ca="1">IFERROR(INDEX($H$35:$H$58,SMALL(IF($N$35:$N$58=$B$6,ROW($H$35:$H$58)-ROW($H$35)+1),ROWS($H$35:$H42))),"")</f>
        <v>47</v>
      </c>
      <c r="Z20" s="54" cm="1">
        <f t="array" aca="1" ref="Z20" ca="1">IFERROR(INDEX($I$35:$I$58,SMALL(IF($N$35:$N$58=$B$6,ROW($I$35:$I$58)-ROW($I$35)+1),ROWS($I$35:$I42))),"")</f>
        <v>67.75</v>
      </c>
      <c r="AA20" s="54" cm="1">
        <f t="array" aca="1" ref="AA20" ca="1">IFERROR(INDEX($J$35:$J$58,SMALL(IF($N$35:$N$58=$B$6,ROW($J$35:$J$58)-ROW($J$35)+1),ROWS($J$35:$J42))),"")</f>
        <v>82.5</v>
      </c>
      <c r="AB20" s="54" cm="1">
        <f t="array" aca="1" ref="AB20" ca="1">IFERROR(INDEX($K$35:$K$58,SMALL(IF($N$35:$N$58=$B$6,ROW($K$35:$K$58)-ROW($K$35)+1),ROWS($K$35:$K42))),"")</f>
        <v>99</v>
      </c>
      <c r="AC20" s="54" cm="1">
        <f t="array" aca="1" ref="AC20" ca="1">IFERROR(INDEX($L$35:$L$58,SMALL(IF($N$35:$N$58=$B$6,ROW($L$35:$L$58)-ROW($L$35)+1),ROWS($L$35:$L42))),"")</f>
        <v>142</v>
      </c>
      <c r="AD20" s="54">
        <f t="shared" ca="1" si="0"/>
        <v>20.75</v>
      </c>
      <c r="AE20" s="54">
        <f t="shared" ca="1" si="1"/>
        <v>14.75</v>
      </c>
      <c r="AF20" s="54">
        <f t="shared" ca="1" si="2"/>
        <v>16.5</v>
      </c>
      <c r="AG20" s="55">
        <f t="shared" ca="1" si="3"/>
        <v>43</v>
      </c>
      <c r="AH20" s="56">
        <f t="shared" ca="1" si="4"/>
        <v>2.8686566455700131</v>
      </c>
      <c r="AI20" s="56">
        <f t="shared" ca="1" si="5"/>
        <v>2.8686566455700131</v>
      </c>
    </row>
    <row r="21" spans="17:35" x14ac:dyDescent="0.7">
      <c r="Q21" s="21"/>
      <c r="R21" s="21">
        <v>9</v>
      </c>
      <c r="S21" s="22">
        <f>IF(T21="","",COUNTA($T$13:$T21))</f>
        <v>9</v>
      </c>
      <c r="T21" s="22" cm="1">
        <f t="array" ref="T21">IFERROR(INDEX($B$35:$B$58,SMALL(IF($N$35:$N$58=$B$6,ROW($C$35:$C$58)-ROW($C$35)+1),ROWS($C$35:$C43))),"")</f>
        <v>11</v>
      </c>
      <c r="U21" s="22" t="str" cm="1">
        <f t="array" ref="U21">IFERROR(INDEX($O$35:$O$58,SMALL(IF($N$35:$N$58=$B$6,ROW($O$35:$O$58)-ROW($O$35)+1),ROWS($O$35:$O43))),"")</f>
        <v>TempCheck Q max length</v>
      </c>
      <c r="V21" s="54" cm="1">
        <f t="array" aca="1" ref="V21" ca="1">IFERROR(INDEX($D$35:$D$58,SMALL(IF($N$35:$N$58=$B$6,ROW($D$35:$D$58)-ROW($D$35)+1),ROWS($D$35:$D43))),"")</f>
        <v>24.892619583196073</v>
      </c>
      <c r="W21" s="54" cm="1">
        <f t="array" aca="1" ref="W21" ca="1">IFERROR(INDEX($E$35:$E$58,SMALL(IF($N$35:$N$58=$B$6,ROW($E$35:$E$58)-ROW($E$35)+1),ROWS($E$35:$E43))),"")</f>
        <v>27.56</v>
      </c>
      <c r="X21" s="54" cm="1">
        <f t="array" aca="1" ref="X21" ca="1">IFERROR(INDEX($F$35:$F$58,SMALL(IF($N$35:$N$58=$B$6,ROW($F$35:$F$58)-ROW($F$35)+1),ROWS($F$35:$F43))),"")</f>
        <v>30.227380416803925</v>
      </c>
      <c r="Y21" s="54" cm="1">
        <f t="array" aca="1" ref="Y21" ca="1">IFERROR(INDEX($H$35:$H$58,SMALL(IF($N$35:$N$58=$B$6,ROW($H$35:$H$58)-ROW($H$35)+1),ROWS($H$35:$H43))),"")</f>
        <v>3</v>
      </c>
      <c r="Z21" s="54" cm="1">
        <f t="array" aca="1" ref="Z21" ca="1">IFERROR(INDEX($I$35:$I$58,SMALL(IF($N$35:$N$58=$B$6,ROW($I$35:$I$58)-ROW($I$35)+1),ROWS($I$35:$I43))),"")</f>
        <v>9.75</v>
      </c>
      <c r="AA21" s="54" cm="1">
        <f t="array" aca="1" ref="AA21" ca="1">IFERROR(INDEX($J$35:$J$58,SMALL(IF($N$35:$N$58=$B$6,ROW($J$35:$J$58)-ROW($J$35)+1),ROWS($J$35:$J43))),"")</f>
        <v>24</v>
      </c>
      <c r="AB21" s="54" cm="1">
        <f t="array" aca="1" ref="AB21" ca="1">IFERROR(INDEX($K$35:$K$58,SMALL(IF($N$35:$N$58=$B$6,ROW($K$35:$K$58)-ROW($K$35)+1),ROWS($K$35:$K43))),"")</f>
        <v>41</v>
      </c>
      <c r="AC21" s="54" cm="1">
        <f t="array" aca="1" ref="AC21" ca="1">IFERROR(INDEX($L$35:$L$58,SMALL(IF($N$35:$N$58=$B$6,ROW($L$35:$L$58)-ROW($L$35)+1),ROWS($L$35:$L43))),"")</f>
        <v>83</v>
      </c>
      <c r="AD21" s="54">
        <f t="shared" ca="1" si="0"/>
        <v>6.75</v>
      </c>
      <c r="AE21" s="54">
        <f t="shared" ca="1" si="1"/>
        <v>14.25</v>
      </c>
      <c r="AF21" s="54">
        <f t="shared" ca="1" si="2"/>
        <v>17</v>
      </c>
      <c r="AG21" s="55">
        <f t="shared" ca="1" si="3"/>
        <v>42</v>
      </c>
      <c r="AH21" s="56">
        <f t="shared" ca="1" si="4"/>
        <v>2.6673804168039261</v>
      </c>
      <c r="AI21" s="56">
        <f t="shared" ca="1" si="5"/>
        <v>2.6673804168039261</v>
      </c>
    </row>
    <row r="22" spans="17:35" x14ac:dyDescent="0.7">
      <c r="Q22" s="21"/>
      <c r="R22" s="21">
        <v>10</v>
      </c>
      <c r="S22" s="22">
        <f>IF(T22="","",COUNTA($T$13:$T22))</f>
        <v>10</v>
      </c>
      <c r="T22" s="22" cm="1">
        <f t="array" ref="T22">IFERROR(INDEX($B$35:$B$58,SMALL(IF($N$35:$N$58=$B$6,ROW($C$35:$C$58)-ROW($C$35)+1),ROWS($C$35:$C44))),"")</f>
        <v>12</v>
      </c>
      <c r="U22" s="22" t="str" cm="1">
        <f t="array" ref="U22">IFERROR(INDEX($O$35:$O$58,SMALL(IF($N$35:$N$58=$B$6,ROW($O$35:$O$58)-ROW($O$35)+1),ROWS($O$35:$O44))),"")</f>
        <v>TempCheck Q avg length</v>
      </c>
      <c r="V22" s="54" cm="1">
        <f t="array" aca="1" ref="V22" ca="1">IFERROR(INDEX($D$35:$D$58,SMALL(IF($N$35:$N$58=$B$6,ROW($D$35:$D$58)-ROW($D$35)+1),ROWS($D$35:$D44))),"")</f>
        <v>2.9277625530392553</v>
      </c>
      <c r="W22" s="54" cm="1">
        <f t="array" aca="1" ref="W22" ca="1">IFERROR(INDEX($E$35:$E$58,SMALL(IF($N$35:$N$58=$B$6,ROW($E$35:$E$58)-ROW($E$35)+1),ROWS($E$35:$E44))),"")</f>
        <v>3.4397552660280026</v>
      </c>
      <c r="X22" s="54" cm="1">
        <f t="array" aca="1" ref="X22" ca="1">IFERROR(INDEX($F$35:$F$58,SMALL(IF($N$35:$N$58=$B$6,ROW($F$35:$F$58)-ROW($F$35)+1),ROWS($F$35:$F44))),"")</f>
        <v>3.95174797901675</v>
      </c>
      <c r="Y22" s="54" cm="1">
        <f t="array" aca="1" ref="Y22" ca="1">IFERROR(INDEX($H$35:$H$58,SMALL(IF($N$35:$N$58=$B$6,ROW($H$35:$H$58)-ROW($H$35)+1),ROWS($H$35:$H44))),"")</f>
        <v>7.53245140393526E-2</v>
      </c>
      <c r="Z22" s="54" cm="1">
        <f t="array" aca="1" ref="Z22" ca="1">IFERROR(INDEX($I$35:$I$58,SMALL(IF($N$35:$N$58=$B$6,ROW($I$35:$I$58)-ROW($I$35)+1),ROWS($I$35:$I44))),"")</f>
        <v>0.32229226050925797</v>
      </c>
      <c r="AA22" s="54" cm="1">
        <f t="array" aca="1" ref="AA22" ca="1">IFERROR(INDEX($J$35:$J$58,SMALL(IF($N$35:$N$58=$B$6,ROW($J$35:$J$58)-ROW($J$35)+1),ROWS($J$35:$J44))),"")</f>
        <v>2.4940144818692103</v>
      </c>
      <c r="AB22" s="54" cm="1">
        <f t="array" aca="1" ref="AB22" ca="1">IFERROR(INDEX($K$35:$K$58,SMALL(IF($N$35:$N$58=$B$6,ROW($K$35:$K$58)-ROW($K$35)+1),ROWS($K$35:$K44))),"")</f>
        <v>4.9126746267390073</v>
      </c>
      <c r="AC22" s="54" cm="1">
        <f t="array" aca="1" ref="AC22" ca="1">IFERROR(INDEX($L$35:$L$58,SMALL(IF($N$35:$N$58=$B$6,ROW($L$35:$L$58)-ROW($L$35)+1),ROWS($L$35:$L44))),"")</f>
        <v>16.380295132800899</v>
      </c>
      <c r="AD22" s="54">
        <f t="shared" ca="1" si="0"/>
        <v>0.24696774646990538</v>
      </c>
      <c r="AE22" s="54">
        <f t="shared" ca="1" si="1"/>
        <v>2.1717222213599525</v>
      </c>
      <c r="AF22" s="54">
        <f t="shared" ca="1" si="2"/>
        <v>2.4186601448697971</v>
      </c>
      <c r="AG22" s="55">
        <f t="shared" ca="1" si="3"/>
        <v>11.467620506061891</v>
      </c>
      <c r="AH22" s="56">
        <f t="shared" ca="1" si="4"/>
        <v>0.51199271298874738</v>
      </c>
      <c r="AI22" s="56">
        <f t="shared" ca="1" si="5"/>
        <v>0.51199271298874738</v>
      </c>
    </row>
    <row r="23" spans="17:35" x14ac:dyDescent="0.7">
      <c r="Q23" s="21"/>
      <c r="R23" s="21">
        <v>11</v>
      </c>
      <c r="S23" s="22">
        <f>IF(T23="","",COUNTA($T$13:$T23))</f>
        <v>11</v>
      </c>
      <c r="T23" s="22" cm="1">
        <f t="array" ref="T23">IFERROR(INDEX($B$35:$B$58,SMALL(IF($N$35:$N$58=$B$6,ROW($C$35:$C$58)-ROW($C$35)+1),ROWS($C$35:$C45))),"")</f>
        <v>13</v>
      </c>
      <c r="U23" s="22" t="str" cm="1">
        <f t="array" ref="U23">IFERROR(INDEX($O$35:$O$58,SMALL(IF($N$35:$N$58=$B$6,ROW($O$35:$O$58)-ROW($O$35)+1),ROWS($O$35:$O45))),"")</f>
        <v>TempCheck Q avg mins waited</v>
      </c>
      <c r="V23" s="54" cm="1">
        <f t="array" aca="1" ref="V23" ca="1">IFERROR(INDEX($D$35:$D$58,SMALL(IF($N$35:$N$58=$B$6,ROW($D$35:$D$58)-ROW($D$35)+1),ROWS($D$35:$D45))),"")</f>
        <v>6.6042357789149291</v>
      </c>
      <c r="W23" s="54" cm="1">
        <f t="array" aca="1" ref="W23" ca="1">IFERROR(INDEX($E$35:$E$58,SMALL(IF($N$35:$N$58=$B$6,ROW($E$35:$E$58)-ROW($E$35)+1),ROWS($E$35:$E45))),"")</f>
        <v>7.719676717001076</v>
      </c>
      <c r="X23" s="54" cm="1">
        <f t="array" aca="1" ref="X23" ca="1">IFERROR(INDEX($F$35:$F$58,SMALL(IF($N$35:$N$58=$B$6,ROW($F$35:$F$58)-ROW($F$35)+1),ROWS($F$35:$F45))),"")</f>
        <v>8.8351176550872239</v>
      </c>
      <c r="Y23" s="54" cm="1">
        <f t="array" aca="1" ref="Y23" ca="1">IFERROR(INDEX($H$35:$H$58,SMALL(IF($N$35:$N$58=$B$6,ROW($H$35:$H$58)-ROW($H$35)+1),ROWS($H$35:$H45))),"")</f>
        <v>0.18415500885681901</v>
      </c>
      <c r="Z23" s="54" cm="1">
        <f t="array" aca="1" ref="Z23" ca="1">IFERROR(INDEX($I$35:$I$58,SMALL(IF($N$35:$N$58=$B$6,ROW($I$35:$I$58)-ROW($I$35)+1),ROWS($I$35:$I45))),"")</f>
        <v>0.76375865180371805</v>
      </c>
      <c r="AA23" s="54" cm="1">
        <f t="array" aca="1" ref="AA23" ca="1">IFERROR(INDEX($J$35:$J$58,SMALL(IF($N$35:$N$58=$B$6,ROW($J$35:$J$58)-ROW($J$35)+1),ROWS($J$35:$J45))),"")</f>
        <v>5.6520382862284198</v>
      </c>
      <c r="AB23" s="54" cm="1">
        <f t="array" aca="1" ref="AB23" ca="1">IFERROR(INDEX($K$35:$K$58,SMALL(IF($N$35:$N$58=$B$6,ROW($K$35:$K$58)-ROW($K$35)+1),ROWS($K$35:$K45))),"")</f>
        <v>11.014732356318975</v>
      </c>
      <c r="AC23" s="54" cm="1">
        <f t="array" aca="1" ref="AC23" ca="1">IFERROR(INDEX($L$35:$L$58,SMALL(IF($N$35:$N$58=$B$6,ROW($L$35:$L$58)-ROW($L$35)+1),ROWS($L$35:$L45))),"")</f>
        <v>34.384292990135997</v>
      </c>
      <c r="AD23" s="54">
        <f t="shared" ca="1" si="0"/>
        <v>0.57960364294689903</v>
      </c>
      <c r="AE23" s="54">
        <f t="shared" ca="1" si="1"/>
        <v>4.8882796344247019</v>
      </c>
      <c r="AF23" s="54">
        <f t="shared" ca="1" si="2"/>
        <v>5.362694070090555</v>
      </c>
      <c r="AG23" s="55">
        <f t="shared" ca="1" si="3"/>
        <v>23.369560633817024</v>
      </c>
      <c r="AH23" s="56">
        <f t="shared" ca="1" si="4"/>
        <v>1.115440938086147</v>
      </c>
      <c r="AI23" s="56">
        <f t="shared" ca="1" si="5"/>
        <v>1.1154409380861479</v>
      </c>
    </row>
    <row r="24" spans="17:35" x14ac:dyDescent="0.7">
      <c r="Q24" s="21"/>
      <c r="R24" s="21">
        <v>12</v>
      </c>
      <c r="S24" s="22">
        <f>IF(T24="","",COUNTA($T$13:$T24))</f>
        <v>12</v>
      </c>
      <c r="T24" s="22" cm="1">
        <f t="array" ref="T24">IFERROR(INDEX($B$35:$B$58,SMALL(IF($N$35:$N$58=$B$6,ROW($C$35:$C$58)-ROW($C$35)+1),ROWS($C$35:$C46))),"")</f>
        <v>14</v>
      </c>
      <c r="U24" s="22" t="str" cm="1">
        <f t="array" ref="U24">IFERROR(INDEX($O$35:$O$58,SMALL(IF($N$35:$N$58=$B$6,ROW($O$35:$O$58)-ROW($O$35)+1),ROWS($O$35:$O46))),"")</f>
        <v>TempCheck Q max mins waited</v>
      </c>
      <c r="V24" s="54" cm="1">
        <f t="array" aca="1" ref="V24" ca="1">IFERROR(INDEX($D$35:$D$58,SMALL(IF($N$35:$N$58=$B$6,ROW($D$35:$D$58)-ROW($D$35)+1),ROWS($D$35:$D46))),"")</f>
        <v>25.022150352848541</v>
      </c>
      <c r="W24" s="54" cm="1">
        <f t="array" aca="1" ref="W24" ca="1">IFERROR(INDEX($E$35:$E$58,SMALL(IF($N$35:$N$58=$B$6,ROW($E$35:$E$58)-ROW($E$35)+1),ROWS($E$35:$E46))),"")</f>
        <v>27.871869391666618</v>
      </c>
      <c r="X24" s="54" cm="1">
        <f t="array" aca="1" ref="X24" ca="1">IFERROR(INDEX($F$35:$F$58,SMALL(IF($N$35:$N$58=$B$6,ROW($F$35:$F$58)-ROW($F$35)+1),ROWS($F$35:$F46))),"")</f>
        <v>30.721588430484694</v>
      </c>
      <c r="Y24" s="54" cm="1">
        <f t="array" aca="1" ref="Y24" ca="1">IFERROR(INDEX($H$35:$H$58,SMALL(IF($N$35:$N$58=$B$6,ROW($H$35:$H$58)-ROW($H$35)+1),ROWS($H$35:$H46))),"")</f>
        <v>1.3574898499999899</v>
      </c>
      <c r="Z24" s="54" cm="1">
        <f t="array" aca="1" ref="Z24" ca="1">IFERROR(INDEX($I$35:$I$58,SMALL(IF($N$35:$N$58=$B$6,ROW($I$35:$I$58)-ROW($I$35)+1),ROWS($I$35:$I46))),"")</f>
        <v>9.7280472583333317</v>
      </c>
      <c r="AA24" s="54" cm="1">
        <f t="array" aca="1" ref="AA24" ca="1">IFERROR(INDEX($J$35:$J$58,SMALL(IF($N$35:$N$58=$B$6,ROW($J$35:$J$58)-ROW($J$35)+1),ROWS($J$35:$J46))),"")</f>
        <v>24.604930366666601</v>
      </c>
      <c r="AB24" s="54" cm="1">
        <f t="array" aca="1" ref="AB24" ca="1">IFERROR(INDEX($K$35:$K$58,SMALL(IF($N$35:$N$58=$B$6,ROW($K$35:$K$58)-ROW($K$35)+1),ROWS($K$35:$K46))),"")</f>
        <v>43.531806174999971</v>
      </c>
      <c r="AC24" s="54" cm="1">
        <f t="array" aca="1" ref="AC24" ca="1">IFERROR(INDEX($L$35:$L$58,SMALL(IF($N$35:$N$58=$B$6,ROW($L$35:$L$58)-ROW($L$35)+1),ROWS($L$35:$L46))),"")</f>
        <v>84.917588849999902</v>
      </c>
      <c r="AD24" s="54">
        <f t="shared" ca="1" si="0"/>
        <v>8.3705574083333421</v>
      </c>
      <c r="AE24" s="54">
        <f t="shared" ca="1" si="1"/>
        <v>14.876883108333269</v>
      </c>
      <c r="AF24" s="54">
        <f t="shared" ca="1" si="2"/>
        <v>18.926875808333371</v>
      </c>
      <c r="AG24" s="55">
        <f t="shared" ca="1" si="3"/>
        <v>41.38578267499993</v>
      </c>
      <c r="AH24" s="56">
        <f t="shared" ca="1" si="4"/>
        <v>2.8497190388180762</v>
      </c>
      <c r="AI24" s="56">
        <f t="shared" ca="1" si="5"/>
        <v>2.8497190388180762</v>
      </c>
    </row>
    <row r="25" spans="17:35" x14ac:dyDescent="0.7">
      <c r="Q25" s="21"/>
      <c r="R25" s="21">
        <v>13</v>
      </c>
      <c r="S25" s="22">
        <f>IF(T25="","",COUNTA($T$13:$T25))</f>
        <v>13</v>
      </c>
      <c r="T25" s="22" cm="1">
        <f t="array" ref="T25">IFERROR(INDEX($B$35:$B$58,SMALL(IF($N$35:$N$58=$B$6,ROW($C$35:$C$58)-ROW($C$35)+1),ROWS($C$35:$C47))),"")</f>
        <v>15</v>
      </c>
      <c r="U25" s="22" t="str" cm="1">
        <f t="array" ref="U25">IFERROR(INDEX($O$35:$O$58,SMALL(IF($N$35:$N$58=$B$6,ROW($O$35:$O$58)-ROW($O$35)+1),ROWS($O$35:$O47))),"")</f>
        <v>% wait over 5 mins st TempCheck</v>
      </c>
      <c r="V25" s="54" cm="1">
        <f t="array" aca="1" ref="V25" ca="1">IFERROR(INDEX($D$35:$D$58,SMALL(IF($N$35:$N$58=$B$6,ROW($D$35:$D$58)-ROW($D$35)+1),ROWS($D$35:$D47))),"")</f>
        <v>28.697520833132995</v>
      </c>
      <c r="W25" s="54" cm="1">
        <f t="array" aca="1" ref="W25" ca="1">IFERROR(INDEX($E$35:$E$58,SMALL(IF($N$35:$N$58=$B$6,ROW($E$35:$E$58)-ROW($E$35)+1),ROWS($E$35:$E47))),"")</f>
        <v>32.161764867884173</v>
      </c>
      <c r="X25" s="54" cm="1">
        <f t="array" aca="1" ref="X25" ca="1">IFERROR(INDEX($F$35:$F$58,SMALL(IF($N$35:$N$58=$B$6,ROW($F$35:$F$58)-ROW($F$35)+1),ROWS($F$35:$F47))),"")</f>
        <v>35.626008902635355</v>
      </c>
      <c r="Y25" s="54" cm="1">
        <f t="array" aca="1" ref="Y25" ca="1">IFERROR(INDEX($H$35:$H$58,SMALL(IF($N$35:$N$58=$B$6,ROW($H$35:$H$58)-ROW($H$35)+1),ROWS($H$35:$H47))),"")</f>
        <v>0</v>
      </c>
      <c r="Z25" s="54" cm="1">
        <f t="array" aca="1" ref="Z25" ca="1">IFERROR(INDEX($I$35:$I$58,SMALL(IF($N$35:$N$58=$B$6,ROW($I$35:$I$58)-ROW($I$35)+1),ROWS($I$35:$I47))),"")</f>
        <v>3.1169988058836848</v>
      </c>
      <c r="AA25" s="54" cm="1">
        <f t="array" aca="1" ref="AA25" ca="1">IFERROR(INDEX($J$35:$J$58,SMALL(IF($N$35:$N$58=$B$6,ROW($J$35:$J$58)-ROW($J$35)+1),ROWS($J$35:$J47))),"")</f>
        <v>33.796995512079704</v>
      </c>
      <c r="AB25" s="54" cm="1">
        <f t="array" aca="1" ref="AB25" ca="1">IFERROR(INDEX($K$35:$K$58,SMALL(IF($N$35:$N$58=$B$6,ROW($K$35:$K$58)-ROW($K$35)+1),ROWS($K$35:$K47))),"")</f>
        <v>51.226069231766452</v>
      </c>
      <c r="AC25" s="54" cm="1">
        <f t="array" aca="1" ref="AC25" ca="1">IFERROR(INDEX($L$35:$L$58,SMALL(IF($N$35:$N$58=$B$6,ROW($L$35:$L$58)-ROW($L$35)+1),ROWS($L$35:$L47))),"")</f>
        <v>83.90625</v>
      </c>
      <c r="AD25" s="54">
        <f t="shared" ca="1" si="0"/>
        <v>3.1169988058836848</v>
      </c>
      <c r="AE25" s="54">
        <f t="shared" ca="1" si="1"/>
        <v>30.679996706196018</v>
      </c>
      <c r="AF25" s="54">
        <f t="shared" ca="1" si="2"/>
        <v>17.429073719686748</v>
      </c>
      <c r="AG25" s="55">
        <f t="shared" ca="1" si="3"/>
        <v>32.680180768233548</v>
      </c>
      <c r="AH25" s="56">
        <f t="shared" ca="1" si="4"/>
        <v>3.4642440347511787</v>
      </c>
      <c r="AI25" s="56">
        <f t="shared" ca="1" si="5"/>
        <v>3.4642440347511823</v>
      </c>
    </row>
    <row r="26" spans="17:35" x14ac:dyDescent="0.7">
      <c r="Q26" s="21"/>
      <c r="R26" s="21">
        <v>14</v>
      </c>
      <c r="S26" s="22">
        <f>IF(T26="","",COUNTA($T$13:$T26))</f>
        <v>14</v>
      </c>
      <c r="T26" s="22" cm="1">
        <f t="array" ref="T26">IFERROR(INDEX($B$35:$B$58,SMALL(IF($N$35:$N$58=$B$6,ROW($C$35:$C$58)-ROW($C$35)+1),ROWS($C$35:$C48))),"")</f>
        <v>16</v>
      </c>
      <c r="U26" s="22" t="str" cm="1">
        <f t="array" ref="U26">IFERROR(INDEX($O$35:$O$58,SMALL(IF($N$35:$N$58=$B$6,ROW($O$35:$O$58)-ROW($O$35)+1),ROWS($O$35:$O48))),"")</f>
        <v>SignIn Q avg mins waited</v>
      </c>
      <c r="V26" s="54" cm="1">
        <f t="array" aca="1" ref="V26" ca="1">IFERROR(INDEX($D$35:$D$58,SMALL(IF($N$35:$N$58=$B$6,ROW($D$35:$D$58)-ROW($D$35)+1),ROWS($D$35:$D48))),"")</f>
        <v>1.4171792587392031</v>
      </c>
      <c r="W26" s="54" cm="1">
        <f t="array" aca="1" ref="W26" ca="1">IFERROR(INDEX($E$35:$E$58,SMALL(IF($N$35:$N$58=$B$6,ROW($E$35:$E$58)-ROW($E$35)+1),ROWS($E$35:$E48))),"")</f>
        <v>1.5516032273142562</v>
      </c>
      <c r="X26" s="54" cm="1">
        <f t="array" aca="1" ref="X26" ca="1">IFERROR(INDEX($F$35:$F$58,SMALL(IF($N$35:$N$58=$B$6,ROW($F$35:$F$58)-ROW($F$35)+1),ROWS($F$35:$F48))),"")</f>
        <v>1.6860271958893092</v>
      </c>
      <c r="Y26" s="54" cm="1">
        <f t="array" aca="1" ref="Y26" ca="1">IFERROR(INDEX($H$35:$H$58,SMALL(IF($N$35:$N$58=$B$6,ROW($H$35:$H$58)-ROW($H$35)+1),ROWS($H$35:$H48))),"")</f>
        <v>0</v>
      </c>
      <c r="Z26" s="54" cm="1">
        <f t="array" aca="1" ref="Z26" ca="1">IFERROR(INDEX($I$35:$I$58,SMALL(IF($N$35:$N$58=$B$6,ROW($I$35:$I$58)-ROW($I$35)+1),ROWS($I$35:$I48))),"")</f>
        <v>0.73669149676236945</v>
      </c>
      <c r="AA26" s="54" cm="1">
        <f t="array" aca="1" ref="AA26" ca="1">IFERROR(INDEX($J$35:$J$58,SMALL(IF($N$35:$N$58=$B$6,ROW($J$35:$J$58)-ROW($J$35)+1),ROWS($J$35:$J48))),"")</f>
        <v>1.6860195573017249</v>
      </c>
      <c r="AB26" s="54" cm="1">
        <f t="array" aca="1" ref="AB26" ca="1">IFERROR(INDEX($K$35:$K$58,SMALL(IF($N$35:$N$58=$B$6,ROW($K$35:$K$58)-ROW($K$35)+1),ROWS($K$35:$K48))),"")</f>
        <v>2.3721427045695203</v>
      </c>
      <c r="AC26" s="54" cm="1">
        <f t="array" aca="1" ref="AC26" ca="1">IFERROR(INDEX($L$35:$L$58,SMALL(IF($N$35:$N$58=$B$6,ROW($L$35:$L$58)-ROW($L$35)+1),ROWS($L$35:$L48))),"")</f>
        <v>3.2264749229427001</v>
      </c>
      <c r="AD26" s="54">
        <f t="shared" ca="1" si="0"/>
        <v>0.73669149676236945</v>
      </c>
      <c r="AE26" s="54">
        <f t="shared" ca="1" si="1"/>
        <v>0.94932806053935548</v>
      </c>
      <c r="AF26" s="54">
        <f t="shared" ca="1" si="2"/>
        <v>0.68612314726779533</v>
      </c>
      <c r="AG26" s="55">
        <f ca="1">IFERROR(AC26-AB26,"")</f>
        <v>0.85433221837317985</v>
      </c>
      <c r="AH26" s="56">
        <f t="shared" ca="1" si="4"/>
        <v>0.13442396857505301</v>
      </c>
      <c r="AI26" s="56">
        <f t="shared" ca="1" si="5"/>
        <v>0.13442396857505301</v>
      </c>
    </row>
    <row r="27" spans="17:35" x14ac:dyDescent="0.7">
      <c r="Q27" s="21"/>
      <c r="R27" s="21">
        <v>15</v>
      </c>
      <c r="S27" s="22">
        <f>IF(T27="","",COUNTA($T$13:$T27))</f>
        <v>15</v>
      </c>
      <c r="T27" s="22" cm="1">
        <f t="array" ref="T27">IFERROR(INDEX($B$35:$B$58,SMALL(IF($N$35:$N$58=$B$6,ROW($C$35:$C$58)-ROW($C$35)+1),ROWS($C$35:$C49))),"")</f>
        <v>17</v>
      </c>
      <c r="U27" s="22" t="str" cm="1">
        <f t="array" ref="U27">IFERROR(INDEX($O$35:$O$58,SMALL(IF($N$35:$N$58=$B$6,ROW($O$35:$O$58)-ROW($O$35)+1),ROWS($O$35:$O49))),"")</f>
        <v>SignIn Q max mins waited</v>
      </c>
      <c r="V27" s="54" cm="1">
        <f t="array" aca="1" ref="V27" ca="1">IFERROR(INDEX($D$35:$D$58,SMALL(IF($N$35:$N$58=$B$6,ROW($D$35:$D$58)-ROW($D$35)+1),ROWS($D$35:$D49))),"")</f>
        <v>6.1082731637038963</v>
      </c>
      <c r="W27" s="54" cm="1">
        <f t="array" aca="1" ref="W27" ca="1">IFERROR(INDEX($E$35:$E$58,SMALL(IF($N$35:$N$58=$B$6,ROW($E$35:$E$58)-ROW($E$35)+1),ROWS($E$35:$E49))),"")</f>
        <v>6.3895277604999929</v>
      </c>
      <c r="X27" s="54" cm="1">
        <f t="array" aca="1" ref="X27" ca="1">IFERROR(INDEX($F$35:$F$58,SMALL(IF($N$35:$N$58=$B$6,ROW($F$35:$F$58)-ROW($F$35)+1),ROWS($F$35:$F49))),"")</f>
        <v>6.6707823572960896</v>
      </c>
      <c r="Y27" s="54" cm="1">
        <f t="array" aca="1" ref="Y27" ca="1">IFERROR(INDEX($H$35:$H$58,SMALL(IF($N$35:$N$58=$B$6,ROW($H$35:$H$58)-ROW($H$35)+1),ROWS($H$35:$H49))),"")</f>
        <v>0</v>
      </c>
      <c r="Z27" s="54" cm="1">
        <f t="array" aca="1" ref="Z27" ca="1">IFERROR(INDEX($I$35:$I$58,SMALL(IF($N$35:$N$58=$B$6,ROW($I$35:$I$58)-ROW($I$35)+1),ROWS($I$35:$I49))),"")</f>
        <v>6.4162481958333295</v>
      </c>
      <c r="AA27" s="54" cm="1">
        <f t="array" aca="1" ref="AA27" ca="1">IFERROR(INDEX($J$35:$J$58,SMALL(IF($N$35:$N$58=$B$6,ROW($J$35:$J$58)-ROW($J$35)+1),ROWS($J$35:$J49))),"")</f>
        <v>7.0301649833333304</v>
      </c>
      <c r="AB27" s="54" cm="1">
        <f t="array" aca="1" ref="AB27" ca="1">IFERROR(INDEX($K$35:$K$58,SMALL(IF($N$35:$N$58=$B$6,ROW($K$35:$K$58)-ROW($K$35)+1),ROWS($K$35:$K49))),"")</f>
        <v>7.5184817916666598</v>
      </c>
      <c r="AC27" s="54" cm="1">
        <f t="array" aca="1" ref="AC27" ca="1">IFERROR(INDEX($L$35:$L$58,SMALL(IF($N$35:$N$58=$B$6,ROW($L$35:$L$58)-ROW($L$35)+1),ROWS($L$35:$L49))),"")</f>
        <v>8.4958182166666596</v>
      </c>
      <c r="AD27" s="54">
        <f t="shared" ca="1" si="0"/>
        <v>6.4162481958333295</v>
      </c>
      <c r="AE27" s="54">
        <f t="shared" ca="1" si="1"/>
        <v>0.61391678750000089</v>
      </c>
      <c r="AF27" s="54">
        <f t="shared" ca="1" si="2"/>
        <v>0.48831680833332936</v>
      </c>
      <c r="AG27" s="55">
        <f t="shared" ca="1" si="3"/>
        <v>0.97733642499999984</v>
      </c>
      <c r="AH27" s="56">
        <f t="shared" ca="1" si="4"/>
        <v>0.28125459679609666</v>
      </c>
      <c r="AI27" s="56">
        <f t="shared" ca="1" si="5"/>
        <v>0.28125459679609666</v>
      </c>
    </row>
    <row r="28" spans="17:35" x14ac:dyDescent="0.7">
      <c r="Q28" s="21"/>
      <c r="R28" s="21">
        <v>16</v>
      </c>
      <c r="S28" s="22">
        <f>IF(T28="","",COUNTA($T$13:$T28))</f>
        <v>16</v>
      </c>
      <c r="T28" s="22" cm="1">
        <f t="array" ref="T28">IFERROR(INDEX($B$35:$B$58,SMALL(IF($N$35:$N$58=$B$6,ROW($C$35:$C$58)-ROW($C$35)+1),ROWS($C$35:$C50))),"")</f>
        <v>18</v>
      </c>
      <c r="U28" s="22" t="str" cm="1">
        <f t="array" ref="U28">IFERROR(INDEX($O$35:$O$58,SMALL(IF($N$35:$N$58=$B$6,ROW($O$35:$O$58)-ROW($O$35)+1),ROWS($O$35:$O50))),"")</f>
        <v>% wait over 15 mins at SignIn</v>
      </c>
      <c r="V28" s="54" t="str" cm="1">
        <f t="array" aca="1" ref="V28" ca="1">IFERROR(INDEX($D$35:$D$58,SMALL(IF($N$35:$N$58=$B$6,ROW($D$35:$D$58)-ROW($D$35)+1),ROWS($D$35:$D50))),"")</f>
        <v/>
      </c>
      <c r="W28" s="54" cm="1">
        <f t="array" aca="1" ref="W28" ca="1">IFERROR(INDEX($E$35:$E$58,SMALL(IF($N$35:$N$58=$B$6,ROW($E$35:$E$58)-ROW($E$35)+1),ROWS($E$35:$E50))),"")</f>
        <v>0</v>
      </c>
      <c r="X28" s="54" t="str" cm="1">
        <f t="array" aca="1" ref="X28" ca="1">IFERROR(INDEX($F$35:$F$58,SMALL(IF($N$35:$N$58=$B$6,ROW($F$35:$F$58)-ROW($F$35)+1),ROWS($F$35:$F50))),"")</f>
        <v/>
      </c>
      <c r="Y28" s="54" cm="1">
        <f t="array" aca="1" ref="Y28" ca="1">IFERROR(INDEX($H$35:$H$58,SMALL(IF($N$35:$N$58=$B$6,ROW($H$35:$H$58)-ROW($H$35)+1),ROWS($H$35:$H50))),"")</f>
        <v>0</v>
      </c>
      <c r="Z28" s="54" cm="1">
        <f t="array" aca="1" ref="Z28" ca="1">IFERROR(INDEX($I$35:$I$58,SMALL(IF($N$35:$N$58=$B$6,ROW($I$35:$I$58)-ROW($I$35)+1),ROWS($I$35:$I50))),"")</f>
        <v>0</v>
      </c>
      <c r="AA28" s="54" cm="1">
        <f t="array" aca="1" ref="AA28" ca="1">IFERROR(INDEX($J$35:$J$58,SMALL(IF($N$35:$N$58=$B$6,ROW($J$35:$J$58)-ROW($J$35)+1),ROWS($J$35:$J50))),"")</f>
        <v>0</v>
      </c>
      <c r="AB28" s="54" cm="1">
        <f t="array" aca="1" ref="AB28" ca="1">IFERROR(INDEX($K$35:$K$58,SMALL(IF($N$35:$N$58=$B$6,ROW($K$35:$K$58)-ROW($K$35)+1),ROWS($K$35:$K50))),"")</f>
        <v>0</v>
      </c>
      <c r="AC28" s="54" cm="1">
        <f t="array" aca="1" ref="AC28" ca="1">IFERROR(INDEX($L$35:$L$58,SMALL(IF($N$35:$N$58=$B$6,ROW($L$35:$L$58)-ROW($L$35)+1),ROWS($L$35:$L50))),"")</f>
        <v>0</v>
      </c>
      <c r="AD28" s="54">
        <f t="shared" ca="1" si="0"/>
        <v>0</v>
      </c>
      <c r="AE28" s="54">
        <f t="shared" ca="1" si="1"/>
        <v>0</v>
      </c>
      <c r="AF28" s="54">
        <f t="shared" ca="1" si="2"/>
        <v>0</v>
      </c>
      <c r="AG28" s="55">
        <f t="shared" ca="1" si="3"/>
        <v>0</v>
      </c>
      <c r="AH28" s="56" t="str">
        <f t="shared" ca="1" si="4"/>
        <v/>
      </c>
      <c r="AI28" s="56" t="str">
        <f t="shared" ca="1" si="5"/>
        <v/>
      </c>
    </row>
    <row r="29" spans="17:35" x14ac:dyDescent="0.7">
      <c r="Q29" s="21"/>
      <c r="R29" s="21">
        <v>17</v>
      </c>
      <c r="S29" s="22">
        <f>IF(T29="","",COUNTA($T$13:$T29))</f>
        <v>17</v>
      </c>
      <c r="T29" s="22" cm="1">
        <f t="array" ref="T29">IFERROR(INDEX($B$35:$B$58,SMALL(IF($N$35:$N$58=$B$6,ROW($C$35:$C$58)-ROW($C$35)+1),ROWS($C$35:$C51))),"")</f>
        <v>19</v>
      </c>
      <c r="U29" s="22" t="str" cm="1">
        <f t="array" ref="U29">IFERROR(INDEX($O$35:$O$58,SMALL(IF($N$35:$N$58=$B$6,ROW($O$35:$O$58)-ROW($O$35)+1),ROWS($O$35:$O51))),"")</f>
        <v>Vac Q avg mins waited</v>
      </c>
      <c r="V29" s="54" cm="1">
        <f t="array" aca="1" ref="V29" ca="1">IFERROR(INDEX($D$35:$D$58,SMALL(IF($N$35:$N$58=$B$6,ROW($D$35:$D$58)-ROW($D$35)+1),ROWS($D$35:$D51))),"")</f>
        <v>15.782321243481709</v>
      </c>
      <c r="W29" s="54" cm="1">
        <f t="array" aca="1" ref="W29" ca="1">IFERROR(INDEX($E$35:$E$58,SMALL(IF($N$35:$N$58=$B$6,ROW($E$35:$E$58)-ROW($E$35)+1),ROWS($E$35:$E51))),"")</f>
        <v>16.401591752998357</v>
      </c>
      <c r="X29" s="54" cm="1">
        <f t="array" aca="1" ref="X29" ca="1">IFERROR(INDEX($F$35:$F$58,SMALL(IF($N$35:$N$58=$B$6,ROW($F$35:$F$58)-ROW($F$35)+1),ROWS($F$35:$F51))),"")</f>
        <v>17.020862262515006</v>
      </c>
      <c r="Y29" s="54" cm="1">
        <f t="array" aca="1" ref="Y29" ca="1">IFERROR(INDEX($H$35:$H$58,SMALL(IF($N$35:$N$58=$B$6,ROW($H$35:$H$58)-ROW($H$35)+1),ROWS($H$35:$H51))),"")</f>
        <v>2.15621312305854</v>
      </c>
      <c r="Z29" s="54" cm="1">
        <f t="array" aca="1" ref="Z29" ca="1">IFERROR(INDEX($I$35:$I$58,SMALL(IF($N$35:$N$58=$B$6,ROW($I$35:$I$58)-ROW($I$35)+1),ROWS($I$35:$I51))),"")</f>
        <v>13.624908236914024</v>
      </c>
      <c r="AA29" s="54" cm="1">
        <f t="array" aca="1" ref="AA29" ca="1">IFERROR(INDEX($J$35:$J$58,SMALL(IF($N$35:$N$58=$B$6,ROW($J$35:$J$58)-ROW($J$35)+1),ROWS($J$35:$J51))),"")</f>
        <v>17.212256590811648</v>
      </c>
      <c r="AB29" s="54" cm="1">
        <f t="array" aca="1" ref="AB29" ca="1">IFERROR(INDEX($K$35:$K$58,SMALL(IF($N$35:$N$58=$B$6,ROW($K$35:$K$58)-ROW($K$35)+1),ROWS($K$35:$K51))),"")</f>
        <v>19.93387497940175</v>
      </c>
      <c r="AC29" s="54" cm="1">
        <f t="array" aca="1" ref="AC29" ca="1">IFERROR(INDEX($L$35:$L$58,SMALL(IF($N$35:$N$58=$B$6,ROW($L$35:$L$58)-ROW($L$35)+1),ROWS($L$35:$L51))),"")</f>
        <v>22.781704963567599</v>
      </c>
      <c r="AD29" s="54">
        <f t="shared" ca="1" si="0"/>
        <v>11.468695113855484</v>
      </c>
      <c r="AE29" s="54">
        <f t="shared" ca="1" si="1"/>
        <v>3.5873483538976245</v>
      </c>
      <c r="AF29" s="54">
        <f t="shared" ca="1" si="2"/>
        <v>2.7216183885901017</v>
      </c>
      <c r="AG29" s="55">
        <f t="shared" ca="1" si="3"/>
        <v>2.8478299841658483</v>
      </c>
      <c r="AH29" s="56">
        <f t="shared" ca="1" si="4"/>
        <v>0.61927050951664775</v>
      </c>
      <c r="AI29" s="56">
        <f t="shared" ca="1" si="5"/>
        <v>0.61927050951664953</v>
      </c>
    </row>
    <row r="30" spans="17:35" x14ac:dyDescent="0.7">
      <c r="Q30" s="21"/>
      <c r="R30" s="21">
        <v>18</v>
      </c>
      <c r="S30" s="22">
        <f>IF(T30="","",COUNTA($T$13:$T30))</f>
        <v>18</v>
      </c>
      <c r="T30" s="22" cm="1">
        <f t="array" ref="T30">IFERROR(INDEX($B$35:$B$58,SMALL(IF($N$35:$N$58=$B$6,ROW($C$35:$C$58)-ROW($C$35)+1),ROWS($C$35:$C52))),"")</f>
        <v>20</v>
      </c>
      <c r="U30" s="22" t="str" cm="1">
        <f t="array" ref="U30">IFERROR(INDEX($O$35:$O$58,SMALL(IF($N$35:$N$58=$B$6,ROW($O$35:$O$58)-ROW($O$35)+1),ROWS($O$35:$O52))),"")</f>
        <v>Vac Q max mins waited</v>
      </c>
      <c r="V30" s="54" cm="1">
        <f t="array" aca="1" ref="V30" ca="1">IFERROR(INDEX($D$35:$D$58,SMALL(IF($N$35:$N$58=$B$6,ROW($D$35:$D$58)-ROW($D$35)+1),ROWS($D$35:$D52))),"")</f>
        <v>27.29953547975791</v>
      </c>
      <c r="W30" s="54" cm="1">
        <f t="array" aca="1" ref="W30" ca="1">IFERROR(INDEX($E$35:$E$58,SMALL(IF($N$35:$N$58=$B$6,ROW($E$35:$E$58)-ROW($E$35)+1),ROWS($E$35:$E52))),"")</f>
        <v>27.572194663083284</v>
      </c>
      <c r="X30" s="54" cm="1">
        <f t="array" aca="1" ref="X30" ca="1">IFERROR(INDEX($F$35:$F$58,SMALL(IF($N$35:$N$58=$B$6,ROW($F$35:$F$58)-ROW($F$35)+1),ROWS($F$35:$F52))),"")</f>
        <v>27.844853846408657</v>
      </c>
      <c r="Y30" s="54" cm="1">
        <f t="array" aca="1" ref="Y30" ca="1">IFERROR(INDEX($H$35:$H$58,SMALL(IF($N$35:$N$58=$B$6,ROW($H$35:$H$58)-ROW($H$35)+1),ROWS($H$35:$H52))),"")</f>
        <v>15.7178112166666</v>
      </c>
      <c r="Z30" s="54" cm="1">
        <f t="array" aca="1" ref="Z30" ca="1">IFERROR(INDEX($I$35:$I$58,SMALL(IF($N$35:$N$58=$B$6,ROW($I$35:$I$58)-ROW($I$35)+1),ROWS($I$35:$I52))),"")</f>
        <v>27.5054772083333</v>
      </c>
      <c r="AA30" s="54" cm="1">
        <f t="array" aca="1" ref="AA30" ca="1">IFERROR(INDEX($J$35:$J$58,SMALL(IF($N$35:$N$58=$B$6,ROW($J$35:$J$58)-ROW($J$35)+1),ROWS($J$35:$J52))),"")</f>
        <v>27.99512783333325</v>
      </c>
      <c r="AB30" s="54" cm="1">
        <f t="array" aca="1" ref="AB30" ca="1">IFERROR(INDEX($K$35:$K$58,SMALL(IF($N$35:$N$58=$B$6,ROW($K$35:$K$58)-ROW($K$35)+1),ROWS($K$35:$K52))),"")</f>
        <v>28.446934912499948</v>
      </c>
      <c r="AC30" s="54" cm="1">
        <f t="array" aca="1" ref="AC30" ca="1">IFERROR(INDEX($L$35:$L$58,SMALL(IF($N$35:$N$58=$B$6,ROW($L$35:$L$58)-ROW($L$35)+1),ROWS($L$35:$L52))),"")</f>
        <v>29.9028331833333</v>
      </c>
      <c r="AD30" s="54">
        <f t="shared" ca="1" si="0"/>
        <v>11.787665991666699</v>
      </c>
      <c r="AE30" s="54">
        <f t="shared" ca="1" si="1"/>
        <v>0.48965062499994971</v>
      </c>
      <c r="AF30" s="54">
        <f t="shared" ca="1" si="2"/>
        <v>0.4518070791666986</v>
      </c>
      <c r="AG30" s="55">
        <f t="shared" ca="1" si="3"/>
        <v>1.4558982708333517</v>
      </c>
      <c r="AH30" s="56">
        <f t="shared" ca="1" si="4"/>
        <v>0.27265918332537353</v>
      </c>
      <c r="AI30" s="56">
        <f t="shared" ca="1" si="5"/>
        <v>0.27265918332537353</v>
      </c>
    </row>
    <row r="31" spans="17:35" x14ac:dyDescent="0.7">
      <c r="Q31" s="21"/>
      <c r="R31" s="21">
        <v>19</v>
      </c>
      <c r="S31" s="22">
        <f>IF(T31="","",COUNTA($T$13:$T31))</f>
        <v>19</v>
      </c>
      <c r="T31" s="22" cm="1">
        <f t="array" ref="T31">IFERROR(INDEX($B$35:$B$58,SMALL(IF($N$35:$N$58=$B$6,ROW($C$35:$C$58)-ROW($C$35)+1),ROWS($C$35:$C53))),"")</f>
        <v>21</v>
      </c>
      <c r="U31" s="22" t="str" cm="1">
        <f t="array" ref="U31">IFERROR(INDEX($O$35:$O$58,SMALL(IF($N$35:$N$58=$B$6,ROW($O$35:$O$58)-ROW($O$35)+1),ROWS($O$35:$O53))),"")</f>
        <v>% wait over 15 mins at Vac</v>
      </c>
      <c r="V31" s="54" cm="1">
        <f t="array" aca="1" ref="V31" ca="1">IFERROR(INDEX($D$35:$D$58,SMALL(IF($N$35:$N$58=$B$6,ROW($D$35:$D$58)-ROW($D$35)+1),ROWS($D$35:$D53))),"")</f>
        <v>58.324203691562104</v>
      </c>
      <c r="W31" s="54" cm="1">
        <f t="array" aca="1" ref="W31" ca="1">IFERROR(INDEX($E$35:$E$58,SMALL(IF($N$35:$N$58=$B$6,ROW($E$35:$E$58)-ROW($E$35)+1),ROWS($E$35:$E53))),"")</f>
        <v>61.452220290638543</v>
      </c>
      <c r="X31" s="54" cm="1">
        <f t="array" aca="1" ref="X31" ca="1">IFERROR(INDEX($F$35:$F$58,SMALL(IF($N$35:$N$58=$B$6,ROW($F$35:$F$58)-ROW($F$35)+1),ROWS($F$35:$F53))),"")</f>
        <v>64.580236889714982</v>
      </c>
      <c r="Y31" s="54" cm="1">
        <f t="array" aca="1" ref="Y31" ca="1">IFERROR(INDEX($H$35:$H$58,SMALL(IF($N$35:$N$58=$B$6,ROW($H$35:$H$58)-ROW($H$35)+1),ROWS($H$35:$H53))),"")</f>
        <v>0.17921146953405001</v>
      </c>
      <c r="Z31" s="54" cm="1">
        <f t="array" aca="1" ref="Z31" ca="1">IFERROR(INDEX($I$35:$I$58,SMALL(IF($N$35:$N$58=$B$6,ROW($I$35:$I$58)-ROW($I$35)+1),ROWS($I$35:$I53))),"")</f>
        <v>48.442003959405177</v>
      </c>
      <c r="AA31" s="54" cm="1">
        <f t="array" aca="1" ref="AA31" ca="1">IFERROR(INDEX($J$35:$J$58,SMALL(IF($N$35:$N$58=$B$6,ROW($J$35:$J$58)-ROW($J$35)+1),ROWS($J$35:$J53))),"")</f>
        <v>66.608067634301946</v>
      </c>
      <c r="AB31" s="54" cm="1">
        <f t="array" aca="1" ref="AB31" ca="1">IFERROR(INDEX($K$35:$K$58,SMALL(IF($N$35:$N$58=$B$6,ROW($K$35:$K$58)-ROW($K$35)+1),ROWS($K$35:$K53))),"")</f>
        <v>79.9427650376944</v>
      </c>
      <c r="AC31" s="54" cm="1">
        <f t="array" aca="1" ref="AC31" ca="1">IFERROR(INDEX($L$35:$L$58,SMALL(IF($N$35:$N$58=$B$6,ROW($L$35:$L$58)-ROW($L$35)+1),ROWS($L$35:$L53))),"")</f>
        <v>93.098384728340605</v>
      </c>
      <c r="AD31" s="54">
        <f t="shared" ca="1" si="0"/>
        <v>48.262792489871124</v>
      </c>
      <c r="AE31" s="54">
        <f t="shared" ca="1" si="1"/>
        <v>18.166063674896769</v>
      </c>
      <c r="AF31" s="54">
        <f t="shared" ca="1" si="2"/>
        <v>13.334697403392454</v>
      </c>
      <c r="AG31" s="55">
        <f t="shared" ca="1" si="3"/>
        <v>13.155619690646205</v>
      </c>
      <c r="AH31" s="56">
        <f t="shared" ca="1" si="4"/>
        <v>3.1280165990764388</v>
      </c>
      <c r="AI31" s="56">
        <f t="shared" ca="1" si="5"/>
        <v>3.1280165990764388</v>
      </c>
    </row>
    <row r="32" spans="17:35" x14ac:dyDescent="0.7">
      <c r="Q32" s="21"/>
      <c r="R32" s="21">
        <v>20</v>
      </c>
      <c r="S32" s="22">
        <f>IF(T32="","",COUNTA($T$13:$T32))</f>
        <v>20</v>
      </c>
      <c r="T32" s="22" cm="1">
        <f t="array" ref="T32">IFERROR(INDEX($B$35:$B$58,SMALL(IF($N$35:$N$58=$B$6,ROW($C$35:$C$58)-ROW($C$35)+1),ROWS($C$35:$C54))),"")</f>
        <v>22</v>
      </c>
      <c r="U32" s="22" t="str" cm="1">
        <f t="array" ref="U32">IFERROR(INDEX($O$35:$O$58,SMALL(IF($N$35:$N$58=$B$6,ROW($O$35:$O$58)-ROW($O$35)+1),ROWS($O$35:$O54))),"")</f>
        <v>Obs Q avg mins waited</v>
      </c>
      <c r="V32" s="54" cm="1">
        <f t="array" aca="1" ref="V32" ca="1">IFERROR(INDEX($D$35:$D$58,SMALL(IF($N$35:$N$58=$B$6,ROW($D$35:$D$58)-ROW($D$35)+1),ROWS($D$35:$D54))),"")</f>
        <v>0.25913731328769052</v>
      </c>
      <c r="W32" s="54" cm="1">
        <f t="array" aca="1" ref="W32" ca="1">IFERROR(INDEX($E$35:$E$58,SMALL(IF($N$35:$N$58=$B$6,ROW($E$35:$E$58)-ROW($E$35)+1),ROWS($E$35:$E54))),"")</f>
        <v>0.26204155604837281</v>
      </c>
      <c r="X32" s="54" cm="1">
        <f t="array" aca="1" ref="X32" ca="1">IFERROR(INDEX($F$35:$F$58,SMALL(IF($N$35:$N$58=$B$6,ROW($F$35:$F$58)-ROW($F$35)+1),ROWS($F$35:$F54))),"")</f>
        <v>0.26494579880905511</v>
      </c>
      <c r="Y32" s="54" cm="1">
        <f t="array" aca="1" ref="Y32" ca="1">IFERROR(INDEX($H$35:$H$58,SMALL(IF($N$35:$N$58=$B$6,ROW($H$35:$H$58)-ROW($H$35)+1),ROWS($H$35:$H54))),"")</f>
        <v>0.20488392458183899</v>
      </c>
      <c r="Z32" s="54" cm="1">
        <f t="array" aca="1" ref="Z32" ca="1">IFERROR(INDEX($I$35:$I$58,SMALL(IF($N$35:$N$58=$B$6,ROW($I$35:$I$58)-ROW($I$35)+1),ROWS($I$35:$I54))),"")</f>
        <v>0.24838998951266275</v>
      </c>
      <c r="AA32" s="54" cm="1">
        <f t="array" aca="1" ref="AA32" ca="1">IFERROR(INDEX($J$35:$J$58,SMALL(IF($N$35:$N$58=$B$6,ROW($J$35:$J$58)-ROW($J$35)+1),ROWS($J$35:$J54))),"")</f>
        <v>0.26251878581965005</v>
      </c>
      <c r="AB32" s="54" cm="1">
        <f t="array" aca="1" ref="AB32" ca="1">IFERROR(INDEX($K$35:$K$58,SMALL(IF($N$35:$N$58=$B$6,ROW($K$35:$K$58)-ROW($K$35)+1),ROWS($K$35:$K54))),"")</f>
        <v>0.27354798943559455</v>
      </c>
      <c r="AC32" s="54" cm="1">
        <f t="array" aca="1" ref="AC32" ca="1">IFERROR(INDEX($L$35:$L$58,SMALL(IF($N$35:$N$58=$B$6,ROW($L$35:$L$58)-ROW($L$35)+1),ROWS($L$35:$L54))),"")</f>
        <v>0.32911297657856098</v>
      </c>
      <c r="AD32" s="54">
        <f t="shared" ca="1" si="0"/>
        <v>4.3506064930823762E-2</v>
      </c>
      <c r="AE32" s="54">
        <f t="shared" ca="1" si="1"/>
        <v>1.4128796306987296E-2</v>
      </c>
      <c r="AF32" s="54">
        <f t="shared" ca="1" si="2"/>
        <v>1.1029203615944505E-2</v>
      </c>
      <c r="AG32" s="55">
        <f t="shared" ca="1" si="3"/>
        <v>5.5564987142966427E-2</v>
      </c>
      <c r="AH32" s="56">
        <f t="shared" ca="1" si="4"/>
        <v>2.9042427606822963E-3</v>
      </c>
      <c r="AI32" s="56">
        <f t="shared" ca="1" si="5"/>
        <v>2.9042427606822963E-3</v>
      </c>
    </row>
    <row r="33" spans="2:36" x14ac:dyDescent="0.7">
      <c r="B33" s="25" t="s">
        <v>76</v>
      </c>
      <c r="C33" s="25"/>
      <c r="D33" s="51">
        <f>MAX('Paste .Dat file here'!A:A)</f>
        <v>200</v>
      </c>
      <c r="J33" s="24"/>
      <c r="Q33" s="21"/>
      <c r="R33" s="21">
        <v>21</v>
      </c>
      <c r="S33" s="22">
        <f>IF(T33="","",COUNTA($T$13:$T33))</f>
        <v>21</v>
      </c>
      <c r="T33" s="22" cm="1">
        <f t="array" ref="T33">IFERROR(INDEX($B$35:$B$58,SMALL(IF($N$35:$N$58=$B$6,ROW($C$35:$C$58)-ROW($C$35)+1),ROWS($C$35:$C55))),"")</f>
        <v>23</v>
      </c>
      <c r="U33" s="22" t="str" cm="1">
        <f t="array" ref="U33">IFERROR(INDEX($O$35:$O$58,SMALL(IF($N$35:$N$58=$B$6,ROW($O$35:$O$58)-ROW($O$35)+1),ROWS($O$35:$O55))),"")</f>
        <v>Obs Q max mins waited</v>
      </c>
      <c r="V33" s="54" cm="1">
        <f t="array" aca="1" ref="V33" ca="1">IFERROR(INDEX($D$35:$D$58,SMALL(IF($N$35:$N$58=$B$6,ROW($D$35:$D$58)-ROW($D$35)+1),ROWS($D$35:$D55))),"")</f>
        <v>3.0061181593365109</v>
      </c>
      <c r="W33" s="54" cm="1">
        <f t="array" aca="1" ref="W33" ca="1">IFERROR(INDEX($E$35:$E$58,SMALL(IF($N$35:$N$58=$B$6,ROW($E$35:$E$58)-ROW($E$35)+1),ROWS($E$35:$E55))),"")</f>
        <v>3.0602142184166632</v>
      </c>
      <c r="X33" s="54" cm="1">
        <f t="array" aca="1" ref="X33" ca="1">IFERROR(INDEX($F$35:$F$58,SMALL(IF($N$35:$N$58=$B$6,ROW($F$35:$F$58)-ROW($F$35)+1),ROWS($F$35:$F55))),"")</f>
        <v>3.1143102774968154</v>
      </c>
      <c r="Y33" s="54" cm="1">
        <f t="array" aca="1" ref="Y33" ca="1">IFERROR(INDEX($H$35:$H$58,SMALL(IF($N$35:$N$58=$B$6,ROW($H$35:$H$58)-ROW($H$35)+1),ROWS($H$35:$H55))),"")</f>
        <v>1.86824366666666</v>
      </c>
      <c r="Z33" s="54" cm="1">
        <f t="array" aca="1" ref="Z33" ca="1">IFERROR(INDEX($I$35:$I$58,SMALL(IF($N$35:$N$58=$B$6,ROW($I$35:$I$58)-ROW($I$35)+1),ROWS($I$35:$I55))),"")</f>
        <v>2.794046612499995</v>
      </c>
      <c r="AA33" s="54" cm="1">
        <f t="array" aca="1" ref="AA33" ca="1">IFERROR(INDEX($J$35:$J$58,SMALL(IF($N$35:$N$58=$B$6,ROW($J$35:$J$58)-ROW($J$35)+1),ROWS($J$35:$J55))),"")</f>
        <v>3.0726109333333298</v>
      </c>
      <c r="AB33" s="54" cm="1">
        <f t="array" aca="1" ref="AB33" ca="1">IFERROR(INDEX($K$35:$K$58,SMALL(IF($N$35:$N$58=$B$6,ROW($K$35:$K$58)-ROW($K$35)+1),ROWS($K$35:$K55))),"")</f>
        <v>3.3271614041666622</v>
      </c>
      <c r="AC33" s="54" cm="1">
        <f t="array" aca="1" ref="AC33" ca="1">IFERROR(INDEX($L$35:$L$58,SMALL(IF($N$35:$N$58=$B$6,ROW($L$35:$L$58)-ROW($L$35)+1),ROWS($L$35:$L55))),"")</f>
        <v>3.9996167833333298</v>
      </c>
      <c r="AD33" s="54">
        <f t="shared" ca="1" si="0"/>
        <v>0.925802945833335</v>
      </c>
      <c r="AE33" s="54">
        <f t="shared" ca="1" si="1"/>
        <v>0.27856432083333482</v>
      </c>
      <c r="AF33" s="54">
        <f t="shared" ca="1" si="2"/>
        <v>0.25455047083333238</v>
      </c>
      <c r="AG33" s="55">
        <f t="shared" ca="1" si="3"/>
        <v>0.67245537916666764</v>
      </c>
      <c r="AH33" s="56">
        <f t="shared" ca="1" si="4"/>
        <v>5.4096059080152248E-2</v>
      </c>
      <c r="AI33" s="56">
        <f t="shared" ca="1" si="5"/>
        <v>5.4096059080152248E-2</v>
      </c>
    </row>
    <row r="34" spans="2:36" ht="44.4" x14ac:dyDescent="0.7">
      <c r="B34" s="46"/>
      <c r="C34" s="46" t="s">
        <v>77</v>
      </c>
      <c r="D34" s="46" t="s">
        <v>78</v>
      </c>
      <c r="E34" s="46" t="s">
        <v>79</v>
      </c>
      <c r="F34" s="46" t="s">
        <v>80</v>
      </c>
      <c r="G34" s="46" t="s">
        <v>81</v>
      </c>
      <c r="H34" s="46" t="s">
        <v>82</v>
      </c>
      <c r="I34" s="46" t="s">
        <v>83</v>
      </c>
      <c r="J34" s="46" t="s">
        <v>68</v>
      </c>
      <c r="K34" s="46" t="s">
        <v>84</v>
      </c>
      <c r="L34" s="46" t="s">
        <v>85</v>
      </c>
      <c r="M34" s="25"/>
      <c r="N34" s="46" t="s">
        <v>86</v>
      </c>
      <c r="O34" s="47" t="s">
        <v>87</v>
      </c>
      <c r="P34" s="50"/>
      <c r="Q34" s="21"/>
      <c r="R34" s="21">
        <v>22</v>
      </c>
      <c r="S34" s="22">
        <f>IF(T34="","",COUNTA($T$13:$T34))</f>
        <v>22</v>
      </c>
      <c r="T34" s="22" cm="1">
        <f t="array" ref="T34">IFERROR(INDEX($B$35:$B$58,SMALL(IF($N$35:$N$58=$B$6,ROW($C$35:$C$58)-ROW($C$35)+1),ROWS($C$35:$C56))),"")</f>
        <v>24</v>
      </c>
      <c r="U34" s="22" t="str" cm="1">
        <f t="array" ref="U34">IFERROR(INDEX($O$35:$O$58,SMALL(IF($N$35:$N$58=$B$6,ROW($O$35:$O$58)-ROW($O$35)+1),ROWS($O$35:$O56))),"")</f>
        <v>% wait over 5 mins at Obs</v>
      </c>
      <c r="V34" s="54" cm="1">
        <f t="array" aca="1" ref="V34" ca="1">IFERROR(INDEX($D$35:$D$58,SMALL(IF($N$35:$N$58=$B$6,ROW($D$35:$D$58)-ROW($D$35)+1),ROWS($D$35:$D56))),"")</f>
        <v>58.324203691562104</v>
      </c>
      <c r="W34" s="54" cm="1">
        <f t="array" aca="1" ref="W34" ca="1">IFERROR(INDEX($E$35:$E$58,SMALL(IF($N$35:$N$58=$B$6,ROW($E$35:$E$58)-ROW($E$35)+1),ROWS($E$35:$E56))),"")</f>
        <v>61.452220290638543</v>
      </c>
      <c r="X34" s="54" cm="1">
        <f t="array" aca="1" ref="X34" ca="1">IFERROR(INDEX($F$35:$F$58,SMALL(IF($N$35:$N$58=$B$6,ROW($F$35:$F$58)-ROW($F$35)+1),ROWS($F$35:$F56))),"")</f>
        <v>64.580236889714982</v>
      </c>
      <c r="Y34" s="54" cm="1">
        <f t="array" aca="1" ref="Y34" ca="1">IFERROR(INDEX($H$35:$H$58,SMALL(IF($N$35:$N$58=$B$6,ROW($H$35:$H$58)-ROW($H$35)+1),ROWS($H$35:$H56))),"")</f>
        <v>0.17921146953405001</v>
      </c>
      <c r="Z34" s="54" cm="1">
        <f t="array" aca="1" ref="Z34" ca="1">IFERROR(INDEX($I$35:$I$58,SMALL(IF($N$35:$N$58=$B$6,ROW($I$35:$I$58)-ROW($I$35)+1),ROWS($I$35:$I56))),"")</f>
        <v>48.442003959405177</v>
      </c>
      <c r="AA34" s="54" cm="1">
        <f t="array" aca="1" ref="AA34" ca="1">IFERROR(INDEX($J$35:$J$58,SMALL(IF($N$35:$N$58=$B$6,ROW($J$35:$J$58)-ROW($J$35)+1),ROWS($J$35:$J56))),"")</f>
        <v>66.608067634301946</v>
      </c>
      <c r="AB34" s="54" cm="1">
        <f t="array" aca="1" ref="AB34" ca="1">IFERROR(INDEX($K$35:$K$58,SMALL(IF($N$35:$N$58=$B$6,ROW($K$35:$K$58)-ROW($K$35)+1),ROWS($K$35:$K56))),"")</f>
        <v>79.9427650376944</v>
      </c>
      <c r="AC34" s="54" cm="1">
        <f t="array" aca="1" ref="AC34" ca="1">IFERROR(INDEX($L$35:$L$58,SMALL(IF($N$35:$N$58=$B$6,ROW($L$35:$L$58)-ROW($L$35)+1),ROWS($L$35:$L56))),"")</f>
        <v>93.098384728340605</v>
      </c>
      <c r="AD34" s="54">
        <f t="shared" ca="1" si="0"/>
        <v>48.262792489871124</v>
      </c>
      <c r="AE34" s="54">
        <f t="shared" ca="1" si="1"/>
        <v>18.166063674896769</v>
      </c>
      <c r="AF34" s="54">
        <f t="shared" ca="1" si="2"/>
        <v>13.334697403392454</v>
      </c>
      <c r="AG34" s="55">
        <f t="shared" ca="1" si="3"/>
        <v>13.155619690646205</v>
      </c>
      <c r="AH34" s="56">
        <f t="shared" ca="1" si="4"/>
        <v>3.1280165990764388</v>
      </c>
      <c r="AI34" s="56">
        <f t="shared" ca="1" si="5"/>
        <v>3.1280165990764388</v>
      </c>
    </row>
    <row r="35" spans="2:36" x14ac:dyDescent="0.7">
      <c r="B35" s="27">
        <v>1</v>
      </c>
      <c r="C35" s="27" t="str" cm="1">
        <f t="array" ref="C35">INDEX('Paste .Dat file here'!$1:$1,1,ROW()-(ROW($C$35)-2))</f>
        <v>[SiteEntry].NumberGenerated</v>
      </c>
      <c r="D35" s="31">
        <f t="shared" ref="D35:D58" ca="1" si="6">IFERROR(E35-_xlfn.CONFIDENCE.T(0.05,G35,$D$33),"")</f>
        <v>616.10841192063253</v>
      </c>
      <c r="E35" s="32">
        <f t="shared" ref="E35:E58" ca="1" si="7">AVERAGE(INDIRECT("'Paste .Dat file here'!R2C"&amp;$B35+1&amp;":R"&amp;$D$33+1&amp;"C"&amp;$B35+1,FALSE))</f>
        <v>619.61500000000001</v>
      </c>
      <c r="F35" s="31">
        <f t="shared" ref="F35:F58" ca="1" si="8">IFERROR(E35+_xlfn.CONFIDENCE.T(0.05,G35,$D$33),"")</f>
        <v>623.12158807936748</v>
      </c>
      <c r="G35" s="31">
        <f t="shared" ref="G35:G58" ca="1" si="9">_xlfn.STDEV.S(INDIRECT("'Paste .Dat file here'!R2C"&amp;$B35+1&amp;":R"&amp;$D$33+1&amp;"C"&amp;$B35+1,FALSE))</f>
        <v>25.147939664050689</v>
      </c>
      <c r="H35" s="33">
        <f t="shared" ref="H35:H58" ca="1" si="10">MIN(INDIRECT("'Paste .Dat file here'!R2C"&amp;$B35+1&amp;":R"&amp;$D$33+1&amp;"C"&amp;$B35+1,FALSE))</f>
        <v>558</v>
      </c>
      <c r="I35" s="33">
        <f t="shared" ref="I35:I58" ca="1" si="11">_xlfn.QUARTILE.INC(INDIRECT("'Paste .Dat file here'!R2C"&amp;$B35+1&amp;":R"&amp;$D$33+1&amp;"C"&amp;$B35+1,FALSE),1)</f>
        <v>602</v>
      </c>
      <c r="J35" s="33">
        <f t="shared" ref="J35:J58" ca="1" si="12">_xlfn.QUARTILE.INC(INDIRECT("'Paste .Dat file here'!R2C"&amp;$B35+1&amp;":R"&amp;$D$33+1&amp;"C"&amp;$B35+1,FALSE),2)</f>
        <v>619</v>
      </c>
      <c r="K35" s="33">
        <f t="shared" ref="K35:K58" ca="1" si="13">_xlfn.QUARTILE.INC(INDIRECT("'Paste .Dat file here'!R2C"&amp;$B35+1&amp;":R"&amp;$D$33+1&amp;"C"&amp;$B35+1,FALSE),3)</f>
        <v>638.25</v>
      </c>
      <c r="L35" s="33">
        <f t="shared" ref="L35:L58" ca="1" si="14">MAX(INDIRECT("'Paste .Dat file here'!R2C"&amp;$B35+1&amp;":R"&amp;$D$33+1&amp;"C"&amp;$B35+1,FALSE))</f>
        <v>686</v>
      </c>
      <c r="M35" s="28"/>
      <c r="N35" s="42" t="s">
        <v>88</v>
      </c>
      <c r="O35" s="27" t="s">
        <v>89</v>
      </c>
      <c r="P35" s="49"/>
      <c r="Q35" s="21"/>
      <c r="R35" s="21">
        <v>23</v>
      </c>
      <c r="S35" s="22" t="str">
        <f>IF(T35="","",COUNTA($T$13:$T35))</f>
        <v/>
      </c>
      <c r="T35" s="22" t="str" cm="1">
        <f t="array" ref="T35">IFERROR(INDEX($B$35:$B$58,SMALL(IF($N$35:$N$58=$B$6,ROW($C$35:$C$58)-ROW($C$35)+1),ROWS($C$35:$C57))),"")</f>
        <v/>
      </c>
      <c r="U35" s="22" t="str" cm="1">
        <f t="array" ref="U35">IFERROR(INDEX($O$35:$O$58,SMALL(IF($N$35:$N$58=$B$6,ROW($O$35:$O$58)-ROW($O$35)+1),ROWS($O$35:$O57))),"")</f>
        <v/>
      </c>
      <c r="V35" s="22" t="str" cm="1">
        <f t="array" ref="V35">IFERROR(INDEX($D$35:$D$58,SMALL(IF($N$35:$N$58=$B$6,ROW($D$35:$D$58)-ROW($D$35)+1),ROWS($D$35:$D57))),"")</f>
        <v/>
      </c>
      <c r="W35" s="22" t="str" cm="1">
        <f t="array" ref="W35">IFERROR(INDEX($E$35:$E$58,SMALL(IF($N$35:$N$58=$B$6,ROW($E$35:$E$58)-ROW($E$35)+1),ROWS($E$35:$E57))),"")</f>
        <v/>
      </c>
      <c r="X35" s="22" t="str" cm="1">
        <f t="array" ref="X35">IFERROR(INDEX($F$35:$F$58,SMALL(IF($N$35:$N$58=$B$6,ROW($F$35:$F$58)-ROW($F$35)+1),ROWS($F$35:$F57))),"")</f>
        <v/>
      </c>
      <c r="Y35" s="22" t="str" cm="1">
        <f t="array" ref="Y35">IFERROR(INDEX($H$35:$H$58,SMALL(IF($N$35:$N$58=$B$6,ROW($H$35:$H$58)-ROW($H$35)+1),ROWS($H$35:$H57))),"")</f>
        <v/>
      </c>
      <c r="Z35" s="22" t="str" cm="1">
        <f t="array" ref="Z35">IFERROR(INDEX($I$35:$I$58,SMALL(IF($N$35:$N$58=$B$6,ROW($I$35:$I$58)-ROW($I$35)+1),ROWS($I$35:$I57))),"")</f>
        <v/>
      </c>
      <c r="AA35" s="22" t="str" cm="1">
        <f t="array" ref="AA35">IFERROR(INDEX($J$35:$J$58,SMALL(IF($N$35:$N$58=$B$6,ROW($J$35:$J$58)-ROW($J$35)+1),ROWS($J$35:$J57))),"")</f>
        <v/>
      </c>
      <c r="AB35" s="22" t="str" cm="1">
        <f t="array" ref="AB35">IFERROR(INDEX($K$35:$K$58,SMALL(IF($N$35:$N$58=$B$6,ROW($K$35:$K$58)-ROW($K$35)+1),ROWS($K$35:$K57))),"")</f>
        <v/>
      </c>
      <c r="AC35" s="22" t="str" cm="1">
        <f t="array" ref="AC35">IFERROR(INDEX($L$35:$L$58,SMALL(IF($N$35:$N$58=$B$6,ROW($L$35:$L$58)-ROW($L$35)+1),ROWS($L$35:$L57))),"")</f>
        <v/>
      </c>
      <c r="AD35" s="22" t="str">
        <f t="shared" si="0"/>
        <v/>
      </c>
      <c r="AE35" s="22" t="str">
        <f t="shared" si="1"/>
        <v/>
      </c>
      <c r="AF35" s="22" t="str">
        <f t="shared" si="2"/>
        <v/>
      </c>
      <c r="AG35" s="53" t="str">
        <f>IFERROR(AC35-AB35,"")</f>
        <v/>
      </c>
      <c r="AH35" s="56" t="str">
        <f t="shared" si="4"/>
        <v/>
      </c>
      <c r="AI35" s="56" t="str">
        <f t="shared" si="5"/>
        <v/>
      </c>
    </row>
    <row r="36" spans="2:36" x14ac:dyDescent="0.7">
      <c r="B36" s="29">
        <v>2</v>
      </c>
      <c r="C36" s="27" t="str" cm="1">
        <f t="array" ref="C36">INDEX('Paste .Dat file here'!$1:$1,1,ROW()-(ROW($C$35)-2))</f>
        <v>[ExitSite].NumberProcessed</v>
      </c>
      <c r="D36" s="34">
        <f t="shared" ca="1" si="6"/>
        <v>616.10841192063253</v>
      </c>
      <c r="E36" s="35">
        <f t="shared" ca="1" si="7"/>
        <v>619.61500000000001</v>
      </c>
      <c r="F36" s="34">
        <f t="shared" ca="1" si="8"/>
        <v>623.12158807936748</v>
      </c>
      <c r="G36" s="34">
        <f t="shared" ca="1" si="9"/>
        <v>25.147939664050689</v>
      </c>
      <c r="H36" s="36">
        <f t="shared" ca="1" si="10"/>
        <v>558</v>
      </c>
      <c r="I36" s="36">
        <f t="shared" ca="1" si="11"/>
        <v>602</v>
      </c>
      <c r="J36" s="36">
        <f t="shared" ca="1" si="12"/>
        <v>619</v>
      </c>
      <c r="K36" s="36">
        <f t="shared" ca="1" si="13"/>
        <v>638.25</v>
      </c>
      <c r="L36" s="36">
        <f t="shared" ca="1" si="14"/>
        <v>686</v>
      </c>
      <c r="M36" s="28"/>
      <c r="N36" s="43" t="s">
        <v>88</v>
      </c>
      <c r="O36" s="29" t="s">
        <v>90</v>
      </c>
      <c r="P36" s="49"/>
      <c r="Q36" s="21"/>
      <c r="R36" s="21">
        <v>24</v>
      </c>
      <c r="S36" s="22" t="str">
        <f>IF(T36="","",COUNTA($T$13:$T36))</f>
        <v/>
      </c>
      <c r="T36" s="22" t="str" cm="1">
        <f t="array" ref="T36">IFERROR(INDEX($B$35:$B$58,SMALL(IF($N$35:$N$58=$B$6,ROW($C$35:$C$58)-ROW($C$35)+1),ROWS($C$35:$C58))),"")</f>
        <v/>
      </c>
      <c r="U36" s="22" t="str" cm="1">
        <f t="array" ref="U36">IFERROR(INDEX($O$35:$O$58,SMALL(IF($N$35:$N$58=$B$6,ROW($O$35:$O$58)-ROW($O$35)+1),ROWS($O$35:$O58))),"")</f>
        <v/>
      </c>
      <c r="V36" s="22" t="str" cm="1">
        <f t="array" ref="V36">IFERROR(INDEX($D$35:$D$58,SMALL(IF($N$35:$N$58=$B$6,ROW($D$35:$D$58)-ROW($D$35)+1),ROWS($D$35:$D58))),"")</f>
        <v/>
      </c>
      <c r="W36" s="22" t="str" cm="1">
        <f t="array" ref="W36">IFERROR(INDEX($E$35:$E$58,SMALL(IF($N$35:$N$58=$B$6,ROW($E$35:$E$58)-ROW($E$35)+1),ROWS($E$35:$E58))),"")</f>
        <v/>
      </c>
      <c r="X36" s="22" t="str" cm="1">
        <f t="array" ref="X36">IFERROR(INDEX($F$35:$F$58,SMALL(IF($N$35:$N$58=$B$6,ROW($F$35:$F$58)-ROW($F$35)+1),ROWS($F$35:$F58))),"")</f>
        <v/>
      </c>
      <c r="Y36" s="22" t="str" cm="1">
        <f t="array" ref="Y36">IFERROR(INDEX($H$35:$H$58,SMALL(IF($N$35:$N$58=$B$6,ROW($H$35:$H$58)-ROW($H$35)+1),ROWS($H$35:$H58))),"")</f>
        <v/>
      </c>
      <c r="Z36" s="22" t="str" cm="1">
        <f t="array" ref="Z36">IFERROR(INDEX($I$35:$I$58,SMALL(IF($N$35:$N$58=$B$6,ROW($I$35:$I$58)-ROW($I$35)+1),ROWS($I$35:$I58))),"")</f>
        <v/>
      </c>
      <c r="AA36" s="22" t="str" cm="1">
        <f t="array" ref="AA36">IFERROR(INDEX($J$35:$J$58,SMALL(IF($N$35:$N$58=$B$6,ROW($J$35:$J$58)-ROW($J$35)+1),ROWS($J$35:$J58))),"")</f>
        <v/>
      </c>
      <c r="AB36" s="22" t="str" cm="1">
        <f t="array" ref="AB36">IFERROR(INDEX($K$35:$K$58,SMALL(IF($N$35:$N$58=$B$6,ROW($K$35:$K$58)-ROW($K$35)+1),ROWS($K$35:$K58))),"")</f>
        <v/>
      </c>
      <c r="AC36" s="22" t="str" cm="1">
        <f t="array" ref="AC36">IFERROR(INDEX($L$35:$L$58,SMALL(IF($N$35:$N$58=$B$6,ROW($L$35:$L$58)-ROW($L$35)+1),ROWS($L$35:$L58))),"")</f>
        <v/>
      </c>
      <c r="AD36" s="22" t="str">
        <f t="shared" si="0"/>
        <v/>
      </c>
      <c r="AE36" s="22" t="str">
        <f t="shared" si="1"/>
        <v/>
      </c>
      <c r="AF36" s="22" t="str">
        <f t="shared" si="2"/>
        <v/>
      </c>
      <c r="AG36" s="53" t="str">
        <f t="shared" si="3"/>
        <v/>
      </c>
      <c r="AH36" s="56" t="str">
        <f t="shared" si="4"/>
        <v/>
      </c>
      <c r="AI36" s="56" t="str">
        <f t="shared" si="5"/>
        <v/>
      </c>
    </row>
    <row r="37" spans="2:36" x14ac:dyDescent="0.7">
      <c r="B37" s="29">
        <v>3</v>
      </c>
      <c r="C37" s="27" t="str" cm="1">
        <f t="array" ref="C37">INDEX('Paste .Dat file here'!$1:$1,1,ROW()-(ROW($C$35)-2))</f>
        <v>([ExitSite].ReleaseTime-[ArrivalHours].Value)/1[min]</v>
      </c>
      <c r="D37" s="34">
        <f t="shared" ca="1" si="6"/>
        <v>81.777957082923123</v>
      </c>
      <c r="E37" s="35">
        <f t="shared" ca="1" si="7"/>
        <v>85.047940663249776</v>
      </c>
      <c r="F37" s="34">
        <f t="shared" ca="1" si="8"/>
        <v>88.317924243576428</v>
      </c>
      <c r="G37" s="34">
        <f t="shared" ca="1" si="9"/>
        <v>23.451100591012306</v>
      </c>
      <c r="H37" s="34">
        <f t="shared" ca="1" si="10"/>
        <v>37.642020833333298</v>
      </c>
      <c r="I37" s="34">
        <f t="shared" ca="1" si="11"/>
        <v>67.790139641666599</v>
      </c>
      <c r="J37" s="34">
        <f t="shared" ca="1" si="12"/>
        <v>83.078438558333289</v>
      </c>
      <c r="K37" s="34">
        <f t="shared" ca="1" si="13"/>
        <v>103.167996058333</v>
      </c>
      <c r="L37" s="34">
        <f t="shared" ca="1" si="14"/>
        <v>148.054168483333</v>
      </c>
      <c r="M37" s="28"/>
      <c r="N37" s="43">
        <v>1</v>
      </c>
      <c r="O37" s="29" t="s">
        <v>91</v>
      </c>
      <c r="P37" s="49"/>
      <c r="Q37" s="21"/>
      <c r="R37" s="21"/>
      <c r="AH37" s="22"/>
      <c r="AI37" s="22"/>
    </row>
    <row r="38" spans="2:36" x14ac:dyDescent="0.7">
      <c r="B38" s="29">
        <v>4</v>
      </c>
      <c r="C38" s="27" t="str" cm="1">
        <f t="array" ref="C38">INDEX('Paste .Dat file here'!$1:$1,1,ROW()-(ROW($C$35)-2))</f>
        <v>[Thres_Q_Signin].OpenFraction*100</v>
      </c>
      <c r="D38" s="37">
        <f t="shared" ca="1" si="6"/>
        <v>89.721287884795103</v>
      </c>
      <c r="E38" s="38">
        <f t="shared" ca="1" si="7"/>
        <v>90.599229817957124</v>
      </c>
      <c r="F38" s="37">
        <f t="shared" ca="1" si="8"/>
        <v>91.477171751119144</v>
      </c>
      <c r="G38" s="34">
        <f t="shared" ca="1" si="9"/>
        <v>6.2962715505726017</v>
      </c>
      <c r="H38" s="37">
        <f t="shared" ca="1" si="10"/>
        <v>78.545684620370295</v>
      </c>
      <c r="I38" s="37">
        <f t="shared" ca="1" si="11"/>
        <v>85.404649867766196</v>
      </c>
      <c r="J38" s="37">
        <f t="shared" ca="1" si="12"/>
        <v>89.759891462384203</v>
      </c>
      <c r="K38" s="37">
        <f t="shared" ca="1" si="13"/>
        <v>96.831129176215285</v>
      </c>
      <c r="L38" s="37">
        <f t="shared" ca="1" si="14"/>
        <v>100</v>
      </c>
      <c r="M38" s="28"/>
      <c r="N38" s="43">
        <v>1</v>
      </c>
      <c r="O38" s="29" t="s">
        <v>92</v>
      </c>
      <c r="P38" s="49"/>
      <c r="Q38" s="21"/>
      <c r="R38" s="21"/>
      <c r="S38" s="21"/>
      <c r="AH38" s="22"/>
      <c r="AI38" s="22"/>
      <c r="AJ38" s="22"/>
    </row>
    <row r="39" spans="2:36" x14ac:dyDescent="0.7">
      <c r="B39" s="29">
        <v>5</v>
      </c>
      <c r="C39" s="27" t="str" cm="1">
        <f t="array" ref="C39">INDEX('Paste .Dat file here'!$1:$1,1,ROW()-(ROW($C$35)-2))</f>
        <v>[Thres_Q_Vac].OpenFraction*100</v>
      </c>
      <c r="D39" s="37">
        <f t="shared" ca="1" si="6"/>
        <v>88.403285928859816</v>
      </c>
      <c r="E39" s="38">
        <f t="shared" ca="1" si="7"/>
        <v>89.280158712928156</v>
      </c>
      <c r="F39" s="37">
        <f t="shared" ca="1" si="8"/>
        <v>90.157031496996495</v>
      </c>
      <c r="G39" s="34">
        <f t="shared" ca="1" si="9"/>
        <v>6.2886040127007172</v>
      </c>
      <c r="H39" s="37">
        <f t="shared" ca="1" si="10"/>
        <v>78.201622425925905</v>
      </c>
      <c r="I39" s="37">
        <f t="shared" ca="1" si="11"/>
        <v>83.918173566550848</v>
      </c>
      <c r="J39" s="37">
        <f t="shared" ca="1" si="12"/>
        <v>88.432860809027744</v>
      </c>
      <c r="K39" s="37">
        <f t="shared" ca="1" si="13"/>
        <v>94.59927361400463</v>
      </c>
      <c r="L39" s="37">
        <f t="shared" ca="1" si="14"/>
        <v>100</v>
      </c>
      <c r="M39" s="28"/>
      <c r="N39" s="43">
        <v>1</v>
      </c>
      <c r="O39" s="29" t="s">
        <v>93</v>
      </c>
      <c r="P39" s="49"/>
      <c r="Q39" s="21"/>
      <c r="R39" s="21"/>
      <c r="S39" s="21"/>
      <c r="AH39" s="22"/>
      <c r="AI39" s="22"/>
      <c r="AJ39" s="22"/>
    </row>
    <row r="40" spans="2:36" x14ac:dyDescent="0.7">
      <c r="B40" s="29">
        <v>6</v>
      </c>
      <c r="C40" s="27" t="str" cm="1">
        <f t="array" ref="C40">INDEX('Paste .Dat file here'!$1:$1,1,ROW()-(ROW($C$35)-2))</f>
        <v>[Thres_Q_Obs].OpenFraction*100</v>
      </c>
      <c r="D40" s="37">
        <f t="shared" ca="1" si="6"/>
        <v>91.399496203621567</v>
      </c>
      <c r="E40" s="38">
        <f t="shared" ca="1" si="7"/>
        <v>91.498490093072903</v>
      </c>
      <c r="F40" s="37">
        <f t="shared" ca="1" si="8"/>
        <v>91.597483982524238</v>
      </c>
      <c r="G40" s="34">
        <f t="shared" ca="1" si="9"/>
        <v>0.70994719159626429</v>
      </c>
      <c r="H40" s="37">
        <f t="shared" ca="1" si="10"/>
        <v>89.783077418981406</v>
      </c>
      <c r="I40" s="37">
        <f t="shared" ca="1" si="11"/>
        <v>91.003413796296229</v>
      </c>
      <c r="J40" s="37">
        <f t="shared" ca="1" si="12"/>
        <v>91.368775438657352</v>
      </c>
      <c r="K40" s="37">
        <f t="shared" ca="1" si="13"/>
        <v>91.902515608796278</v>
      </c>
      <c r="L40" s="37">
        <f t="shared" ca="1" si="14"/>
        <v>94.766487271990698</v>
      </c>
      <c r="M40" s="28"/>
      <c r="N40" s="43">
        <v>1</v>
      </c>
      <c r="O40" s="29" t="s">
        <v>94</v>
      </c>
      <c r="P40" s="49"/>
      <c r="Q40" s="21"/>
      <c r="R40" s="21"/>
      <c r="S40" s="21"/>
      <c r="AH40" s="22"/>
      <c r="AI40" s="22"/>
      <c r="AJ40" s="22"/>
    </row>
    <row r="41" spans="2:36" x14ac:dyDescent="0.7">
      <c r="B41" s="29">
        <v>7</v>
      </c>
      <c r="C41" s="27" t="str" cm="1">
        <f t="array" ref="C41">INDEX('Paste .Dat file here'!$1:$1,1,ROW()-(ROW($C$35)-2))</f>
        <v>[Stat_TotalTime].SampleAverage/1[min]</v>
      </c>
      <c r="D41" s="34">
        <f t="shared" ca="1" si="6"/>
        <v>60.094143754442868</v>
      </c>
      <c r="E41" s="35">
        <f t="shared" ca="1" si="7"/>
        <v>61.827651713508075</v>
      </c>
      <c r="F41" s="34">
        <f t="shared" ca="1" si="8"/>
        <v>63.561159672573282</v>
      </c>
      <c r="G41" s="34">
        <f t="shared" ca="1" si="9"/>
        <v>12.43207145379538</v>
      </c>
      <c r="H41" s="34">
        <f t="shared" ca="1" si="10"/>
        <v>37.940557158392998</v>
      </c>
      <c r="I41" s="34">
        <f t="shared" ca="1" si="11"/>
        <v>52.200163278275525</v>
      </c>
      <c r="J41" s="34">
        <f t="shared" ca="1" si="12"/>
        <v>61.046386030374499</v>
      </c>
      <c r="K41" s="34">
        <f t="shared" ca="1" si="13"/>
        <v>68.780601169338127</v>
      </c>
      <c r="L41" s="34">
        <f t="shared" ca="1" si="14"/>
        <v>96.169099420505304</v>
      </c>
      <c r="M41" s="28"/>
      <c r="N41" s="43">
        <v>1</v>
      </c>
      <c r="O41" s="29" t="s">
        <v>95</v>
      </c>
      <c r="P41" s="49"/>
      <c r="Q41" s="21"/>
      <c r="R41" s="21"/>
      <c r="S41" s="21"/>
      <c r="AH41" s="22"/>
      <c r="AI41" s="22"/>
      <c r="AJ41" s="22"/>
    </row>
    <row r="42" spans="2:36" x14ac:dyDescent="0.7">
      <c r="B42" s="29">
        <v>8</v>
      </c>
      <c r="C42" s="27" t="str" cm="1">
        <f t="array" ref="C42">INDEX('Paste .Dat file here'!$1:$1,1,ROW()-(ROW($C$35)-2))</f>
        <v>[Stat_TotalTime].SampleMaximum/1[min]</v>
      </c>
      <c r="D42" s="34">
        <f t="shared" ca="1" si="6"/>
        <v>89.033161037646011</v>
      </c>
      <c r="E42" s="35">
        <f t="shared" ca="1" si="7"/>
        <v>92.019617355749801</v>
      </c>
      <c r="F42" s="34">
        <f t="shared" ca="1" si="8"/>
        <v>95.006073673853592</v>
      </c>
      <c r="G42" s="34">
        <f t="shared" ca="1" si="9"/>
        <v>21.41774899050716</v>
      </c>
      <c r="H42" s="34">
        <f t="shared" ca="1" si="10"/>
        <v>52.131095033333303</v>
      </c>
      <c r="I42" s="34">
        <f t="shared" ca="1" si="11"/>
        <v>74.285687145833293</v>
      </c>
      <c r="J42" s="34">
        <f t="shared" ca="1" si="12"/>
        <v>89.217998058333308</v>
      </c>
      <c r="K42" s="34">
        <f t="shared" ca="1" si="13"/>
        <v>107.775892279166</v>
      </c>
      <c r="L42" s="34">
        <f t="shared" ca="1" si="14"/>
        <v>149.735689066666</v>
      </c>
      <c r="M42" s="28"/>
      <c r="N42" s="43">
        <v>1</v>
      </c>
      <c r="O42" s="29" t="s">
        <v>96</v>
      </c>
      <c r="P42" s="49"/>
      <c r="Q42" s="21"/>
      <c r="R42" s="21"/>
      <c r="S42" s="21"/>
      <c r="AH42" s="22"/>
      <c r="AI42" s="22"/>
      <c r="AJ42" s="22"/>
    </row>
    <row r="43" spans="2:36" x14ac:dyDescent="0.7">
      <c r="B43" s="29">
        <v>9</v>
      </c>
      <c r="C43" s="27" t="str" cm="1">
        <f t="array" ref="C43">INDEX('Paste .Dat file here'!$1:$1,1,ROW()-(ROW($C$35)-2))</f>
        <v>[Q_CarPark].QueueLengthAverage</v>
      </c>
      <c r="D43" s="34">
        <f t="shared" ca="1" si="6"/>
        <v>24.190870433034497</v>
      </c>
      <c r="E43" s="35">
        <f t="shared" ca="1" si="7"/>
        <v>25.073902002108515</v>
      </c>
      <c r="F43" s="34">
        <f t="shared" ca="1" si="8"/>
        <v>25.956933571182532</v>
      </c>
      <c r="G43" s="34">
        <f t="shared" ca="1" si="9"/>
        <v>6.3327725178746999</v>
      </c>
      <c r="H43" s="34">
        <f t="shared" ca="1" si="10"/>
        <v>13.143521108935101</v>
      </c>
      <c r="I43" s="34">
        <f t="shared" ca="1" si="11"/>
        <v>20.19633392013305</v>
      </c>
      <c r="J43" s="34">
        <f t="shared" ca="1" si="12"/>
        <v>24.622798695376098</v>
      </c>
      <c r="K43" s="34">
        <f t="shared" ca="1" si="13"/>
        <v>28.666813384163749</v>
      </c>
      <c r="L43" s="34">
        <f t="shared" ca="1" si="14"/>
        <v>43.916770008831001</v>
      </c>
      <c r="M43" s="28"/>
      <c r="N43" s="43">
        <v>1</v>
      </c>
      <c r="O43" s="29" t="s">
        <v>97</v>
      </c>
      <c r="P43" s="49"/>
      <c r="Q43" s="21"/>
      <c r="R43" s="21"/>
      <c r="S43" s="21"/>
      <c r="AH43" s="22"/>
      <c r="AI43" s="22"/>
      <c r="AJ43" s="22"/>
    </row>
    <row r="44" spans="2:36" x14ac:dyDescent="0.7">
      <c r="B44" s="29">
        <v>10</v>
      </c>
      <c r="C44" s="27" t="str" cm="1">
        <f t="array" ref="C44">INDEX('Paste .Dat file here'!$1:$1,1,ROW()-(ROW($C$35)-2))</f>
        <v>[Q_CarPark].QueueLengthMaximum</v>
      </c>
      <c r="D44" s="34">
        <f t="shared" ca="1" si="6"/>
        <v>81.656343354429993</v>
      </c>
      <c r="E44" s="35">
        <f t="shared" ca="1" si="7"/>
        <v>84.525000000000006</v>
      </c>
      <c r="F44" s="34">
        <f t="shared" ca="1" si="8"/>
        <v>87.393656645570019</v>
      </c>
      <c r="G44" s="34">
        <f t="shared" ca="1" si="9"/>
        <v>20.572933748376176</v>
      </c>
      <c r="H44" s="34">
        <f t="shared" ca="1" si="10"/>
        <v>47</v>
      </c>
      <c r="I44" s="34">
        <f t="shared" ca="1" si="11"/>
        <v>67.75</v>
      </c>
      <c r="J44" s="34">
        <f t="shared" ca="1" si="12"/>
        <v>82.5</v>
      </c>
      <c r="K44" s="34">
        <f t="shared" ca="1" si="13"/>
        <v>99</v>
      </c>
      <c r="L44" s="34">
        <f t="shared" ca="1" si="14"/>
        <v>142</v>
      </c>
      <c r="M44" s="28"/>
      <c r="N44" s="43">
        <v>1</v>
      </c>
      <c r="O44" s="29" t="s">
        <v>98</v>
      </c>
      <c r="P44" s="49"/>
      <c r="Q44" s="21"/>
      <c r="R44" s="21"/>
      <c r="S44" s="21"/>
      <c r="AH44" s="22"/>
      <c r="AI44" s="22"/>
      <c r="AJ44" s="22"/>
    </row>
    <row r="45" spans="2:36" x14ac:dyDescent="0.7">
      <c r="B45" s="29">
        <v>11</v>
      </c>
      <c r="C45" s="27" t="str" cm="1">
        <f t="array" ref="C45">INDEX('Paste .Dat file here'!$1:$1,1,ROW()-(ROW($C$35)-2))</f>
        <v>[Q_Temp].QueueLengthMaximum</v>
      </c>
      <c r="D45" s="34">
        <f t="shared" ca="1" si="6"/>
        <v>24.892619583196073</v>
      </c>
      <c r="E45" s="35">
        <f t="shared" ca="1" si="7"/>
        <v>27.56</v>
      </c>
      <c r="F45" s="34">
        <f t="shared" ca="1" si="8"/>
        <v>30.227380416803925</v>
      </c>
      <c r="G45" s="34">
        <f t="shared" ca="1" si="9"/>
        <v>19.129455831309212</v>
      </c>
      <c r="H45" s="34">
        <f t="shared" ca="1" si="10"/>
        <v>3</v>
      </c>
      <c r="I45" s="34">
        <f t="shared" ca="1" si="11"/>
        <v>9.75</v>
      </c>
      <c r="J45" s="34">
        <f t="shared" ca="1" si="12"/>
        <v>24</v>
      </c>
      <c r="K45" s="34">
        <f t="shared" ca="1" si="13"/>
        <v>41</v>
      </c>
      <c r="L45" s="34">
        <f t="shared" ca="1" si="14"/>
        <v>83</v>
      </c>
      <c r="M45" s="28"/>
      <c r="N45" s="43">
        <v>1</v>
      </c>
      <c r="O45" s="29" t="s">
        <v>99</v>
      </c>
      <c r="P45" s="49"/>
      <c r="Q45" s="21"/>
      <c r="R45" s="21"/>
      <c r="S45" s="21"/>
      <c r="AH45" s="22"/>
      <c r="AI45" s="22"/>
      <c r="AJ45" s="22"/>
    </row>
    <row r="46" spans="2:36" x14ac:dyDescent="0.7">
      <c r="B46" s="29">
        <v>12</v>
      </c>
      <c r="C46" s="27" t="str" cm="1">
        <f t="array" ref="C46">INDEX('Paste .Dat file here'!$1:$1,1,ROW()-(ROW($C$35)-2))</f>
        <v>[Q_Temp].QueueLengthAverage</v>
      </c>
      <c r="D46" s="34">
        <f t="shared" ca="1" si="6"/>
        <v>2.9277625530392553</v>
      </c>
      <c r="E46" s="35">
        <f t="shared" ca="1" si="7"/>
        <v>3.4397552660280026</v>
      </c>
      <c r="F46" s="34">
        <f t="shared" ca="1" si="8"/>
        <v>3.95174797901675</v>
      </c>
      <c r="G46" s="34">
        <f t="shared" ca="1" si="9"/>
        <v>3.6718204600174089</v>
      </c>
      <c r="H46" s="34">
        <f t="shared" ca="1" si="10"/>
        <v>7.53245140393526E-2</v>
      </c>
      <c r="I46" s="34">
        <f t="shared" ca="1" si="11"/>
        <v>0.32229226050925797</v>
      </c>
      <c r="J46" s="34">
        <f t="shared" ca="1" si="12"/>
        <v>2.4940144818692103</v>
      </c>
      <c r="K46" s="34">
        <f t="shared" ca="1" si="13"/>
        <v>4.9126746267390073</v>
      </c>
      <c r="L46" s="34">
        <f t="shared" ca="1" si="14"/>
        <v>16.380295132800899</v>
      </c>
      <c r="M46" s="28"/>
      <c r="N46" s="43">
        <v>1</v>
      </c>
      <c r="O46" s="29" t="s">
        <v>100</v>
      </c>
      <c r="P46" s="49"/>
      <c r="Q46" s="21"/>
      <c r="R46" s="21"/>
      <c r="S46" s="21"/>
      <c r="AH46" s="22"/>
      <c r="AI46" s="22"/>
      <c r="AJ46" s="22"/>
    </row>
    <row r="47" spans="2:36" x14ac:dyDescent="0.7">
      <c r="B47" s="29">
        <v>13</v>
      </c>
      <c r="C47" s="27" t="str" cm="1">
        <f t="array" ref="C47">INDEX('Paste .Dat file here'!$1:$1,1,ROW()-(ROW($C$35)-2))</f>
        <v>[Stat_TempWaitTime].SampleAverage/1[min]</v>
      </c>
      <c r="D47" s="34">
        <f t="shared" ca="1" si="6"/>
        <v>6.6042357789149291</v>
      </c>
      <c r="E47" s="35">
        <f t="shared" ca="1" si="7"/>
        <v>7.719676717001076</v>
      </c>
      <c r="F47" s="34">
        <f t="shared" ca="1" si="8"/>
        <v>8.8351176550872239</v>
      </c>
      <c r="G47" s="34">
        <f t="shared" ca="1" si="9"/>
        <v>7.9995256856238575</v>
      </c>
      <c r="H47" s="34">
        <f t="shared" ca="1" si="10"/>
        <v>0.18415500885681901</v>
      </c>
      <c r="I47" s="34">
        <f t="shared" ca="1" si="11"/>
        <v>0.76375865180371805</v>
      </c>
      <c r="J47" s="34">
        <f t="shared" ca="1" si="12"/>
        <v>5.6520382862284198</v>
      </c>
      <c r="K47" s="34">
        <f t="shared" ca="1" si="13"/>
        <v>11.014732356318975</v>
      </c>
      <c r="L47" s="34">
        <f t="shared" ca="1" si="14"/>
        <v>34.384292990135997</v>
      </c>
      <c r="M47" s="28"/>
      <c r="N47" s="43">
        <v>1</v>
      </c>
      <c r="O47" s="29" t="s">
        <v>101</v>
      </c>
      <c r="P47" s="49"/>
      <c r="Q47" s="21"/>
      <c r="R47" s="21"/>
      <c r="S47" s="21"/>
      <c r="AH47" s="22"/>
      <c r="AI47" s="22"/>
      <c r="AJ47" s="22"/>
    </row>
    <row r="48" spans="2:36" x14ac:dyDescent="0.7">
      <c r="B48" s="29">
        <v>14</v>
      </c>
      <c r="C48" s="27" t="str" cm="1">
        <f t="array" ref="C48">INDEX('Paste .Dat file here'!$1:$1,1,ROW()-(ROW($C$35)-2))</f>
        <v>[Stat_TempWaitTime].SampleMaximum/1[min]</v>
      </c>
      <c r="D48" s="34">
        <f t="shared" ca="1" si="6"/>
        <v>25.022150352848541</v>
      </c>
      <c r="E48" s="35">
        <f t="shared" ca="1" si="7"/>
        <v>27.871869391666618</v>
      </c>
      <c r="F48" s="34">
        <f t="shared" ca="1" si="8"/>
        <v>30.721588430484694</v>
      </c>
      <c r="G48" s="34">
        <f t="shared" ca="1" si="9"/>
        <v>20.437120307732449</v>
      </c>
      <c r="H48" s="34">
        <f t="shared" ca="1" si="10"/>
        <v>1.3574898499999899</v>
      </c>
      <c r="I48" s="34">
        <f t="shared" ca="1" si="11"/>
        <v>9.7280472583333317</v>
      </c>
      <c r="J48" s="34">
        <f t="shared" ca="1" si="12"/>
        <v>24.604930366666601</v>
      </c>
      <c r="K48" s="34">
        <f t="shared" ca="1" si="13"/>
        <v>43.531806174999971</v>
      </c>
      <c r="L48" s="34">
        <f t="shared" ca="1" si="14"/>
        <v>84.917588849999902</v>
      </c>
      <c r="M48" s="28"/>
      <c r="N48" s="43">
        <v>1</v>
      </c>
      <c r="O48" s="29" t="s">
        <v>102</v>
      </c>
      <c r="P48" s="49"/>
      <c r="Q48" s="45"/>
      <c r="R48" s="21"/>
      <c r="S48" s="21"/>
      <c r="AH48" s="22"/>
      <c r="AI48" s="22"/>
      <c r="AJ48" s="22"/>
    </row>
    <row r="49" spans="2:36" x14ac:dyDescent="0.7">
      <c r="B49" s="29">
        <v>15</v>
      </c>
      <c r="C49" s="27" t="str" cm="1">
        <f t="array" ref="C49">INDEX('Paste .Dat file here'!$1:$1,1,ROW()-(ROW($C$35)-2))</f>
        <v>[Stat_TempWaitOver].SampleAverage*100</v>
      </c>
      <c r="D49" s="34">
        <f t="shared" ca="1" si="6"/>
        <v>28.697520833132995</v>
      </c>
      <c r="E49" s="35">
        <f t="shared" ca="1" si="7"/>
        <v>32.161764867884173</v>
      </c>
      <c r="F49" s="34">
        <f t="shared" ca="1" si="8"/>
        <v>35.626008902635355</v>
      </c>
      <c r="G49" s="34">
        <f t="shared" ca="1" si="9"/>
        <v>24.844263995554574</v>
      </c>
      <c r="H49" s="34">
        <f t="shared" ca="1" si="10"/>
        <v>0</v>
      </c>
      <c r="I49" s="34">
        <f t="shared" ca="1" si="11"/>
        <v>3.1169988058836848</v>
      </c>
      <c r="J49" s="34">
        <f t="shared" ca="1" si="12"/>
        <v>33.796995512079704</v>
      </c>
      <c r="K49" s="34">
        <f t="shared" ca="1" si="13"/>
        <v>51.226069231766452</v>
      </c>
      <c r="L49" s="34">
        <f t="shared" ca="1" si="14"/>
        <v>83.90625</v>
      </c>
      <c r="M49" s="28"/>
      <c r="N49" s="43">
        <v>1</v>
      </c>
      <c r="O49" s="29" t="str">
        <f>"% wait over "&amp;MAX('Paste .Dat file here'!Z:Z)&amp;" mins st TempCheck"</f>
        <v>% wait over 5 mins st TempCheck</v>
      </c>
      <c r="P49" s="49"/>
      <c r="Q49" s="21"/>
      <c r="R49" s="21"/>
      <c r="S49" s="21"/>
      <c r="AH49" s="22"/>
      <c r="AI49" s="22"/>
      <c r="AJ49" s="22"/>
    </row>
    <row r="50" spans="2:36" x14ac:dyDescent="0.7">
      <c r="B50" s="29">
        <v>16</v>
      </c>
      <c r="C50" s="27" t="str" cm="1">
        <f t="array" ref="C50">INDEX('Paste .Dat file here'!$1:$1,1,ROW()-(ROW($C$35)-2))</f>
        <v>[Stat_SignInWaitTime].SampleAverage/1[min]</v>
      </c>
      <c r="D50" s="34">
        <f t="shared" ca="1" si="6"/>
        <v>1.4171792587392031</v>
      </c>
      <c r="E50" s="35">
        <f t="shared" ca="1" si="7"/>
        <v>1.5516032273142562</v>
      </c>
      <c r="F50" s="34">
        <f t="shared" ca="1" si="8"/>
        <v>1.6860271958893092</v>
      </c>
      <c r="G50" s="34">
        <f t="shared" ca="1" si="9"/>
        <v>0.96403848259743596</v>
      </c>
      <c r="H50" s="34">
        <f t="shared" ca="1" si="10"/>
        <v>0</v>
      </c>
      <c r="I50" s="34">
        <f t="shared" ca="1" si="11"/>
        <v>0.73669149676236945</v>
      </c>
      <c r="J50" s="34">
        <f t="shared" ca="1" si="12"/>
        <v>1.6860195573017249</v>
      </c>
      <c r="K50" s="34">
        <f t="shared" ca="1" si="13"/>
        <v>2.3721427045695203</v>
      </c>
      <c r="L50" s="34">
        <f t="shared" ca="1" si="14"/>
        <v>3.2264749229427001</v>
      </c>
      <c r="M50" s="28"/>
      <c r="N50" s="43">
        <v>1</v>
      </c>
      <c r="O50" s="29" t="s">
        <v>103</v>
      </c>
      <c r="P50" s="49"/>
      <c r="Q50" s="21"/>
      <c r="R50" s="21"/>
      <c r="S50" s="21"/>
      <c r="AH50" s="22"/>
      <c r="AI50" s="22"/>
      <c r="AJ50" s="22"/>
    </row>
    <row r="51" spans="2:36" x14ac:dyDescent="0.7">
      <c r="B51" s="29">
        <v>17</v>
      </c>
      <c r="C51" s="27" t="str" cm="1">
        <f t="array" ref="C51">INDEX('Paste .Dat file here'!$1:$1,1,ROW()-(ROW($C$35)-2))</f>
        <v>[Stat_SignInWaitTime].SampleMaximum/1[min]</v>
      </c>
      <c r="D51" s="34">
        <f t="shared" ca="1" si="6"/>
        <v>6.1082731637038963</v>
      </c>
      <c r="E51" s="35">
        <f t="shared" ca="1" si="7"/>
        <v>6.3895277604999929</v>
      </c>
      <c r="F51" s="34">
        <f t="shared" ca="1" si="8"/>
        <v>6.6707823572960896</v>
      </c>
      <c r="G51" s="34">
        <f t="shared" ca="1" si="9"/>
        <v>2.0170528931191116</v>
      </c>
      <c r="H51" s="34">
        <f t="shared" ca="1" si="10"/>
        <v>0</v>
      </c>
      <c r="I51" s="34">
        <f t="shared" ca="1" si="11"/>
        <v>6.4162481958333295</v>
      </c>
      <c r="J51" s="34">
        <f t="shared" ca="1" si="12"/>
        <v>7.0301649833333304</v>
      </c>
      <c r="K51" s="34">
        <f t="shared" ca="1" si="13"/>
        <v>7.5184817916666598</v>
      </c>
      <c r="L51" s="34">
        <f t="shared" ca="1" si="14"/>
        <v>8.4958182166666596</v>
      </c>
      <c r="M51" s="28"/>
      <c r="N51" s="43">
        <v>1</v>
      </c>
      <c r="O51" s="29" t="s">
        <v>104</v>
      </c>
      <c r="P51" s="49"/>
      <c r="Q51" s="21"/>
      <c r="R51" s="21"/>
      <c r="S51" s="21"/>
      <c r="AH51" s="22"/>
      <c r="AI51" s="22"/>
      <c r="AJ51" s="22"/>
    </row>
    <row r="52" spans="2:36" x14ac:dyDescent="0.7">
      <c r="B52" s="29">
        <v>18</v>
      </c>
      <c r="C52" s="27" t="str" cm="1">
        <f t="array" ref="C52">INDEX('Paste .Dat file here'!$1:$1,1,ROW()-(ROW($C$35)-2))</f>
        <v>[Stat_SignInWaitOver].SampleAverage</v>
      </c>
      <c r="D52" s="34" t="str">
        <f t="shared" ca="1" si="6"/>
        <v/>
      </c>
      <c r="E52" s="35">
        <f t="shared" ca="1" si="7"/>
        <v>0</v>
      </c>
      <c r="F52" s="34" t="str">
        <f t="shared" ca="1" si="8"/>
        <v/>
      </c>
      <c r="G52" s="34">
        <f t="shared" ca="1" si="9"/>
        <v>0</v>
      </c>
      <c r="H52" s="34">
        <f t="shared" ca="1" si="10"/>
        <v>0</v>
      </c>
      <c r="I52" s="34">
        <f t="shared" ca="1" si="11"/>
        <v>0</v>
      </c>
      <c r="J52" s="34">
        <f t="shared" ca="1" si="12"/>
        <v>0</v>
      </c>
      <c r="K52" s="34">
        <f t="shared" ca="1" si="13"/>
        <v>0</v>
      </c>
      <c r="L52" s="34">
        <f t="shared" ca="1" si="14"/>
        <v>0</v>
      </c>
      <c r="M52" s="28"/>
      <c r="N52" s="43">
        <v>1</v>
      </c>
      <c r="O52" s="29" t="str">
        <f>"% wait over "&amp;MAX('Paste .Dat file here'!AA:AA)&amp;" mins at SignIn"</f>
        <v>% wait over 15 mins at SignIn</v>
      </c>
      <c r="P52" s="49"/>
      <c r="Q52" s="21"/>
      <c r="R52" s="21"/>
      <c r="S52" s="21"/>
      <c r="AH52" s="22"/>
      <c r="AI52" s="22"/>
      <c r="AJ52" s="22"/>
    </row>
    <row r="53" spans="2:36" x14ac:dyDescent="0.7">
      <c r="B53" s="29">
        <v>19</v>
      </c>
      <c r="C53" s="27" t="str" cm="1">
        <f t="array" ref="C53">INDEX('Paste .Dat file here'!$1:$1,1,ROW()-(ROW($C$35)-2))</f>
        <v>[Stat_VacWaitTime].SampleAverage/1[min]</v>
      </c>
      <c r="D53" s="34">
        <f t="shared" ca="1" si="6"/>
        <v>15.782321243481709</v>
      </c>
      <c r="E53" s="35">
        <f t="shared" ca="1" si="7"/>
        <v>16.401591752998357</v>
      </c>
      <c r="F53" s="34">
        <f t="shared" ca="1" si="8"/>
        <v>17.020862262515006</v>
      </c>
      <c r="G53" s="34">
        <f t="shared" ca="1" si="9"/>
        <v>4.441176738346682</v>
      </c>
      <c r="H53" s="34">
        <f t="shared" ca="1" si="10"/>
        <v>2.15621312305854</v>
      </c>
      <c r="I53" s="34">
        <f t="shared" ca="1" si="11"/>
        <v>13.624908236914024</v>
      </c>
      <c r="J53" s="34">
        <f t="shared" ca="1" si="12"/>
        <v>17.212256590811648</v>
      </c>
      <c r="K53" s="34">
        <f t="shared" ca="1" si="13"/>
        <v>19.93387497940175</v>
      </c>
      <c r="L53" s="34">
        <f t="shared" ca="1" si="14"/>
        <v>22.781704963567599</v>
      </c>
      <c r="M53" s="28"/>
      <c r="N53" s="43">
        <v>1</v>
      </c>
      <c r="O53" s="29" t="s">
        <v>105</v>
      </c>
      <c r="P53" s="49"/>
      <c r="Q53" s="21"/>
      <c r="R53" s="21"/>
      <c r="S53" s="21"/>
      <c r="AH53" s="22"/>
      <c r="AI53" s="22"/>
      <c r="AJ53" s="22"/>
    </row>
    <row r="54" spans="2:36" x14ac:dyDescent="0.7">
      <c r="B54" s="29">
        <v>20</v>
      </c>
      <c r="C54" s="27" t="str" cm="1">
        <f t="array" ref="C54">INDEX('Paste .Dat file here'!$1:$1,1,ROW()-(ROW($C$35)-2))</f>
        <v>[Stat_VacWaitTime].SampleMaximum/1[min]</v>
      </c>
      <c r="D54" s="34">
        <f t="shared" ca="1" si="6"/>
        <v>27.29953547975791</v>
      </c>
      <c r="E54" s="35">
        <f t="shared" ca="1" si="7"/>
        <v>27.572194663083284</v>
      </c>
      <c r="F54" s="34">
        <f t="shared" ca="1" si="8"/>
        <v>27.844853846408657</v>
      </c>
      <c r="G54" s="34">
        <f t="shared" ca="1" si="9"/>
        <v>1.9554097989042039</v>
      </c>
      <c r="H54" s="34">
        <f t="shared" ca="1" si="10"/>
        <v>15.7178112166666</v>
      </c>
      <c r="I54" s="34">
        <f t="shared" ca="1" si="11"/>
        <v>27.5054772083333</v>
      </c>
      <c r="J54" s="34">
        <f t="shared" ca="1" si="12"/>
        <v>27.99512783333325</v>
      </c>
      <c r="K54" s="34">
        <f t="shared" ca="1" si="13"/>
        <v>28.446934912499948</v>
      </c>
      <c r="L54" s="34">
        <f t="shared" ca="1" si="14"/>
        <v>29.9028331833333</v>
      </c>
      <c r="M54" s="28"/>
      <c r="N54" s="43">
        <v>1</v>
      </c>
      <c r="O54" s="29" t="s">
        <v>106</v>
      </c>
      <c r="P54" s="49"/>
      <c r="Q54" s="21"/>
      <c r="R54" s="21"/>
      <c r="S54" s="21"/>
      <c r="AH54" s="22"/>
      <c r="AI54" s="22"/>
      <c r="AJ54" s="22"/>
    </row>
    <row r="55" spans="2:36" x14ac:dyDescent="0.7">
      <c r="B55" s="29">
        <v>21</v>
      </c>
      <c r="C55" s="27" t="str" cm="1">
        <f t="array" ref="C55">INDEX('Paste .Dat file here'!$1:$1,1,ROW()-(ROW($C$35)-2))</f>
        <v>[Stat_VacWaitOver].SampleAverage*100</v>
      </c>
      <c r="D55" s="34">
        <f t="shared" ca="1" si="6"/>
        <v>58.324203691562104</v>
      </c>
      <c r="E55" s="35">
        <f t="shared" ca="1" si="7"/>
        <v>61.452220290638543</v>
      </c>
      <c r="F55" s="34">
        <f t="shared" ca="1" si="8"/>
        <v>64.580236889714982</v>
      </c>
      <c r="G55" s="34">
        <f t="shared" ca="1" si="9"/>
        <v>22.432966439534798</v>
      </c>
      <c r="H55" s="34">
        <f t="shared" ca="1" si="10"/>
        <v>0.17921146953405001</v>
      </c>
      <c r="I55" s="34">
        <f t="shared" ca="1" si="11"/>
        <v>48.442003959405177</v>
      </c>
      <c r="J55" s="34">
        <f t="shared" ca="1" si="12"/>
        <v>66.608067634301946</v>
      </c>
      <c r="K55" s="34">
        <f t="shared" ca="1" si="13"/>
        <v>79.9427650376944</v>
      </c>
      <c r="L55" s="34">
        <f t="shared" ca="1" si="14"/>
        <v>93.098384728340605</v>
      </c>
      <c r="M55" s="28"/>
      <c r="N55" s="43">
        <v>1</v>
      </c>
      <c r="O55" s="29" t="str">
        <f>"% wait over "&amp;MAX('Paste .Dat file here'!AB:AB)&amp;" mins at Vac"</f>
        <v>% wait over 15 mins at Vac</v>
      </c>
      <c r="P55" s="49"/>
      <c r="Q55" s="21"/>
      <c r="R55" s="21"/>
      <c r="S55" s="21"/>
      <c r="AH55" s="22"/>
      <c r="AI55" s="22"/>
      <c r="AJ55" s="22"/>
    </row>
    <row r="56" spans="2:36" x14ac:dyDescent="0.7">
      <c r="B56" s="29">
        <v>22</v>
      </c>
      <c r="C56" s="27" t="str" cm="1">
        <f t="array" ref="C56">INDEX('Paste .Dat file here'!$1:$1,1,ROW()-(ROW($C$35)-2))</f>
        <v>[Stat_ObsWaitTime].SampleAverage/1[min]</v>
      </c>
      <c r="D56" s="34">
        <f t="shared" ca="1" si="6"/>
        <v>0.25913731328769052</v>
      </c>
      <c r="E56" s="35">
        <f t="shared" ca="1" si="7"/>
        <v>0.26204155604837281</v>
      </c>
      <c r="F56" s="34">
        <f t="shared" ca="1" si="8"/>
        <v>0.26494579880905511</v>
      </c>
      <c r="G56" s="34">
        <f t="shared" ca="1" si="9"/>
        <v>2.0828144071193089E-2</v>
      </c>
      <c r="H56" s="34">
        <f t="shared" ca="1" si="10"/>
        <v>0.20488392458183899</v>
      </c>
      <c r="I56" s="34">
        <f t="shared" ca="1" si="11"/>
        <v>0.24838998951266275</v>
      </c>
      <c r="J56" s="34">
        <f t="shared" ca="1" si="12"/>
        <v>0.26251878581965005</v>
      </c>
      <c r="K56" s="34">
        <f t="shared" ca="1" si="13"/>
        <v>0.27354798943559455</v>
      </c>
      <c r="L56" s="34">
        <f t="shared" ca="1" si="14"/>
        <v>0.32911297657856098</v>
      </c>
      <c r="M56" s="28"/>
      <c r="N56" s="43">
        <v>1</v>
      </c>
      <c r="O56" s="29" t="s">
        <v>107</v>
      </c>
      <c r="P56" s="49"/>
      <c r="Q56" s="21"/>
      <c r="R56" s="21"/>
      <c r="S56" s="21"/>
      <c r="AH56" s="22"/>
      <c r="AI56" s="22"/>
      <c r="AJ56" s="22"/>
    </row>
    <row r="57" spans="2:36" x14ac:dyDescent="0.7">
      <c r="B57" s="29">
        <v>23</v>
      </c>
      <c r="C57" s="27" t="str" cm="1">
        <f t="array" ref="C57">INDEX('Paste .Dat file here'!$1:$1,1,ROW()-(ROW($C$35)-2))</f>
        <v>[Stat_ObsWaitTime].SampleMaximum/1[min]</v>
      </c>
      <c r="D57" s="34">
        <f t="shared" ca="1" si="6"/>
        <v>3.0061181593365109</v>
      </c>
      <c r="E57" s="35">
        <f t="shared" ca="1" si="7"/>
        <v>3.0602142184166632</v>
      </c>
      <c r="F57" s="34">
        <f t="shared" ca="1" si="8"/>
        <v>3.1143102774968154</v>
      </c>
      <c r="G57" s="34">
        <f t="shared" ca="1" si="9"/>
        <v>0.38795672574578161</v>
      </c>
      <c r="H57" s="34">
        <f t="shared" ca="1" si="10"/>
        <v>1.86824366666666</v>
      </c>
      <c r="I57" s="34">
        <f t="shared" ca="1" si="11"/>
        <v>2.794046612499995</v>
      </c>
      <c r="J57" s="34">
        <f t="shared" ca="1" si="12"/>
        <v>3.0726109333333298</v>
      </c>
      <c r="K57" s="34">
        <f t="shared" ca="1" si="13"/>
        <v>3.3271614041666622</v>
      </c>
      <c r="L57" s="34">
        <f t="shared" ca="1" si="14"/>
        <v>3.9996167833333298</v>
      </c>
      <c r="M57" s="28"/>
      <c r="N57" s="43">
        <v>1</v>
      </c>
      <c r="O57" s="29" t="s">
        <v>108</v>
      </c>
      <c r="P57" s="49"/>
      <c r="Q57" s="21"/>
      <c r="R57" s="21"/>
      <c r="S57" s="21"/>
      <c r="AH57" s="22"/>
      <c r="AI57" s="22"/>
      <c r="AJ57" s="22"/>
    </row>
    <row r="58" spans="2:36" x14ac:dyDescent="0.7">
      <c r="B58" s="30">
        <v>24</v>
      </c>
      <c r="C58" s="41" t="str" cm="1">
        <f t="array" ref="C58">INDEX('Paste .Dat file here'!$1:$1,1,ROW()-(ROW($C$35)-2))</f>
        <v>[Stat_ObsWaitOver].SampleAverage*100</v>
      </c>
      <c r="D58" s="39">
        <f t="shared" ca="1" si="6"/>
        <v>58.324203691562104</v>
      </c>
      <c r="E58" s="40">
        <f t="shared" ca="1" si="7"/>
        <v>61.452220290638543</v>
      </c>
      <c r="F58" s="39">
        <f t="shared" ca="1" si="8"/>
        <v>64.580236889714982</v>
      </c>
      <c r="G58" s="39">
        <f t="shared" ca="1" si="9"/>
        <v>22.432966439534798</v>
      </c>
      <c r="H58" s="39">
        <f t="shared" ca="1" si="10"/>
        <v>0.17921146953405001</v>
      </c>
      <c r="I58" s="39">
        <f t="shared" ca="1" si="11"/>
        <v>48.442003959405177</v>
      </c>
      <c r="J58" s="39">
        <f t="shared" ca="1" si="12"/>
        <v>66.608067634301946</v>
      </c>
      <c r="K58" s="39">
        <f t="shared" ca="1" si="13"/>
        <v>79.9427650376944</v>
      </c>
      <c r="L58" s="39">
        <f t="shared" ca="1" si="14"/>
        <v>93.098384728340605</v>
      </c>
      <c r="M58" s="28"/>
      <c r="N58" s="44">
        <v>1</v>
      </c>
      <c r="O58" s="30" t="str">
        <f>"% wait over "&amp;MAX('Paste .Dat file here'!AC:AC)&amp;" mins at Obs"</f>
        <v>% wait over 5 mins at Obs</v>
      </c>
      <c r="P58" s="49"/>
      <c r="Q58" s="21"/>
      <c r="R58" s="21"/>
      <c r="S58" s="21"/>
      <c r="AH58" s="22"/>
      <c r="AI58" s="22"/>
      <c r="AJ58" s="22"/>
    </row>
    <row r="59" spans="2:36" x14ac:dyDescent="0.7">
      <c r="Q59" s="21"/>
      <c r="R59" s="21"/>
      <c r="S59" s="21"/>
      <c r="AH59" s="22"/>
      <c r="AI59" s="22"/>
      <c r="AJ59" s="22"/>
    </row>
    <row r="60" spans="2:36" x14ac:dyDescent="0.7">
      <c r="Q60" s="21"/>
      <c r="R60" s="21"/>
      <c r="S60" s="21"/>
      <c r="AH60" s="22"/>
      <c r="AI60" s="22"/>
      <c r="AJ60" s="22"/>
    </row>
    <row r="61" spans="2:36" x14ac:dyDescent="0.7">
      <c r="B61" s="26"/>
      <c r="Q61" s="21"/>
      <c r="R61" s="21"/>
      <c r="S61" s="21"/>
      <c r="AH61" s="22"/>
      <c r="AI61" s="22"/>
      <c r="AJ61" s="22"/>
    </row>
    <row r="62" spans="2:36" x14ac:dyDescent="0.7">
      <c r="B62" s="26"/>
      <c r="Q62" s="21"/>
      <c r="R62" s="21"/>
      <c r="S62" s="21"/>
      <c r="AH62" s="22"/>
      <c r="AI62" s="22"/>
      <c r="AJ62" s="22"/>
    </row>
    <row r="63" spans="2:36" x14ac:dyDescent="0.7">
      <c r="B63" s="26"/>
    </row>
    <row r="64" spans="2:36" x14ac:dyDescent="0.7">
      <c r="B64" s="26"/>
    </row>
  </sheetData>
  <pageMargins left="0.7" right="0.7" top="0.75" bottom="0.75" header="0.3" footer="0.3"/>
  <pageSetup paperSize="9" scale="90" orientation="landscape" verticalDpi="3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Instructions</vt:lpstr>
      <vt:lpstr>Paste .Dat file here</vt:lpstr>
      <vt:lpstr>Output Table and Chart</vt:lpstr>
      <vt:lpstr>Instructions!Print_Area</vt:lpstr>
      <vt:lpstr>'Output Table and 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Stacey Croft (Strategy Unit, hosted by MLCSU)</cp:lastModifiedBy>
  <cp:revision/>
  <dcterms:created xsi:type="dcterms:W3CDTF">2021-01-25T16:23:20Z</dcterms:created>
  <dcterms:modified xsi:type="dcterms:W3CDTF">2021-01-29T08:44:56Z</dcterms:modified>
  <cp:category/>
  <cp:contentStatus/>
</cp:coreProperties>
</file>