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sally_thompson_mlcsu_nhs_uk/Documents/Documents/1210 Renal NHP/"/>
    </mc:Choice>
  </mc:AlternateContent>
  <xr:revisionPtr revIDLastSave="382" documentId="8_{FD138CB8-6049-4D09-B623-06F25815DE02}" xr6:coauthVersionLast="47" xr6:coauthVersionMax="47" xr10:uidLastSave="{20E3E985-CC3F-4433-B224-00320214A66E}"/>
  <bookViews>
    <workbookView xWindow="-28920" yWindow="-120" windowWidth="29040" windowHeight="15840" xr2:uid="{451ED382-4355-4A10-9464-BC14C63A2231}"/>
  </bookViews>
  <sheets>
    <sheet name="Charts" sheetId="2" r:id="rId1"/>
    <sheet name="fig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E17" i="1"/>
  <c r="D17" i="1"/>
  <c r="C17" i="1"/>
  <c r="B17" i="1"/>
  <c r="I16" i="1" s="1"/>
  <c r="F10" i="1"/>
  <c r="E10" i="1"/>
  <c r="D10" i="1"/>
  <c r="C10" i="1"/>
  <c r="B10" i="1"/>
  <c r="F3" i="1"/>
  <c r="E3" i="1"/>
  <c r="D3" i="1"/>
  <c r="C3" i="1"/>
  <c r="B3" i="1"/>
  <c r="F6" i="1"/>
  <c r="C6" i="1"/>
  <c r="D18" i="1"/>
  <c r="B18" i="1"/>
  <c r="H17" i="1" s="1"/>
  <c r="E19" i="1"/>
  <c r="I18" i="1" s="1"/>
  <c r="B19" i="1"/>
  <c r="E12" i="1"/>
  <c r="E5" i="1"/>
  <c r="B12" i="1"/>
  <c r="B5" i="1"/>
  <c r="H10" i="1"/>
  <c r="D26" i="1"/>
  <c r="C26" i="1"/>
  <c r="H32" i="1"/>
  <c r="H31" i="1"/>
  <c r="H30" i="1"/>
  <c r="F36" i="1"/>
  <c r="C36" i="1"/>
  <c r="H27" i="1"/>
  <c r="H26" i="1"/>
  <c r="H25" i="1"/>
  <c r="I5" i="1" l="1"/>
  <c r="H16" i="1"/>
  <c r="I9" i="1"/>
  <c r="H3" i="1"/>
  <c r="I3" i="1"/>
  <c r="H9" i="1"/>
  <c r="I11" i="1"/>
</calcChain>
</file>

<file path=xl/sharedStrings.xml><?xml version="1.0" encoding="utf-8"?>
<sst xmlns="http://schemas.openxmlformats.org/spreadsheetml/2006/main" count="52" uniqueCount="34">
  <si>
    <t>SD CKD</t>
  </si>
  <si>
    <t>Inside CKD (scaled to England)</t>
  </si>
  <si>
    <t>CKD 3-5 inc KRT</t>
  </si>
  <si>
    <t>KRT (dialysis &amp; Tx)</t>
  </si>
  <si>
    <t>Impact CKD (scaled to England)</t>
  </si>
  <si>
    <t>UKKR 2023</t>
  </si>
  <si>
    <t>Impact CKD (All UK)</t>
  </si>
  <si>
    <t>CKD 3-5</t>
  </si>
  <si>
    <t>CKD 3-5 diag</t>
  </si>
  <si>
    <t>KRT</t>
  </si>
  <si>
    <t>Inside CKD</t>
  </si>
  <si>
    <t>% change 22-32</t>
  </si>
  <si>
    <t>% change 22-27</t>
  </si>
  <si>
    <t>diag CKD 3-5 inc KRT</t>
  </si>
  <si>
    <t>England fraction</t>
  </si>
  <si>
    <t>model prev[England]</t>
  </si>
  <si>
    <t>model diag[England]</t>
  </si>
  <si>
    <t>KRT[England]</t>
  </si>
  <si>
    <t>UKKR 2023 (scaled)</t>
  </si>
  <si>
    <t>Note that UKKR did not explicitly report their data, data here has been extracted by the Impact CKD team.</t>
  </si>
  <si>
    <t>For KRT, UKKR reported prevalence of dialysis and annual number of new transplants - so cannot combine for an overall KRT prevalence.</t>
  </si>
  <si>
    <t>PHE model</t>
  </si>
  <si>
    <t>Other models</t>
  </si>
  <si>
    <t>https://doi.org/10.1016/j.ekir.2024.08.015</t>
  </si>
  <si>
    <t>https://doi.org/10.1016/j.eclinm.2024.102614</t>
  </si>
  <si>
    <t>https://www.kidneyresearchuk.org/about-us/policy/health-economics-report/</t>
  </si>
  <si>
    <t>https://assets.publishing.service.gov.uk/media/5a82c379e5274a2e8ab593af/ChronickidneydiseaseCKDprevalencemodelbriefing.pdf</t>
  </si>
  <si>
    <t>UKKR (2023)</t>
  </si>
  <si>
    <t>PHE (2014)</t>
  </si>
  <si>
    <t>IMPACT CKD (2024)</t>
  </si>
  <si>
    <t>Inside CKD (2024)</t>
  </si>
  <si>
    <t>Cross-validation data taken from table 4 of IMPACT CKD paper</t>
  </si>
  <si>
    <t>Validation of the System Dynamics CKD model against other models</t>
  </si>
  <si>
    <t>CVD Prevent (known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</si>
</sst>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0.0%"/>
    <numFmt numFmtId="166" formatCode="#.00\ ###\ ##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i/>
      <sz val="10"/>
      <name val="Arial"/>
      <family val="2"/>
    </font>
    <font>
      <b/>
      <sz val="11"/>
      <color rgb="FF5881C1"/>
      <name val="Aptos Narrow"/>
      <family val="2"/>
      <scheme val="minor"/>
    </font>
    <font>
      <b/>
      <sz val="11"/>
      <color rgb="FFEC6555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4" fontId="3" fillId="0" borderId="0" xfId="0" applyNumberFormat="1" applyFont="1"/>
    <xf numFmtId="164" fontId="5" fillId="0" borderId="0" xfId="2" applyNumberFormat="1" applyFont="1" applyAlignment="1">
      <alignment horizontal="right"/>
    </xf>
    <xf numFmtId="166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3"/>
    <xf numFmtId="0" fontId="11" fillId="0" borderId="0" xfId="0" applyFont="1"/>
  </cellXfs>
  <cellStyles count="4">
    <cellStyle name="Hyperlink" xfId="3" builtinId="8"/>
    <cellStyle name="Normal" xfId="0" builtinId="0"/>
    <cellStyle name="Normal 2" xfId="2" xr:uid="{0E21BB76-B3AA-4F74-9B82-FC92D78AAE94}"/>
    <cellStyle name="Percent" xfId="1" builtinId="5"/>
  </cellStyles>
  <dxfs count="0"/>
  <tableStyles count="0" defaultTableStyle="TableStyleMedium2" defaultPivotStyle="PivotStyleLight16"/>
  <colors>
    <mruColors>
      <color rgb="FFEC6555"/>
      <color rgb="FF58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CKD total prevalence stages 3-5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figures!$A$3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figures!$B$3:$F$3</c:f>
              <c:numCache>
                <c:formatCode>#\ ###\ ##0</c:formatCode>
                <c:ptCount val="5"/>
                <c:pt idx="0">
                  <c:v>4535836.5381800001</c:v>
                </c:pt>
                <c:pt idx="1">
                  <c:v>4783011.13344</c:v>
                </c:pt>
                <c:pt idx="2">
                  <c:v>5699483.3119000001</c:v>
                </c:pt>
                <c:pt idx="3">
                  <c:v>6885502.0655399999</c:v>
                </c:pt>
                <c:pt idx="4">
                  <c:v>7063897.6053499999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C-4AB8-970F-7EB3B9514822}"/>
            </c:ext>
          </c:extLst>
        </c:ser>
        <c:ser>
          <c:idx val="2"/>
          <c:order val="1"/>
          <c:tx>
            <c:strRef>
              <c:f>figures!$A$4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/>
              </a:solidFill>
              <a:ln w="9525">
                <a:solidFill>
                  <a:srgbClr val="EC6555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figures!$B$4:$F$4</c:f>
              <c:numCache>
                <c:formatCode>#\ ###\ ##0</c:formatCode>
                <c:ptCount val="5"/>
                <c:pt idx="0">
                  <c:v>4596417.0250092205</c:v>
                </c:pt>
                <c:pt idx="2">
                  <c:v>4617335.803929924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C-4AB8-970F-7EB3B9514822}"/>
            </c:ext>
          </c:extLst>
        </c:ser>
        <c:ser>
          <c:idx val="3"/>
          <c:order val="2"/>
          <c:tx>
            <c:strRef>
              <c:f>figures!$A$5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figures!$B$5:$F$5</c:f>
              <c:numCache>
                <c:formatCode>#\ ###\ ##0</c:formatCode>
                <c:ptCount val="5"/>
                <c:pt idx="0">
                  <c:v>3015942.0053940001</c:v>
                </c:pt>
                <c:pt idx="3">
                  <c:v>3746356.6571009066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AB8-970F-7EB3B9514822}"/>
            </c:ext>
          </c:extLst>
        </c:ser>
        <c:ser>
          <c:idx val="4"/>
          <c:order val="3"/>
          <c:tx>
            <c:strRef>
              <c:f>figures!$A$6</c:f>
              <c:strCache>
                <c:ptCount val="1"/>
                <c:pt idx="0">
                  <c:v>UKKR 2023 (scaled)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figures!$B$6:$F$6</c:f>
              <c:numCache>
                <c:formatCode>#\ ###\ ##0</c:formatCode>
                <c:ptCount val="5"/>
                <c:pt idx="1">
                  <c:v>2701463.8545264876</c:v>
                </c:pt>
                <c:pt idx="4">
                  <c:v>3231751.2037483538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FC-4AB8-970F-7EB3B9514822}"/>
            </c:ext>
          </c:extLst>
        </c:ser>
        <c:ser>
          <c:idx val="5"/>
          <c:order val="4"/>
          <c:tx>
            <c:strRef>
              <c:f>figures!$A$7</c:f>
              <c:strCache>
                <c:ptCount val="1"/>
                <c:pt idx="0">
                  <c:v>PHE model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figures!$B$7:$F$7</c:f>
              <c:numCache>
                <c:formatCode>#\ ###\ ##0</c:formatCode>
                <c:ptCount val="5"/>
                <c:pt idx="0">
                  <c:v>4036714</c:v>
                </c:pt>
                <c:pt idx="2">
                  <c:v>4482798</c:v>
                </c:pt>
                <c:pt idx="3">
                  <c:v>4873418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FC-4AB8-970F-7EB3B951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CKD diagnosed prevalence stages 3-5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figures!$A$10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figures!$B$10:$F$10</c:f>
              <c:numCache>
                <c:formatCode>#\ ###\ ##0</c:formatCode>
                <c:ptCount val="5"/>
                <c:pt idx="0">
                  <c:v>1788742.27468</c:v>
                </c:pt>
                <c:pt idx="1">
                  <c:v>1884504.1939900001</c:v>
                </c:pt>
                <c:pt idx="2">
                  <c:v>2307256.91071</c:v>
                </c:pt>
                <c:pt idx="3">
                  <c:v>2984428.5895400001</c:v>
                </c:pt>
                <c:pt idx="4">
                  <c:v>3096522.7984699998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6-4A66-923B-94F4A34C28BB}"/>
            </c:ext>
          </c:extLst>
        </c:ser>
        <c:ser>
          <c:idx val="1"/>
          <c:order val="1"/>
          <c:tx>
            <c:strRef>
              <c:f>figures!$A$11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>
                  <a:alpha val="97000"/>
                </a:srgbClr>
              </a:solidFill>
              <a:ln w="9525" cap="sq">
                <a:solidFill>
                  <a:srgbClr val="EC6555"/>
                </a:solidFill>
                <a:headEnd type="diamond"/>
                <a:tailEnd type="diamond"/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figures!$B$11:$F$11</c:f>
              <c:numCache>
                <c:formatCode>#\ ###\ ##0</c:formatCode>
                <c:ptCount val="5"/>
                <c:pt idx="0">
                  <c:v>1814465.1041892197</c:v>
                </c:pt>
                <c:pt idx="2">
                  <c:v>1806910.0424601671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6-4A66-923B-94F4A34C28BB}"/>
            </c:ext>
          </c:extLst>
        </c:ser>
        <c:ser>
          <c:idx val="2"/>
          <c:order val="2"/>
          <c:tx>
            <c:strRef>
              <c:f>figures!$A$12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figures!$B$12:$F$12</c:f>
              <c:numCache>
                <c:formatCode>#\ ###\ ##0</c:formatCode>
                <c:ptCount val="5"/>
                <c:pt idx="0">
                  <c:v>2041487.81379</c:v>
                </c:pt>
                <c:pt idx="3">
                  <c:v>2583557.5216004197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6-4A66-923B-94F4A34C28BB}"/>
            </c:ext>
          </c:extLst>
        </c:ser>
        <c:ser>
          <c:idx val="3"/>
          <c:order val="3"/>
          <c:tx>
            <c:strRef>
              <c:f>figures!$A$13</c:f>
              <c:strCache>
                <c:ptCount val="1"/>
                <c:pt idx="0">
                  <c:v>CVD Prevent (known data)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figures!$B$13:$F$13</c:f>
              <c:numCache>
                <c:formatCode>#\ ###\ ##0</c:formatCode>
                <c:ptCount val="5"/>
                <c:pt idx="0">
                  <c:v>1773705</c:v>
                </c:pt>
                <c:pt idx="1">
                  <c:v>1901215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6-4A66-923B-94F4A34C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KRT (Tx and dialysis)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figures!$A$17</c:f>
              <c:strCache>
                <c:ptCount val="1"/>
                <c:pt idx="0">
                  <c:v>SD CKD</c:v>
                </c:pt>
              </c:strCache>
            </c:strRef>
          </c:tx>
          <c:spPr>
            <a:ln w="19050" cap="rnd">
              <a:solidFill>
                <a:srgbClr val="5881C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C1"/>
              </a:solidFill>
              <a:ln w="9525">
                <a:solidFill>
                  <a:srgbClr val="5881C1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figures!$B$17:$F$17</c:f>
              <c:numCache>
                <c:formatCode>#\ ###\ ##0</c:formatCode>
                <c:ptCount val="5"/>
                <c:pt idx="0">
                  <c:v>56605.3223191</c:v>
                </c:pt>
                <c:pt idx="1">
                  <c:v>59657.286510500002</c:v>
                </c:pt>
                <c:pt idx="2">
                  <c:v>73571.4148346</c:v>
                </c:pt>
                <c:pt idx="3">
                  <c:v>100147.29423100001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2-42DA-9DB5-0B992814C870}"/>
            </c:ext>
          </c:extLst>
        </c:ser>
        <c:ser>
          <c:idx val="1"/>
          <c:order val="1"/>
          <c:tx>
            <c:strRef>
              <c:f>figures!$A$18</c:f>
              <c:strCache>
                <c:ptCount val="1"/>
                <c:pt idx="0">
                  <c:v>Inside CKD (scaled to England)</c:v>
                </c:pt>
              </c:strCache>
            </c:strRef>
          </c:tx>
          <c:spPr>
            <a:ln w="19050" cap="rnd">
              <a:solidFill>
                <a:srgbClr val="EC655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C6555"/>
              </a:solidFill>
              <a:ln w="9525">
                <a:solidFill>
                  <a:srgbClr val="EC6555"/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figures!$B$18:$F$18</c:f>
              <c:numCache>
                <c:formatCode>#\ ###\ ##0</c:formatCode>
                <c:ptCount val="5"/>
                <c:pt idx="0">
                  <c:v>59656.493002319643</c:v>
                </c:pt>
                <c:pt idx="2">
                  <c:v>67157.944630694838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52-42DA-9DB5-0B992814C870}"/>
            </c:ext>
          </c:extLst>
        </c:ser>
        <c:ser>
          <c:idx val="2"/>
          <c:order val="2"/>
          <c:tx>
            <c:strRef>
              <c:f>figures!$A$19</c:f>
              <c:strCache>
                <c:ptCount val="1"/>
                <c:pt idx="0">
                  <c:v>Impact CKD (scaled to England)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figures!$B$1:$F$1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2027</c:v>
                </c:pt>
                <c:pt idx="3">
                  <c:v>2032</c:v>
                </c:pt>
                <c:pt idx="4">
                  <c:v>2033</c:v>
                </c:pt>
              </c:numCache>
            </c:numRef>
          </c:xVal>
          <c:yVal>
            <c:numRef>
              <c:f>figures!$B$19:$F$19</c:f>
              <c:numCache>
                <c:formatCode>#\ ###\ ##0</c:formatCode>
                <c:ptCount val="5"/>
                <c:pt idx="0">
                  <c:v>62538.233490000006</c:v>
                </c:pt>
                <c:pt idx="3">
                  <c:v>106122.47651243035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52-42DA-9DB5-0B992814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3535"/>
        <c:axId val="501816415"/>
        <c:extLst/>
      </c:scatterChart>
      <c:valAx>
        <c:axId val="5018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6415"/>
        <c:crosses val="autoZero"/>
        <c:crossBetween val="midCat"/>
      </c:valAx>
      <c:valAx>
        <c:axId val="5018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958132022405995E-3"/>
          <c:y val="0.93793060904254011"/>
          <c:w val="0.89999990609402802"/>
          <c:h val="6.2069390957459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161925</xdr:rowOff>
    </xdr:from>
    <xdr:to>
      <xdr:col>3</xdr:col>
      <xdr:colOff>3171825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0540-D4E3-40AF-8563-A53B0803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3314701</xdr:colOff>
      <xdr:row>2</xdr:row>
      <xdr:rowOff>157164</xdr:rowOff>
    </xdr:from>
    <xdr:to>
      <xdr:col>5</xdr:col>
      <xdr:colOff>133351</xdr:colOff>
      <xdr:row>20</xdr:row>
      <xdr:rowOff>180977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A7E89-528C-464E-B9F5-ED946B56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266701</xdr:colOff>
      <xdr:row>2</xdr:row>
      <xdr:rowOff>157164</xdr:rowOff>
    </xdr:from>
    <xdr:to>
      <xdr:col>14</xdr:col>
      <xdr:colOff>104776</xdr:colOff>
      <xdr:row>20</xdr:row>
      <xdr:rowOff>180977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805A4-C612-46A3-BC62-CEF4FF440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j.eclinm.2024.102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21C1-1F0B-4FB7-94E6-78262B5BFA4B}">
  <dimension ref="B2:D34"/>
  <sheetViews>
    <sheetView showGridLines="0" tabSelected="1" topLeftCell="A3" zoomScaleNormal="100" workbookViewId="0">
      <selection activeCell="D31" sqref="D31"/>
    </sheetView>
  </sheetViews>
  <sheetFormatPr defaultRowHeight="15" x14ac:dyDescent="0.25"/>
  <cols>
    <col min="2" max="2" width="19" customWidth="1"/>
    <col min="4" max="4" width="118.42578125" customWidth="1"/>
  </cols>
  <sheetData>
    <row r="2" spans="2:2" ht="18.75" x14ac:dyDescent="0.3">
      <c r="B2" s="12" t="s">
        <v>32</v>
      </c>
    </row>
    <row r="24" spans="2:4" x14ac:dyDescent="0.25">
      <c r="B24" t="s">
        <v>31</v>
      </c>
    </row>
    <row r="26" spans="2:4" x14ac:dyDescent="0.25">
      <c r="B26" t="s">
        <v>19</v>
      </c>
    </row>
    <row r="27" spans="2:4" x14ac:dyDescent="0.25">
      <c r="B27" t="s">
        <v>20</v>
      </c>
    </row>
    <row r="30" spans="2:4" x14ac:dyDescent="0.25">
      <c r="B30" s="1" t="s">
        <v>22</v>
      </c>
    </row>
    <row r="31" spans="2:4" x14ac:dyDescent="0.25">
      <c r="B31" t="s">
        <v>29</v>
      </c>
      <c r="D31" t="s">
        <v>23</v>
      </c>
    </row>
    <row r="32" spans="2:4" x14ac:dyDescent="0.25">
      <c r="B32" t="s">
        <v>30</v>
      </c>
      <c r="D32" s="11" t="s">
        <v>24</v>
      </c>
    </row>
    <row r="33" spans="2:4" x14ac:dyDescent="0.25">
      <c r="B33" t="s">
        <v>27</v>
      </c>
      <c r="D33" t="s">
        <v>25</v>
      </c>
    </row>
    <row r="34" spans="2:4" x14ac:dyDescent="0.25">
      <c r="B34" t="s">
        <v>28</v>
      </c>
      <c r="D34" t="s">
        <v>26</v>
      </c>
    </row>
  </sheetData>
  <hyperlinks>
    <hyperlink ref="D32" r:id="rId1" xr:uid="{6678FA34-CC78-46AD-AD63-08731DCB41D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5629-E639-4673-BFF1-88B571C639CB}">
  <dimension ref="A1:O42"/>
  <sheetViews>
    <sheetView workbookViewId="0">
      <selection activeCell="G26" sqref="G26"/>
    </sheetView>
  </sheetViews>
  <sheetFormatPr defaultRowHeight="15" x14ac:dyDescent="0.25"/>
  <cols>
    <col min="1" max="1" width="31.42578125" customWidth="1"/>
    <col min="2" max="6" width="13.5703125" customWidth="1"/>
    <col min="8" max="8" width="14" hidden="1" customWidth="1"/>
    <col min="9" max="9" width="18.140625" customWidth="1"/>
    <col min="12" max="12" width="12.7109375" customWidth="1"/>
    <col min="13" max="13" width="12.5703125" customWidth="1"/>
    <col min="14" max="14" width="11.7109375" customWidth="1"/>
  </cols>
  <sheetData>
    <row r="1" spans="1:15" x14ac:dyDescent="0.25">
      <c r="B1" s="1">
        <v>2022</v>
      </c>
      <c r="C1" s="1">
        <v>2023</v>
      </c>
      <c r="D1" s="1">
        <v>2027</v>
      </c>
      <c r="E1" s="1">
        <v>2032</v>
      </c>
      <c r="F1" s="1">
        <v>2033</v>
      </c>
    </row>
    <row r="2" spans="1:15" x14ac:dyDescent="0.25">
      <c r="A2" s="1" t="s">
        <v>2</v>
      </c>
      <c r="B2" s="4">
        <v>57112542</v>
      </c>
      <c r="C2" s="4"/>
      <c r="D2" s="5">
        <v>59706947</v>
      </c>
      <c r="E2" s="5">
        <v>61316285</v>
      </c>
      <c r="F2" s="2"/>
      <c r="H2" t="s">
        <v>12</v>
      </c>
      <c r="I2" t="s">
        <v>11</v>
      </c>
    </row>
    <row r="3" spans="1:15" x14ac:dyDescent="0.25">
      <c r="A3" s="7" t="s">
        <v>0</v>
      </c>
      <c r="B3" s="2">
        <f>L4</f>
        <v>4535836.5381800001</v>
      </c>
      <c r="C3" s="2">
        <f>L5</f>
        <v>4783011.13344</v>
      </c>
      <c r="D3" s="2">
        <f>L9</f>
        <v>5699483.3119000001</v>
      </c>
      <c r="E3" s="2">
        <f>L15</f>
        <v>6885502.0655399999</v>
      </c>
      <c r="F3" s="2">
        <f>L16</f>
        <v>7063897.6053499999</v>
      </c>
      <c r="H3" s="3">
        <f>(D3-B3)/B3</f>
        <v>0.25654512986195749</v>
      </c>
      <c r="I3" s="3">
        <f>(E3-B3)/B3</f>
        <v>0.51802253180464053</v>
      </c>
      <c r="L3" t="s">
        <v>15</v>
      </c>
      <c r="M3" t="s">
        <v>16</v>
      </c>
      <c r="N3" t="s">
        <v>17</v>
      </c>
    </row>
    <row r="4" spans="1:15" x14ac:dyDescent="0.25">
      <c r="A4" s="8" t="s">
        <v>1</v>
      </c>
      <c r="B4" s="2">
        <v>4596417.0250092205</v>
      </c>
      <c r="C4" s="2"/>
      <c r="D4" s="2">
        <v>4617335.803929924</v>
      </c>
      <c r="E4" s="2"/>
      <c r="F4" s="2"/>
      <c r="H4" s="3">
        <f>(D4-B4)/B4</f>
        <v>4.5511055256483397E-3</v>
      </c>
      <c r="I4" s="3"/>
      <c r="K4">
        <v>2022</v>
      </c>
      <c r="L4" s="2">
        <v>4535836.5381800001</v>
      </c>
      <c r="M4" s="2">
        <v>1788742.27468</v>
      </c>
      <c r="N4" s="2">
        <v>56605.3223191</v>
      </c>
      <c r="O4" s="2"/>
    </row>
    <row r="5" spans="1:15" x14ac:dyDescent="0.25">
      <c r="A5" s="1" t="s">
        <v>4</v>
      </c>
      <c r="B5" s="2">
        <f>(B26/B25)*B2</f>
        <v>3015942.0053940001</v>
      </c>
      <c r="C5" s="2"/>
      <c r="D5" s="2"/>
      <c r="E5" s="2">
        <f>E26/E25*E2</f>
        <v>3746356.6571009066</v>
      </c>
      <c r="F5" s="2"/>
      <c r="I5" s="3">
        <f t="shared" ref="I5" si="0">(E5-B5)/B5</f>
        <v>0.2421845812686593</v>
      </c>
      <c r="K5">
        <v>2023</v>
      </c>
      <c r="L5" s="2">
        <v>4783011.13344</v>
      </c>
      <c r="M5" s="2">
        <v>1884504.1939900001</v>
      </c>
      <c r="N5" s="2">
        <v>59657.286510500002</v>
      </c>
      <c r="O5" s="2"/>
    </row>
    <row r="6" spans="1:15" x14ac:dyDescent="0.25">
      <c r="A6" s="9" t="s">
        <v>18</v>
      </c>
      <c r="B6" s="2"/>
      <c r="C6" s="2">
        <f>C36*$B$40</f>
        <v>2701463.8545264876</v>
      </c>
      <c r="D6" s="2"/>
      <c r="E6" s="2"/>
      <c r="F6" s="2">
        <f>F36*$B$40</f>
        <v>3231751.2037483538</v>
      </c>
      <c r="K6">
        <v>2024</v>
      </c>
      <c r="L6" s="2">
        <v>5024534.4747000001</v>
      </c>
      <c r="M6" s="2">
        <v>1985156.0243599999</v>
      </c>
      <c r="N6" s="2">
        <v>62872.393856000002</v>
      </c>
      <c r="O6" s="2"/>
    </row>
    <row r="7" spans="1:15" x14ac:dyDescent="0.25">
      <c r="A7" s="10" t="s">
        <v>21</v>
      </c>
      <c r="B7" s="2">
        <v>4036714</v>
      </c>
      <c r="C7" s="2"/>
      <c r="D7" s="2">
        <v>4482798</v>
      </c>
      <c r="E7" s="2">
        <v>4873418</v>
      </c>
      <c r="F7" s="2"/>
      <c r="K7">
        <v>2025</v>
      </c>
      <c r="L7" s="2">
        <v>5256527.8535200004</v>
      </c>
      <c r="M7" s="2">
        <v>2089755.51982</v>
      </c>
      <c r="N7" s="2">
        <v>66258.264024499993</v>
      </c>
      <c r="O7" s="2"/>
    </row>
    <row r="8" spans="1:15" x14ac:dyDescent="0.25">
      <c r="B8" s="2"/>
      <c r="C8" s="2"/>
      <c r="D8" s="2"/>
      <c r="E8" s="2"/>
      <c r="F8" s="2"/>
      <c r="H8" t="s">
        <v>12</v>
      </c>
      <c r="I8" t="s">
        <v>11</v>
      </c>
      <c r="K8">
        <v>2026</v>
      </c>
      <c r="L8" s="2">
        <v>5481209.2941899998</v>
      </c>
      <c r="M8" s="2">
        <v>2197363.0711300001</v>
      </c>
      <c r="N8" s="2">
        <v>69822.395417499996</v>
      </c>
      <c r="O8" s="2"/>
    </row>
    <row r="9" spans="1:15" x14ac:dyDescent="0.25">
      <c r="A9" s="1" t="s">
        <v>13</v>
      </c>
      <c r="B9" s="2"/>
      <c r="C9" s="2"/>
      <c r="D9" s="2"/>
      <c r="E9" s="2"/>
      <c r="F9" s="2"/>
      <c r="H9" s="3">
        <f>(D10-B10)/B10</f>
        <v>0.28987665991332401</v>
      </c>
      <c r="I9" s="3">
        <f>(E10-B10)/B10</f>
        <v>0.66845086169493273</v>
      </c>
      <c r="K9">
        <v>2027</v>
      </c>
      <c r="L9" s="2">
        <v>5699483.3119000001</v>
      </c>
      <c r="M9" s="2">
        <v>2307256.91071</v>
      </c>
      <c r="N9" s="2">
        <v>73571.4148346</v>
      </c>
      <c r="O9" s="2"/>
    </row>
    <row r="10" spans="1:15" x14ac:dyDescent="0.25">
      <c r="A10" s="7" t="s">
        <v>0</v>
      </c>
      <c r="B10" s="2">
        <f>M4</f>
        <v>1788742.27468</v>
      </c>
      <c r="C10" s="2">
        <f>M5</f>
        <v>1884504.1939900001</v>
      </c>
      <c r="D10" s="2">
        <f>M9</f>
        <v>2307256.91071</v>
      </c>
      <c r="E10" s="2">
        <f>M15</f>
        <v>2984428.5895400001</v>
      </c>
      <c r="F10" s="2">
        <f>M16</f>
        <v>3096522.7984699998</v>
      </c>
      <c r="H10" s="3">
        <f>(D11-B11)/B11</f>
        <v>-4.1637955514324939E-3</v>
      </c>
      <c r="I10" s="3"/>
      <c r="K10">
        <v>2028</v>
      </c>
      <c r="L10" s="2">
        <v>5911501.67454</v>
      </c>
      <c r="M10" s="2">
        <v>2418809.52997</v>
      </c>
      <c r="N10" s="2">
        <v>77510.6908005</v>
      </c>
      <c r="O10" s="2"/>
    </row>
    <row r="11" spans="1:15" x14ac:dyDescent="0.25">
      <c r="A11" s="8" t="s">
        <v>1</v>
      </c>
      <c r="B11" s="2">
        <v>1814465.1041892197</v>
      </c>
      <c r="C11" s="2"/>
      <c r="D11" s="2">
        <v>1806910.0424601671</v>
      </c>
      <c r="E11" s="2"/>
      <c r="F11" s="2"/>
      <c r="H11" s="3"/>
      <c r="I11" s="3">
        <f t="shared" ref="I11" si="1">(E12-B12)/B12</f>
        <v>0.26552679087712655</v>
      </c>
      <c r="K11">
        <v>2029</v>
      </c>
      <c r="L11" s="2">
        <v>6117495.3666200005</v>
      </c>
      <c r="M11" s="2">
        <v>2531466.9364700001</v>
      </c>
      <c r="N11" s="2">
        <v>81644.156054699997</v>
      </c>
      <c r="O11" s="2"/>
    </row>
    <row r="12" spans="1:15" x14ac:dyDescent="0.25">
      <c r="A12" s="1" t="s">
        <v>4</v>
      </c>
      <c r="B12" s="2">
        <f>B27/B25*B2</f>
        <v>2041487.81379</v>
      </c>
      <c r="C12" s="2"/>
      <c r="D12" s="2"/>
      <c r="E12" s="2">
        <f>E27/E25*E2</f>
        <v>2583557.5216004197</v>
      </c>
      <c r="F12" s="2"/>
      <c r="K12">
        <v>2030</v>
      </c>
      <c r="L12" s="2">
        <v>6317735.3295200001</v>
      </c>
      <c r="M12" s="2">
        <v>2644747.3734400002</v>
      </c>
      <c r="N12" s="2">
        <v>85974.251369899997</v>
      </c>
      <c r="O12" s="2"/>
    </row>
    <row r="13" spans="1:15" x14ac:dyDescent="0.25">
      <c r="A13" s="9" t="s">
        <v>33</v>
      </c>
      <c r="B13" s="2">
        <v>1773705</v>
      </c>
      <c r="C13" s="2">
        <v>1901215</v>
      </c>
      <c r="D13" s="2"/>
      <c r="E13" s="2"/>
      <c r="F13" s="2"/>
      <c r="K13">
        <v>2031</v>
      </c>
      <c r="L13" s="2">
        <v>6512478.5207000002</v>
      </c>
      <c r="M13" s="2">
        <v>2758236.0397899998</v>
      </c>
      <c r="N13" s="2">
        <v>90501.953462300007</v>
      </c>
      <c r="O13" s="2"/>
    </row>
    <row r="14" spans="1:15" x14ac:dyDescent="0.25">
      <c r="A14" s="9"/>
      <c r="B14" s="2"/>
      <c r="C14" s="2"/>
      <c r="D14" s="2"/>
      <c r="E14" s="2"/>
      <c r="F14" s="2"/>
      <c r="L14" s="2">
        <v>6701730.3901000004</v>
      </c>
      <c r="M14" s="2">
        <v>2871571.0611899998</v>
      </c>
      <c r="N14" s="2">
        <v>95226.858438800002</v>
      </c>
      <c r="O14" s="2"/>
    </row>
    <row r="15" spans="1:15" x14ac:dyDescent="0.25">
      <c r="B15" s="2"/>
      <c r="C15" s="2"/>
      <c r="D15" s="2"/>
      <c r="E15" s="2"/>
      <c r="F15" s="2"/>
      <c r="H15" t="s">
        <v>12</v>
      </c>
      <c r="I15" t="s">
        <v>11</v>
      </c>
      <c r="K15">
        <v>2032</v>
      </c>
      <c r="L15" s="2">
        <v>6885502.0655399999</v>
      </c>
      <c r="M15" s="2">
        <v>2984428.5895400001</v>
      </c>
      <c r="N15" s="2">
        <v>100147.29423100001</v>
      </c>
      <c r="O15" s="2"/>
    </row>
    <row r="16" spans="1:15" x14ac:dyDescent="0.25">
      <c r="A16" s="1" t="s">
        <v>3</v>
      </c>
      <c r="B16" s="2"/>
      <c r="C16" s="2"/>
      <c r="D16" s="2"/>
      <c r="E16" s="2"/>
      <c r="F16" s="2"/>
      <c r="H16" s="3">
        <f>(D17-B17)/B17</f>
        <v>0.29972610031009811</v>
      </c>
      <c r="I16" s="3">
        <f>(E17-B17)/B17</f>
        <v>0.76922045715845866</v>
      </c>
      <c r="K16">
        <v>2033</v>
      </c>
      <c r="L16" s="2">
        <v>7063897.6053499999</v>
      </c>
      <c r="M16" s="2">
        <v>3096522.7984699998</v>
      </c>
      <c r="N16" s="2">
        <v>105260.44162899999</v>
      </c>
      <c r="O16" s="2"/>
    </row>
    <row r="17" spans="1:15" x14ac:dyDescent="0.25">
      <c r="A17" s="7" t="s">
        <v>0</v>
      </c>
      <c r="B17" s="2">
        <f>N4</f>
        <v>56605.3223191</v>
      </c>
      <c r="C17" s="2">
        <f>N5</f>
        <v>59657.286510500002</v>
      </c>
      <c r="D17" s="2">
        <f>N9</f>
        <v>73571.4148346</v>
      </c>
      <c r="E17" s="2">
        <f>N15</f>
        <v>100147.29423100001</v>
      </c>
      <c r="F17" s="2"/>
      <c r="H17" s="3">
        <f>(D18-B18)/B18</f>
        <v>0.12574409340628712</v>
      </c>
      <c r="I17" s="3"/>
      <c r="K17">
        <v>2034</v>
      </c>
      <c r="L17" s="2">
        <v>7237069.5452500004</v>
      </c>
      <c r="M17" s="2">
        <v>3207607.0022700001</v>
      </c>
      <c r="N17" s="2">
        <v>110562.458633</v>
      </c>
      <c r="O17" s="2"/>
    </row>
    <row r="18" spans="1:15" x14ac:dyDescent="0.25">
      <c r="A18" s="8" t="s">
        <v>1</v>
      </c>
      <c r="B18" s="2">
        <f>B33/B30*B2</f>
        <v>59656.493002319643</v>
      </c>
      <c r="C18" s="2"/>
      <c r="D18" s="2">
        <f>D33/D30*D2</f>
        <v>67157.944630694838</v>
      </c>
      <c r="E18" s="2"/>
      <c r="F18" s="2"/>
      <c r="H18" s="3"/>
      <c r="I18" s="3">
        <f t="shared" ref="I18" si="2">(E19-B19)/B19</f>
        <v>0.69692155646512721</v>
      </c>
      <c r="K18">
        <v>2035</v>
      </c>
      <c r="L18" s="2">
        <v>7405029.2746299999</v>
      </c>
      <c r="M18" s="2">
        <v>3317467.2243499998</v>
      </c>
      <c r="N18" s="2">
        <v>116048.606583</v>
      </c>
      <c r="O18" s="2"/>
    </row>
    <row r="19" spans="1:15" x14ac:dyDescent="0.25">
      <c r="A19" s="1" t="s">
        <v>4</v>
      </c>
      <c r="B19" s="2">
        <f>B28/B25*B2</f>
        <v>62538.233490000006</v>
      </c>
      <c r="C19" s="2"/>
      <c r="D19" s="2"/>
      <c r="E19" s="2">
        <f>E28/E25*E2</f>
        <v>106122.47651243035</v>
      </c>
      <c r="F19" s="2"/>
      <c r="L19" s="2"/>
      <c r="M19" s="2"/>
      <c r="N19" s="2"/>
      <c r="O19" s="2"/>
    </row>
    <row r="20" spans="1:15" x14ac:dyDescent="0.25">
      <c r="A20" s="9"/>
      <c r="B20" s="2"/>
      <c r="C20" s="2"/>
      <c r="D20" s="2"/>
      <c r="E20" s="2"/>
      <c r="F20" s="2"/>
    </row>
    <row r="21" spans="1:15" x14ac:dyDescent="0.25">
      <c r="B21" s="2"/>
      <c r="C21" s="2"/>
      <c r="D21" s="2"/>
      <c r="E21" s="2"/>
      <c r="F21" s="2"/>
    </row>
    <row r="22" spans="1:15" x14ac:dyDescent="0.25">
      <c r="B22" s="2"/>
      <c r="C22" s="2"/>
      <c r="D22" s="2"/>
      <c r="E22" s="2"/>
      <c r="F22" s="2"/>
    </row>
    <row r="23" spans="1:15" x14ac:dyDescent="0.25">
      <c r="B23" s="2"/>
      <c r="C23" s="2"/>
      <c r="D23" s="2"/>
      <c r="E23" s="2"/>
      <c r="F23" s="2"/>
    </row>
    <row r="24" spans="1:15" x14ac:dyDescent="0.25">
      <c r="B24" s="2"/>
      <c r="C24" s="2"/>
      <c r="D24" s="2"/>
      <c r="E24" s="2"/>
      <c r="F24" s="2"/>
      <c r="H24" t="s">
        <v>11</v>
      </c>
    </row>
    <row r="25" spans="1:15" x14ac:dyDescent="0.25">
      <c r="A25" t="s">
        <v>6</v>
      </c>
      <c r="B25" s="4">
        <v>67000000</v>
      </c>
      <c r="C25" s="4"/>
      <c r="D25" s="4"/>
      <c r="E25" s="4">
        <v>70455459</v>
      </c>
      <c r="F25" s="2"/>
      <c r="H25" s="3">
        <f>(E26-B26)/B26</f>
        <v>0.21669475637699548</v>
      </c>
    </row>
    <row r="26" spans="1:15" x14ac:dyDescent="0.25">
      <c r="A26" t="s">
        <v>7</v>
      </c>
      <c r="B26" s="2">
        <v>3538069</v>
      </c>
      <c r="C26" s="2">
        <f>0.44*8400000</f>
        <v>3696000</v>
      </c>
      <c r="D26" s="2">
        <f>0.46*8700000</f>
        <v>4002000</v>
      </c>
      <c r="E26" s="2">
        <v>4304750</v>
      </c>
      <c r="F26" s="2"/>
      <c r="H26" s="3">
        <f>(E27-B27)/B27</f>
        <v>0.2395579801370821</v>
      </c>
    </row>
    <row r="27" spans="1:15" x14ac:dyDescent="0.25">
      <c r="A27" t="s">
        <v>8</v>
      </c>
      <c r="B27" s="2">
        <v>2394915</v>
      </c>
      <c r="C27" s="2"/>
      <c r="D27" s="2"/>
      <c r="E27" s="2">
        <v>2968636</v>
      </c>
      <c r="H27" s="3">
        <f t="shared" ref="H27" si="3">(E28-B28)/B28</f>
        <v>0.66210045662100458</v>
      </c>
    </row>
    <row r="28" spans="1:15" x14ac:dyDescent="0.25">
      <c r="A28" t="s">
        <v>9</v>
      </c>
      <c r="B28" s="2">
        <v>73365</v>
      </c>
      <c r="C28" s="2">
        <v>79328</v>
      </c>
      <c r="D28" s="2">
        <v>103984</v>
      </c>
      <c r="E28" s="2">
        <v>121940</v>
      </c>
      <c r="H28" s="3"/>
    </row>
    <row r="29" spans="1:15" x14ac:dyDescent="0.25">
      <c r="B29" s="2"/>
      <c r="C29" s="2"/>
      <c r="D29" s="2"/>
      <c r="E29" s="2"/>
      <c r="H29" t="s">
        <v>12</v>
      </c>
    </row>
    <row r="30" spans="1:15" x14ac:dyDescent="0.25">
      <c r="A30" t="s">
        <v>10</v>
      </c>
      <c r="B30" s="4">
        <v>68497913</v>
      </c>
      <c r="C30" s="4"/>
      <c r="D30" s="4">
        <v>69771961</v>
      </c>
      <c r="E30" s="2"/>
      <c r="H30" s="3">
        <f>(D31-B31)/B31</f>
        <v>4.4563203878335506E-3</v>
      </c>
    </row>
    <row r="31" spans="1:15" x14ac:dyDescent="0.25">
      <c r="A31" t="s">
        <v>7</v>
      </c>
      <c r="B31" s="2">
        <v>5513293</v>
      </c>
      <c r="C31" s="2"/>
      <c r="D31" s="2">
        <v>5537862</v>
      </c>
      <c r="E31" s="2"/>
      <c r="H31" s="3">
        <f>(D32-B32)/B32</f>
        <v>-4.1641795091304527E-3</v>
      </c>
    </row>
    <row r="32" spans="1:15" x14ac:dyDescent="0.25">
      <c r="A32" t="s">
        <v>8</v>
      </c>
      <c r="B32" s="2">
        <v>2176179</v>
      </c>
      <c r="C32" s="2"/>
      <c r="D32" s="2">
        <v>2167117</v>
      </c>
      <c r="E32" s="2"/>
      <c r="H32" s="3">
        <f>(D33-B33)/B33</f>
        <v>9.685669960446687E-2</v>
      </c>
    </row>
    <row r="33" spans="1:6" x14ac:dyDescent="0.25">
      <c r="A33" t="s">
        <v>9</v>
      </c>
      <c r="B33" s="2">
        <v>71549</v>
      </c>
      <c r="C33" s="2">
        <v>71728</v>
      </c>
      <c r="D33" s="2">
        <v>78479</v>
      </c>
      <c r="E33" s="2"/>
    </row>
    <row r="34" spans="1:6" x14ac:dyDescent="0.25">
      <c r="B34" s="2"/>
      <c r="C34" s="2"/>
      <c r="D34" s="2"/>
      <c r="E34" s="2"/>
    </row>
    <row r="35" spans="1:6" x14ac:dyDescent="0.25">
      <c r="A35" t="s">
        <v>5</v>
      </c>
      <c r="B35" s="2"/>
      <c r="C35" s="2"/>
      <c r="D35" s="2"/>
      <c r="E35" s="2"/>
      <c r="F35" s="2"/>
    </row>
    <row r="36" spans="1:6" x14ac:dyDescent="0.25">
      <c r="A36" t="s">
        <v>7</v>
      </c>
      <c r="B36" s="2"/>
      <c r="C36" s="2">
        <f>0.45*7200000</f>
        <v>3240000</v>
      </c>
      <c r="D36" s="2"/>
      <c r="E36" s="2"/>
      <c r="F36" s="2">
        <f>0.51*7600000</f>
        <v>3876000</v>
      </c>
    </row>
    <row r="37" spans="1:6" x14ac:dyDescent="0.25">
      <c r="A37" t="s">
        <v>8</v>
      </c>
      <c r="B37" s="2"/>
      <c r="C37" s="2"/>
      <c r="D37" s="2"/>
      <c r="E37" s="2"/>
      <c r="F37" s="2"/>
    </row>
    <row r="38" spans="1:6" x14ac:dyDescent="0.25">
      <c r="A38" t="s">
        <v>9</v>
      </c>
      <c r="B38" s="2"/>
      <c r="C38" s="2"/>
      <c r="D38" s="2"/>
      <c r="E38" s="2"/>
      <c r="F38" s="2"/>
    </row>
    <row r="39" spans="1:6" x14ac:dyDescent="0.25">
      <c r="B39" s="2"/>
      <c r="C39" s="2"/>
      <c r="D39" s="2"/>
      <c r="E39" s="2"/>
      <c r="F39" s="2"/>
    </row>
    <row r="40" spans="1:6" x14ac:dyDescent="0.25">
      <c r="A40" t="s">
        <v>14</v>
      </c>
      <c r="B40" s="6">
        <v>0.83378514028595296</v>
      </c>
      <c r="C40" s="2"/>
      <c r="D40" s="2"/>
      <c r="E40" s="2"/>
    </row>
    <row r="41" spans="1:6" x14ac:dyDescent="0.25">
      <c r="B41" s="2"/>
      <c r="C41" s="2"/>
      <c r="D41" s="2"/>
      <c r="E41" s="2"/>
    </row>
    <row r="42" spans="1:6" x14ac:dyDescent="0.25">
      <c r="B42" s="2"/>
      <c r="C42" s="2"/>
      <c r="D42" s="2"/>
      <c r="E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Thompson (ML)</dc:creator>
  <cp:lastModifiedBy>Sally Thompson (ML)</cp:lastModifiedBy>
  <dcterms:created xsi:type="dcterms:W3CDTF">2025-02-18T15:23:56Z</dcterms:created>
  <dcterms:modified xsi:type="dcterms:W3CDTF">2025-02-26T11:45:33Z</dcterms:modified>
</cp:coreProperties>
</file>