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wolfson/Documents/Coding/CableChecker/"/>
    </mc:Choice>
  </mc:AlternateContent>
  <xr:revisionPtr revIDLastSave="0" documentId="13_ncr:1_{63ECCAC1-AEBE-9748-A73E-0CB7FC21C970}" xr6:coauthVersionLast="47" xr6:coauthVersionMax="47" xr10:uidLastSave="{00000000-0000-0000-0000-000000000000}"/>
  <bookViews>
    <workbookView xWindow="-38400" yWindow="-12060" windowWidth="38400" windowHeight="23380" xr2:uid="{E48B5B42-38F6-7245-A75D-5DA71F556FEC}"/>
  </bookViews>
  <sheets>
    <sheet name="BOM" sheetId="1" r:id="rId1"/>
    <sheet name="Exchang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8" i="1"/>
  <c r="I9" i="1"/>
  <c r="I10" i="1"/>
  <c r="I13" i="1"/>
  <c r="I15" i="1"/>
  <c r="J2" i="1"/>
  <c r="J3" i="1"/>
  <c r="J4" i="1"/>
  <c r="J5" i="1"/>
  <c r="J6" i="1"/>
  <c r="J7" i="1"/>
  <c r="C3" i="3" a="1"/>
  <c r="C3" i="3" s="1"/>
  <c r="B3" i="3" a="1"/>
  <c r="B3" i="3" s="1"/>
  <c r="J10" i="1" s="1"/>
  <c r="B2" i="3" a="1"/>
  <c r="B2" i="3" s="1"/>
  <c r="I2" i="1" s="1"/>
  <c r="C2" i="3" a="1"/>
  <c r="C2" i="3" s="1"/>
  <c r="K16" i="1"/>
  <c r="J14" i="1" l="1"/>
  <c r="J12" i="1"/>
  <c r="I12" i="1"/>
  <c r="J11" i="1"/>
  <c r="I11" i="1"/>
  <c r="I7" i="1"/>
  <c r="J9" i="1"/>
  <c r="J8" i="1"/>
  <c r="J15" i="1"/>
  <c r="J13" i="1"/>
  <c r="I6" i="1"/>
  <c r="I5" i="1"/>
  <c r="I4" i="1"/>
  <c r="I3" i="1"/>
  <c r="I16" i="1" l="1"/>
  <c r="J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<sst xmlns="http://schemas.openxmlformats.org/spreadsheetml/2006/main" count="66" uniqueCount="59">
  <si>
    <t>Part</t>
  </si>
  <si>
    <t>SKU</t>
  </si>
  <si>
    <t>Model</t>
  </si>
  <si>
    <t>Quantity</t>
  </si>
  <si>
    <t>Link</t>
  </si>
  <si>
    <t>Audio Transformer</t>
  </si>
  <si>
    <t>C48357</t>
  </si>
  <si>
    <t>HR610660</t>
  </si>
  <si>
    <t>https://lcsc.com/product-detail/Audio-Transformers_HANRUN-Zhongshan-HanRun-Elec-HR610660_C48357.html</t>
  </si>
  <si>
    <t>ES8388</t>
  </si>
  <si>
    <t>https://lcsc.com/product-detail/ADCs-DACs-Special-Purpose_Everest-semi-Everest-Semiconductor-ES8388_C365736.html</t>
  </si>
  <si>
    <t>XLR3 Male</t>
  </si>
  <si>
    <t>NC3MAAH</t>
  </si>
  <si>
    <t>https://lcsc.com/product-detail/XLR-Cannon-Connectors_Neutrik-NC3MAAH_C368463.html</t>
  </si>
  <si>
    <t>XLR3 Female</t>
  </si>
  <si>
    <t>NC3FAAH</t>
  </si>
  <si>
    <t>https://lcsc.com/product-detail/XLR-Cannon-Connectors_Neutrik-NC3FAAH_C368521.html</t>
  </si>
  <si>
    <t>Microcontroller</t>
  </si>
  <si>
    <t>WS-25081</t>
  </si>
  <si>
    <t>ESP32-S3-Zero</t>
  </si>
  <si>
    <t>https://core-electronics.com.au/esp32-s3-mini-development-board-retired.html</t>
  </si>
  <si>
    <t>Audio Jack</t>
  </si>
  <si>
    <t>Rotary Encoder w/ Button</t>
  </si>
  <si>
    <t>ADA377</t>
  </si>
  <si>
    <t>PEC11-4215F-S24</t>
  </si>
  <si>
    <t>https://core-electronics.com.au/rotary-encoder-extras.html</t>
  </si>
  <si>
    <t>LED Bar Graph</t>
  </si>
  <si>
    <t>CE08035</t>
  </si>
  <si>
    <t>WS2812B</t>
  </si>
  <si>
    <t>https://core-electronics.com.au/glowbit-stick-1x8.html</t>
  </si>
  <si>
    <t>Total (AUD)</t>
  </si>
  <si>
    <t>Total</t>
  </si>
  <si>
    <t>Price (USD)</t>
  </si>
  <si>
    <t>Total (USD)</t>
  </si>
  <si>
    <t>Slide Switch (SP3T)</t>
  </si>
  <si>
    <t>SK13D07VG5</t>
  </si>
  <si>
    <t>C393948</t>
  </si>
  <si>
    <t>C365736</t>
  </si>
  <si>
    <t>C368463</t>
  </si>
  <si>
    <t>C368521</t>
  </si>
  <si>
    <t>Audio Codec</t>
  </si>
  <si>
    <t>'</t>
  </si>
  <si>
    <t>Currency Pair</t>
  </si>
  <si>
    <t>Price</t>
  </si>
  <si>
    <t>Last trade time</t>
  </si>
  <si>
    <t>Price (AUD)</t>
  </si>
  <si>
    <t>https://lcsc.com/product-detail/Slide-Switches_SHOU-HAN-SK13D07VG5_C393948.html</t>
  </si>
  <si>
    <t>https://lcsc.com/product-detail/Audio-Connectors_HOOYA-PJ-306M_C2939172.html</t>
  </si>
  <si>
    <t>C2939172</t>
  </si>
  <si>
    <t>PJ-306M</t>
  </si>
  <si>
    <t>PCB</t>
  </si>
  <si>
    <t>JLCPCB</t>
  </si>
  <si>
    <t>Case</t>
  </si>
  <si>
    <t>JLC3DP</t>
  </si>
  <si>
    <t>Shipping (AUD)</t>
  </si>
  <si>
    <t>Shipping (USD)</t>
  </si>
  <si>
    <t>M2x38</t>
  </si>
  <si>
    <t>M1.6x12</t>
  </si>
  <si>
    <t>PCB Assembly (for ES8388)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</si>
</sst>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C09]* #,##0.00_);_([$$-C09]* \(#,##0.00\);_([$$-C09]* &quot;-&quot;??_);_(@_)"/>
    <numFmt numFmtId="165" formatCode="_([$$-409]* #,##0.00_);_([$$-409]* \(#,##0.00\);_([$$-409]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19" fillId="33" borderId="10" xfId="0" applyFont="1" applyFill="1" applyBorder="1"/>
    <xf numFmtId="0" fontId="19" fillId="33" borderId="11" xfId="0" applyFont="1" applyFill="1" applyBorder="1"/>
    <xf numFmtId="0" fontId="20" fillId="0" borderId="0" xfId="0" applyFont="1"/>
    <xf numFmtId="44" fontId="0" fillId="0" borderId="0" xfId="0" applyNumberFormat="1"/>
    <xf numFmtId="4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19" fillId="33" borderId="12" xfId="0" applyFont="1" applyFill="1" applyBorder="1"/>
    <xf numFmtId="0" fontId="20" fillId="34" borderId="12" xfId="0" applyFont="1" applyFill="1" applyBorder="1"/>
    <xf numFmtId="164" fontId="20" fillId="34" borderId="10" xfId="0" applyNumberFormat="1" applyFont="1" applyFill="1" applyBorder="1"/>
    <xf numFmtId="22" fontId="20" fillId="34" borderId="11" xfId="0" applyNumberFormat="1" applyFont="1" applyFill="1" applyBorder="1"/>
    <xf numFmtId="0" fontId="20" fillId="0" borderId="12" xfId="0" applyFont="1" applyBorder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0</v>
    <v>USD/AUD</v>
    <v>2</v>
    <v>3</v>
    <v>Finance</v>
    <v>4</v>
    <v>en-GB</v>
    <v>avykh7</v>
    <v>268435456</v>
    <v>1</v>
    <v>Powered by Refinitiv</v>
    <v>1.6906000000000001</v>
    <v>1.4400999999999999</v>
    <v>2.8E-3</v>
    <v>1.843E-3</v>
    <v>AUD</v>
    <v>USD</v>
    <v>1.5253000000000001</v>
    <v>Currency Pair</v>
    <v>45852.410069444442</v>
    <v>1.5181</v>
    <v>US Dollar/Australian Dollar FX Cross Rate</v>
    <v>1.5210999999999999</v>
    <v>1.5193000000000001</v>
    <v>1.5221</v>
    <v>USDAUD</v>
    <v>USD/AUD</v>
  </rv>
  <rv s="1">
    <v>0</v>
  </rv>
  <rv s="0">
    <v>0</v>
    <v>AUD/USD</v>
    <v>2</v>
    <v>5</v>
    <v>Finance</v>
    <v>4</v>
    <v>en-GB</v>
    <v>auxr9c</v>
    <v>268435456</v>
    <v>1</v>
    <v>Powered by Refinitiv</v>
    <v>0.69420000000000004</v>
    <v>0.59119999999999995</v>
    <v>-1.1999999999999999E-3</v>
    <v>-1.8240000000000001E-3</v>
    <v>USD</v>
    <v>AUD</v>
    <v>0.65869999999999995</v>
    <v>Currency Pair</v>
    <v>45852.410069444442</v>
    <v>0.65559999999999996</v>
    <v>Australian Dollar/US Dollar FX Spot Rate</v>
    <v>0.6573</v>
    <v>0.65780000000000005</v>
    <v>0.65659999999999996</v>
    <v>AUDUSD</v>
    <v>AUD/USD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6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:mm"/>
    </x:dxf>
    <x:dxf>
      <x:numFmt numFmtId="14" formatCode="0.00%"/>
    </x:dxf>
  </dxfs>
  <richProperties>
    <rPr n="NumberFormat" t="s"/>
    <rPr n="IsTitleField" t="b"/>
  </richProperties>
  <richStyles>
    <rSty dxfid="1">
      <rpv i="0">_([$$-en-AU]* #,##0.00_);_([$$-en-AU]* (#,##0.00);_([$$-en-AU]* "-"??_);_(@_)</rpv>
    </rSty>
    <rSty>
      <rpv i="1">1</rpv>
    </rSty>
    <rSty dxfid="3"/>
    <rSty dxfid="2"/>
    <rSty dxfid="0">
      <rpv i="0">0.00</rpv>
    </rSty>
    <rSty dxfid="1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D4220D-0A52-C34C-ACF8-42D2B19FEE5D}" name="Table1" displayName="Table1" ref="A1:K16" totalsRowCount="1">
  <tableColumns count="11">
    <tableColumn id="1" xr3:uid="{E0204AEA-A418-7044-8059-FB3046E9F3CD}" name="Part" totalsRowLabel="Total"/>
    <tableColumn id="2" xr3:uid="{F873D4A1-7423-AF48-92FE-29E3B36ABD22}" name="SKU"/>
    <tableColumn id="3" xr3:uid="{A6B51899-38A3-764F-85D3-E9AEF891DC9D}" name="Model"/>
    <tableColumn id="4" xr3:uid="{B60FF3B1-0079-3E46-A63F-7011D50DD9F8}" name="Quantity"/>
    <tableColumn id="5" xr3:uid="{46900C84-1CCA-5943-B96B-CE156522FEF1}" name="Price (AUD)" dataDxfId="9" totalsRowDxfId="8"/>
    <tableColumn id="14" xr3:uid="{7013F2E8-E817-A647-A810-019DB4DED1DA}" name="Price (USD)" dataDxfId="7"/>
    <tableColumn id="8" xr3:uid="{E295E729-F95D-A64A-963B-E067CB06C039}" name="Shipping (AUD)" dataDxfId="6"/>
    <tableColumn id="6" xr3:uid="{A78F0FEC-A5DF-6447-B441-5B67176DDBC6}" name="Shipping (USD)" dataDxfId="5" totalsRowDxfId="4"/>
    <tableColumn id="15" xr3:uid="{07C2DE4B-96B0-8449-AB3C-E7700085BA29}" name="Total (AUD)" totalsRowFunction="custom" dataDxfId="3" totalsRowDxfId="2">
      <calculatedColumnFormula>IF(Table1[[#This Row],[Price (AUD)]],SUM(Table1[[#This Row],[Shipping (AUD)]],Table1[[#This Row],[Price (AUD)]]),SUM(Table1[[#This Row],[Price (USD)]:[Shipping (USD)]])*Exchange!$B$2)</calculatedColumnFormula>
      <totalsRowFormula>SUM(Table1[Total (AUD)])</totalsRowFormula>
    </tableColumn>
    <tableColumn id="18" xr3:uid="{875DC7A7-BD34-4A48-8125-7BF2DD53385D}" name="Total (USD)" totalsRowFunction="custom" dataDxfId="1" totalsRowDxfId="0">
      <calculatedColumnFormula>IF(Table1[[#This Row],[Price (USD)]],SUM(Table1[[#This Row],[Price (USD)]:[Shipping (USD)]]),SUM(Table1[[#This Row],[Shipping (AUD)]],Table1[[#This Row],[Price (AUD)]])*Exchange!$B$3)</calculatedColumnFormula>
      <totalsRowFormula>SUM(Table1[Total (USD)])</totalsRowFormula>
    </tableColumn>
    <tableColumn id="7" xr3:uid="{18FFF7E1-5C60-9E45-9557-E8106AC69F5C}" name="Link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e-electronics.com.au/glowbit-stick-1x8.html" TargetMode="External"/><Relationship Id="rId3" Type="http://schemas.openxmlformats.org/officeDocument/2006/relationships/hyperlink" Target="https://lcsc.com/product-detail/XLR-Cannon-Connectors_Neutrik-NC3MAAH_C368463.html" TargetMode="External"/><Relationship Id="rId7" Type="http://schemas.openxmlformats.org/officeDocument/2006/relationships/hyperlink" Target="https://core-electronics.com.au/rotary-encoder-extras.html" TargetMode="External"/><Relationship Id="rId2" Type="http://schemas.openxmlformats.org/officeDocument/2006/relationships/hyperlink" Target="https://lcsc.com/product-detail/ADCs-DACs-Special-Purpose_Everest-semi-Everest-Semiconductor-ES8388_C365736.html" TargetMode="External"/><Relationship Id="rId1" Type="http://schemas.openxmlformats.org/officeDocument/2006/relationships/hyperlink" Target="https://lcsc.com/product-detail/Audio-Transformers_HANRUN-Zhongshan-HanRun-Elec-HR610660_C48357.html" TargetMode="External"/><Relationship Id="rId6" Type="http://schemas.openxmlformats.org/officeDocument/2006/relationships/hyperlink" Target="https://core-electronics.com.au/esp32-s3-mini-development-board-retired.html" TargetMode="External"/><Relationship Id="rId5" Type="http://schemas.openxmlformats.org/officeDocument/2006/relationships/hyperlink" Target="https://lcsc.com/product-detail/Slide-Switches_SHOU-HAN-SK13D07VG5_C393948.html" TargetMode="External"/><Relationship Id="rId4" Type="http://schemas.openxmlformats.org/officeDocument/2006/relationships/hyperlink" Target="https://lcsc.com/product-detail/XLR-Cannon-Connectors_Neutrik-NC3FAAH_C368521.html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5C7-319F-6741-AF08-94CC8C732899}">
  <dimension ref="A1:L19"/>
  <sheetViews>
    <sheetView tabSelected="1" zoomScaleNormal="75" workbookViewId="0">
      <selection activeCell="K24" sqref="K24"/>
    </sheetView>
  </sheetViews>
  <sheetFormatPr baseColWidth="10" defaultRowHeight="16" x14ac:dyDescent="0.2"/>
  <cols>
    <col min="1" max="1" width="22" bestFit="1" customWidth="1"/>
    <col min="3" max="3" width="16" bestFit="1" customWidth="1"/>
    <col min="4" max="4" width="9.1640625" customWidth="1"/>
    <col min="5" max="5" width="10.83203125" bestFit="1" customWidth="1"/>
    <col min="6" max="6" width="10.6640625" bestFit="1" customWidth="1"/>
    <col min="7" max="7" width="13.83203125" bestFit="1" customWidth="1"/>
    <col min="8" max="8" width="13.6640625" bestFit="1" customWidth="1"/>
    <col min="9" max="9" width="10.5" bestFit="1" customWidth="1"/>
    <col min="10" max="10" width="10.33203125" bestFit="1" customWidth="1"/>
    <col min="11" max="11" width="103.83203125" bestFit="1" customWidth="1"/>
    <col min="12" max="12" width="14.1640625" customWidth="1"/>
    <col min="13" max="13" width="22.1640625" customWidth="1"/>
    <col min="14" max="14" width="25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32</v>
      </c>
      <c r="G1" t="s">
        <v>54</v>
      </c>
      <c r="H1" t="s">
        <v>55</v>
      </c>
      <c r="I1" t="s">
        <v>30</v>
      </c>
      <c r="J1" t="s">
        <v>33</v>
      </c>
      <c r="K1" t="s">
        <v>4</v>
      </c>
    </row>
    <row r="2" spans="1:12" x14ac:dyDescent="0.2">
      <c r="A2" t="s">
        <v>5</v>
      </c>
      <c r="B2" t="s">
        <v>6</v>
      </c>
      <c r="C2" t="s">
        <v>7</v>
      </c>
      <c r="D2">
        <v>2</v>
      </c>
      <c r="E2" s="5">
        <v>0</v>
      </c>
      <c r="F2" s="5">
        <v>2.5099999999999998</v>
      </c>
      <c r="G2" s="5">
        <v>0</v>
      </c>
      <c r="H2" s="5">
        <v>9.34</v>
      </c>
      <c r="I2" s="5">
        <f ca="1">IF(Table1[[#This Row],[Price (AUD)]],SUM(Table1[[#This Row],[Shipping (AUD)]],Table1[[#This Row],[Price (AUD)]]),SUM(Table1[[#This Row],[Price (USD)]:[Shipping (USD)]])*Exchange!$B$2)</f>
        <v>18.036884999999998</v>
      </c>
      <c r="J2" s="5">
        <f>IF(Table1[[#This Row],[Price (USD)]],SUM(Table1[[#This Row],[Price (USD)]:[Shipping (USD)]]),SUM(Table1[[#This Row],[Shipping (AUD)]],Table1[[#This Row],[Price (AUD)]])*Exchange!$B$3)</f>
        <v>11.85</v>
      </c>
      <c r="K2" s="15" t="s">
        <v>8</v>
      </c>
    </row>
    <row r="3" spans="1:12" x14ac:dyDescent="0.2">
      <c r="A3" t="s">
        <v>40</v>
      </c>
      <c r="B3" t="s">
        <v>37</v>
      </c>
      <c r="C3" t="s">
        <v>9</v>
      </c>
      <c r="D3">
        <v>1</v>
      </c>
      <c r="E3" s="5">
        <v>0</v>
      </c>
      <c r="F3" s="5">
        <v>1.03</v>
      </c>
      <c r="G3" s="5">
        <v>0</v>
      </c>
      <c r="H3" s="6" t="s">
        <v>41</v>
      </c>
      <c r="I3" s="5">
        <f ca="1">IF(Table1[[#This Row],[Price (AUD)]],SUM(Table1[[#This Row],[Shipping (AUD)]],Table1[[#This Row],[Price (AUD)]]),SUM(Table1[[#This Row],[Price (USD)]:[Shipping (USD)]])*Exchange!$B$2)</f>
        <v>1.567763</v>
      </c>
      <c r="J3" s="5">
        <f>IF(Table1[[#This Row],[Price (USD)]],SUM(Table1[[#This Row],[Price (USD)]:[Shipping (USD)]]),SUM(Table1[[#This Row],[Shipping (AUD)]],Table1[[#This Row],[Price (AUD)]])*Exchange!$B$3)</f>
        <v>1.03</v>
      </c>
      <c r="K3" s="15" t="s">
        <v>10</v>
      </c>
    </row>
    <row r="4" spans="1:12" x14ac:dyDescent="0.2">
      <c r="A4" t="s">
        <v>11</v>
      </c>
      <c r="B4" t="s">
        <v>38</v>
      </c>
      <c r="C4" t="s">
        <v>12</v>
      </c>
      <c r="D4">
        <v>1</v>
      </c>
      <c r="E4" s="5">
        <v>0</v>
      </c>
      <c r="F4" s="5">
        <v>1.57</v>
      </c>
      <c r="G4" s="5">
        <v>0</v>
      </c>
      <c r="H4" s="6" t="s">
        <v>41</v>
      </c>
      <c r="I4" s="5">
        <f ca="1">IF(Table1[[#This Row],[Price (AUD)]],SUM(Table1[[#This Row],[Shipping (AUD)]],Table1[[#This Row],[Price (AUD)]]),SUM(Table1[[#This Row],[Price (USD)]:[Shipping (USD)]])*Exchange!$B$2)</f>
        <v>2.389697</v>
      </c>
      <c r="J4" s="5">
        <f>IF(Table1[[#This Row],[Price (USD)]],SUM(Table1[[#This Row],[Price (USD)]:[Shipping (USD)]]),SUM(Table1[[#This Row],[Shipping (AUD)]],Table1[[#This Row],[Price (AUD)]])*Exchange!$B$3)</f>
        <v>1.57</v>
      </c>
      <c r="K4" s="15" t="s">
        <v>13</v>
      </c>
    </row>
    <row r="5" spans="1:12" x14ac:dyDescent="0.2">
      <c r="A5" t="s">
        <v>14</v>
      </c>
      <c r="B5" t="s">
        <v>39</v>
      </c>
      <c r="C5" t="s">
        <v>15</v>
      </c>
      <c r="D5">
        <v>1</v>
      </c>
      <c r="E5" s="5">
        <v>0</v>
      </c>
      <c r="F5" s="5">
        <v>1.43</v>
      </c>
      <c r="G5" s="5">
        <v>0</v>
      </c>
      <c r="H5" s="6" t="s">
        <v>41</v>
      </c>
      <c r="I5" s="5">
        <f ca="1">IF(Table1[[#This Row],[Price (AUD)]],SUM(Table1[[#This Row],[Shipping (AUD)]],Table1[[#This Row],[Price (AUD)]]),SUM(Table1[[#This Row],[Price (USD)]:[Shipping (USD)]])*Exchange!$B$2)</f>
        <v>2.1766030000000001</v>
      </c>
      <c r="J5" s="5">
        <f>IF(Table1[[#This Row],[Price (USD)]],SUM(Table1[[#This Row],[Price (USD)]:[Shipping (USD)]]),SUM(Table1[[#This Row],[Shipping (AUD)]],Table1[[#This Row],[Price (AUD)]])*Exchange!$B$3)</f>
        <v>1.43</v>
      </c>
      <c r="K5" s="15" t="s">
        <v>16</v>
      </c>
    </row>
    <row r="6" spans="1:12" x14ac:dyDescent="0.2">
      <c r="A6" t="s">
        <v>21</v>
      </c>
      <c r="B6" t="s">
        <v>48</v>
      </c>
      <c r="C6" t="s">
        <v>49</v>
      </c>
      <c r="D6">
        <v>5</v>
      </c>
      <c r="E6" s="5">
        <v>0</v>
      </c>
      <c r="F6" s="5">
        <v>1.1399999999999999</v>
      </c>
      <c r="G6" s="5">
        <v>0</v>
      </c>
      <c r="H6" s="6" t="s">
        <v>41</v>
      </c>
      <c r="I6" s="5">
        <f ca="1">IF(Table1[[#This Row],[Price (AUD)]],SUM(Table1[[#This Row],[Shipping (AUD)]],Table1[[#This Row],[Price (AUD)]]),SUM(Table1[[#This Row],[Price (USD)]:[Shipping (USD)]])*Exchange!$B$2)</f>
        <v>1.7351939999999999</v>
      </c>
      <c r="J6" s="5">
        <f>IF(Table1[[#This Row],[Price (USD)]],SUM(Table1[[#This Row],[Price (USD)]:[Shipping (USD)]]),SUM(Table1[[#This Row],[Shipping (AUD)]],Table1[[#This Row],[Price (AUD)]])*Exchange!$B$3)</f>
        <v>1.1399999999999999</v>
      </c>
      <c r="K6" s="15" t="s">
        <v>47</v>
      </c>
    </row>
    <row r="7" spans="1:12" x14ac:dyDescent="0.2">
      <c r="A7" t="s">
        <v>34</v>
      </c>
      <c r="B7" t="s">
        <v>36</v>
      </c>
      <c r="C7" t="s">
        <v>35</v>
      </c>
      <c r="D7">
        <v>20</v>
      </c>
      <c r="E7" s="5">
        <v>0</v>
      </c>
      <c r="F7" s="5">
        <v>0.66</v>
      </c>
      <c r="G7" s="5">
        <v>0</v>
      </c>
      <c r="H7" s="6" t="s">
        <v>41</v>
      </c>
      <c r="I7" s="5">
        <f ca="1">IF(Table1[[#This Row],[Price (AUD)]],SUM(Table1[[#This Row],[Shipping (AUD)]],Table1[[#This Row],[Price (AUD)]]),SUM(Table1[[#This Row],[Price (USD)]:[Shipping (USD)]])*Exchange!$B$2)</f>
        <v>1.004586</v>
      </c>
      <c r="J7" s="5">
        <f>IF(Table1[[#This Row],[Price (USD)]],SUM(Table1[[#This Row],[Price (USD)]:[Shipping (USD)]]),SUM(Table1[[#This Row],[Shipping (AUD)]],Table1[[#This Row],[Price (AUD)]])*Exchange!$B$3)</f>
        <v>0.66</v>
      </c>
      <c r="K7" s="15" t="s">
        <v>46</v>
      </c>
    </row>
    <row r="8" spans="1:12" x14ac:dyDescent="0.2">
      <c r="A8" t="s">
        <v>17</v>
      </c>
      <c r="B8" t="s">
        <v>18</v>
      </c>
      <c r="C8" t="s">
        <v>19</v>
      </c>
      <c r="D8">
        <v>1</v>
      </c>
      <c r="E8" s="5">
        <v>9.3000000000000007</v>
      </c>
      <c r="F8" s="5">
        <v>0</v>
      </c>
      <c r="G8" s="5">
        <v>0</v>
      </c>
      <c r="H8" s="5">
        <v>0</v>
      </c>
      <c r="I8" s="5">
        <f>IF(Table1[[#This Row],[Price (AUD)]],SUM(Table1[[#This Row],[Shipping (AUD)]],Table1[[#This Row],[Price (AUD)]]),SUM(Table1[[#This Row],[Price (USD)]:[Shipping (USD)]])*Exchange!$B$2)</f>
        <v>9.3000000000000007</v>
      </c>
      <c r="J8" s="5">
        <f ca="1">IF(Table1[[#This Row],[Price (USD)]],SUM(Table1[[#This Row],[Price (USD)]:[Shipping (USD)]]),SUM(Table1[[#This Row],[Shipping (AUD)]],Table1[[#This Row],[Price (AUD)]])*Exchange!$B$3)</f>
        <v>6.1063799999999997</v>
      </c>
      <c r="K8" s="15" t="s">
        <v>20</v>
      </c>
    </row>
    <row r="9" spans="1:12" x14ac:dyDescent="0.2">
      <c r="A9" t="s">
        <v>22</v>
      </c>
      <c r="B9" t="s">
        <v>23</v>
      </c>
      <c r="C9" t="s">
        <v>24</v>
      </c>
      <c r="D9">
        <v>1</v>
      </c>
      <c r="E9" s="5">
        <v>9.9499999999999993</v>
      </c>
      <c r="F9" s="5">
        <v>0</v>
      </c>
      <c r="G9" s="5">
        <v>0</v>
      </c>
      <c r="H9" s="6" t="s">
        <v>41</v>
      </c>
      <c r="I9" s="5">
        <f>IF(Table1[[#This Row],[Price (AUD)]],SUM(Table1[[#This Row],[Shipping (AUD)]],Table1[[#This Row],[Price (AUD)]]),SUM(Table1[[#This Row],[Price (USD)]:[Shipping (USD)]])*Exchange!$B$2)</f>
        <v>9.9499999999999993</v>
      </c>
      <c r="J9" s="5">
        <f ca="1">IF(Table1[[#This Row],[Price (USD)]],SUM(Table1[[#This Row],[Price (USD)]:[Shipping (USD)]]),SUM(Table1[[#This Row],[Shipping (AUD)]],Table1[[#This Row],[Price (AUD)]])*Exchange!$B$3)</f>
        <v>6.5331699999999993</v>
      </c>
      <c r="K9" s="15" t="s">
        <v>25</v>
      </c>
    </row>
    <row r="10" spans="1:12" x14ac:dyDescent="0.2">
      <c r="A10" t="s">
        <v>26</v>
      </c>
      <c r="B10" t="s">
        <v>27</v>
      </c>
      <c r="C10" t="s">
        <v>28</v>
      </c>
      <c r="D10">
        <v>1</v>
      </c>
      <c r="E10" s="5">
        <v>4.9000000000000004</v>
      </c>
      <c r="F10" s="5">
        <v>0</v>
      </c>
      <c r="G10" s="5">
        <v>0</v>
      </c>
      <c r="H10" s="6" t="s">
        <v>41</v>
      </c>
      <c r="I10" s="5">
        <f>IF(Table1[[#This Row],[Price (AUD)]],SUM(Table1[[#This Row],[Shipping (AUD)]],Table1[[#This Row],[Price (AUD)]]),SUM(Table1[[#This Row],[Price (USD)]:[Shipping (USD)]])*Exchange!$B$2)</f>
        <v>4.9000000000000004</v>
      </c>
      <c r="J10" s="5">
        <f ca="1">IF(Table1[[#This Row],[Price (USD)]],SUM(Table1[[#This Row],[Price (USD)]:[Shipping (USD)]]),SUM(Table1[[#This Row],[Shipping (AUD)]],Table1[[#This Row],[Price (AUD)]])*Exchange!$B$3)</f>
        <v>3.2173400000000001</v>
      </c>
      <c r="K10" s="15" t="s">
        <v>29</v>
      </c>
    </row>
    <row r="11" spans="1:12" x14ac:dyDescent="0.2">
      <c r="A11" t="s">
        <v>56</v>
      </c>
      <c r="E11" s="5"/>
      <c r="F11" s="5"/>
      <c r="G11" s="5"/>
      <c r="H11" s="6"/>
      <c r="I11" s="5">
        <f ca="1">IF(Table1[[#This Row],[Price (AUD)]],SUM(Table1[[#This Row],[Shipping (AUD)]],Table1[[#This Row],[Price (AUD)]]),SUM(Table1[[#This Row],[Price (USD)]:[Shipping (USD)]])*Exchange!$B$2)</f>
        <v>0</v>
      </c>
      <c r="J11" s="5">
        <f ca="1">IF(Table1[[#This Row],[Price (USD)]],SUM(Table1[[#This Row],[Price (USD)]:[Shipping (USD)]]),SUM(Table1[[#This Row],[Shipping (AUD)]],Table1[[#This Row],[Price (AUD)]])*Exchange!$B$3)</f>
        <v>0</v>
      </c>
      <c r="K11" s="15"/>
    </row>
    <row r="12" spans="1:12" x14ac:dyDescent="0.2">
      <c r="A12" t="s">
        <v>57</v>
      </c>
      <c r="E12" s="5"/>
      <c r="F12" s="5"/>
      <c r="G12" s="5"/>
      <c r="H12" s="6"/>
      <c r="I12" s="5">
        <f ca="1">IF(Table1[[#This Row],[Price (AUD)]],SUM(Table1[[#This Row],[Shipping (AUD)]],Table1[[#This Row],[Price (AUD)]]),SUM(Table1[[#This Row],[Price (USD)]:[Shipping (USD)]])*Exchange!$B$2)</f>
        <v>0</v>
      </c>
      <c r="J12" s="5">
        <f ca="1">IF(Table1[[#This Row],[Price (USD)]],SUM(Table1[[#This Row],[Price (USD)]:[Shipping (USD)]]),SUM(Table1[[#This Row],[Shipping (AUD)]],Table1[[#This Row],[Price (AUD)]])*Exchange!$B$3)</f>
        <v>0</v>
      </c>
      <c r="K12" s="15"/>
    </row>
    <row r="13" spans="1:12" x14ac:dyDescent="0.2">
      <c r="A13" t="s">
        <v>50</v>
      </c>
      <c r="B13" t="s">
        <v>51</v>
      </c>
      <c r="E13" s="5">
        <v>8.18</v>
      </c>
      <c r="F13" s="5">
        <v>0</v>
      </c>
      <c r="G13" s="5">
        <v>16.59</v>
      </c>
      <c r="H13" s="5">
        <v>0</v>
      </c>
      <c r="I13" s="5">
        <f>IF(Table1[[#This Row],[Price (AUD)]],SUM(Table1[[#This Row],[Shipping (AUD)]],Table1[[#This Row],[Price (AUD)]]),SUM(Table1[[#This Row],[Price (USD)]:[Shipping (USD)]])*Exchange!$B$2)</f>
        <v>24.77</v>
      </c>
      <c r="J13" s="5">
        <f ca="1">IF(Table1[[#This Row],[Price (USD)]],SUM(Table1[[#This Row],[Price (USD)]:[Shipping (USD)]]),SUM(Table1[[#This Row],[Shipping (AUD)]],Table1[[#This Row],[Price (AUD)]])*Exchange!$B$3)</f>
        <v>16.263981999999999</v>
      </c>
    </row>
    <row r="14" spans="1:12" x14ac:dyDescent="0.2">
      <c r="A14" t="s">
        <v>58</v>
      </c>
      <c r="B14" t="s">
        <v>51</v>
      </c>
      <c r="E14" s="5">
        <v>23.45</v>
      </c>
      <c r="F14" s="5"/>
      <c r="G14" s="5"/>
      <c r="H14" s="5"/>
      <c r="I14" s="5">
        <f>IF(Table1[[#This Row],[Price (AUD)]],SUM(Table1[[#This Row],[Shipping (AUD)]],Table1[[#This Row],[Price (AUD)]]),SUM(Table1[[#This Row],[Price (USD)]:[Shipping (USD)]])*Exchange!$B$2)</f>
        <v>23.45</v>
      </c>
      <c r="J14" s="5">
        <f ca="1">IF(Table1[[#This Row],[Price (USD)]],SUM(Table1[[#This Row],[Price (USD)]:[Shipping (USD)]]),SUM(Table1[[#This Row],[Shipping (AUD)]],Table1[[#This Row],[Price (AUD)]])*Exchange!$B$3)</f>
        <v>15.397269999999999</v>
      </c>
    </row>
    <row r="15" spans="1:12" x14ac:dyDescent="0.2">
      <c r="A15" t="s">
        <v>52</v>
      </c>
      <c r="B15" t="s">
        <v>53</v>
      </c>
      <c r="E15" s="5">
        <v>22.66</v>
      </c>
      <c r="F15" s="5">
        <v>0</v>
      </c>
      <c r="G15" s="6"/>
      <c r="H15" s="5">
        <v>0</v>
      </c>
      <c r="I15" s="5">
        <f>IF(Table1[[#This Row],[Price (AUD)]],SUM(Table1[[#This Row],[Shipping (AUD)]],Table1[[#This Row],[Price (AUD)]]),SUM(Table1[[#This Row],[Price (USD)]:[Shipping (USD)]])*Exchange!$B$2)</f>
        <v>22.66</v>
      </c>
      <c r="J15" s="5">
        <f ca="1">IF(Table1[[#This Row],[Price (USD)]],SUM(Table1[[#This Row],[Price (USD)]:[Shipping (USD)]]),SUM(Table1[[#This Row],[Shipping (AUD)]],Table1[[#This Row],[Price (AUD)]])*Exchange!$B$3)</f>
        <v>14.878556</v>
      </c>
      <c r="L15" s="4"/>
    </row>
    <row r="16" spans="1:12" x14ac:dyDescent="0.2">
      <c r="A16" t="s">
        <v>31</v>
      </c>
      <c r="E16" s="5"/>
      <c r="H16" s="5"/>
      <c r="I16" s="5">
        <f ca="1">SUM(Table1[Total (AUD)])</f>
        <v>121.94072799999999</v>
      </c>
      <c r="J16" s="5">
        <f ca="1">SUM(Table1[Total (USD)])</f>
        <v>80.076697999999993</v>
      </c>
      <c r="K16">
        <f>SUBTOTAL(103,Table1[Link])</f>
        <v>9</v>
      </c>
    </row>
    <row r="17" spans="2:7" x14ac:dyDescent="0.2">
      <c r="D17" s="1"/>
      <c r="E17" s="1"/>
      <c r="F17" s="1"/>
      <c r="G17" s="1"/>
    </row>
    <row r="18" spans="2:7" x14ac:dyDescent="0.2">
      <c r="B18" s="7"/>
      <c r="C18" s="9"/>
    </row>
    <row r="19" spans="2:7" x14ac:dyDescent="0.2">
      <c r="B19" s="8"/>
      <c r="C19" s="9"/>
    </row>
  </sheetData>
  <hyperlinks>
    <hyperlink ref="K2" r:id="rId1" xr:uid="{3086785E-A9B5-D141-B212-E9B163106FCA}"/>
    <hyperlink ref="K3" r:id="rId2" xr:uid="{4183092C-5481-FF4F-9BC8-825C64A31D2D}"/>
    <hyperlink ref="K4" r:id="rId3" xr:uid="{AA511C1D-F22C-404E-A813-04BCF2596E9F}"/>
    <hyperlink ref="K5" r:id="rId4" xr:uid="{23CCEB24-5121-D646-BE2D-E5C42551B39E}"/>
    <hyperlink ref="K7" r:id="rId5" xr:uid="{F77BA9D6-67C3-6642-86AA-A5535F00E79F}"/>
    <hyperlink ref="K8" r:id="rId6" xr:uid="{1D3C427B-D270-C840-9181-D502A28EC113}"/>
    <hyperlink ref="K9" r:id="rId7" xr:uid="{BA665E42-4192-B849-8BE1-FA896D2C56C2}"/>
    <hyperlink ref="K10" r:id="rId8" xr:uid="{0A716928-A941-B744-83E0-C968176A3D33}"/>
  </hyperlinks>
  <pageMargins left="0.75" right="0.75" top="1" bottom="1" header="0.5" footer="0.5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E8DB-E228-0B4C-B27F-BEDB3E35C60F}">
  <dimension ref="A1:D3"/>
  <sheetViews>
    <sheetView workbookViewId="0">
      <selection activeCell="C43" sqref="C43"/>
    </sheetView>
  </sheetViews>
  <sheetFormatPr baseColWidth="10" defaultRowHeight="16" x14ac:dyDescent="0.2"/>
  <cols>
    <col min="2" max="2" width="7" bestFit="1" customWidth="1"/>
    <col min="3" max="3" width="24.83203125" customWidth="1"/>
  </cols>
  <sheetData>
    <row r="1" spans="1:4" x14ac:dyDescent="0.2">
      <c r="A1" s="10" t="s">
        <v>42</v>
      </c>
      <c r="B1" s="2" t="s">
        <v>43</v>
      </c>
      <c r="C1" s="3" t="s">
        <v>44</v>
      </c>
    </row>
    <row r="2" spans="1:4" x14ac:dyDescent="0.2">
      <c r="A2" s="11" t="e" vm="1">
        <v>#VALUE!</v>
      </c>
      <c r="B2" s="12" cm="1">
        <f t="array" aca="1" ref="B2" ca="1">_FV(A2,"Price")</f>
        <v>1.5221</v>
      </c>
      <c r="C2" s="13" cm="1">
        <f t="array" aca="1" ref="C2" ca="1">_FV(A2,"Last trade time",TRUE)</f>
        <v>45852.410069444442</v>
      </c>
    </row>
    <row r="3" spans="1:4" x14ac:dyDescent="0.2">
      <c r="A3" s="14" t="e" vm="2">
        <v>#VALUE!</v>
      </c>
      <c r="B3" s="8" cm="1">
        <f t="array" aca="1" ref="B3" ca="1">_FV(A3,"Price")</f>
        <v>0.65659999999999996</v>
      </c>
      <c r="C3" s="13" cm="1">
        <f t="array" aca="1" ref="C3" ca="1">_FV(A3,"Last trade time",TRUE)</f>
        <v>45852.410069444442</v>
      </c>
      <c r="D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Wolfson, Joshua</cp:lastModifiedBy>
  <dcterms:created xsi:type="dcterms:W3CDTF">2025-07-10T10:13:45Z</dcterms:created>
  <dcterms:modified xsi:type="dcterms:W3CDTF">2025-07-14T09:52:23Z</dcterms:modified>
</cp:coreProperties>
</file>