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uess\Desktop\College\Summer 2023\CIS 180 (Spreadsheet Applications\Exam 1\"/>
    </mc:Choice>
  </mc:AlternateContent>
  <xr:revisionPtr revIDLastSave="0" documentId="13_ncr:1_{BBA58C63-CC05-460B-9B7F-F2CB602C3B6B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Christensen" sheetId="1" r:id="rId1"/>
    <sheet name="Purchase" sheetId="2" r:id="rId2"/>
    <sheet name="Current Values" sheetId="3" r:id="rId3"/>
  </sheets>
  <definedNames>
    <definedName name="_xlnm._FilterDatabase" localSheetId="0" hidden="1">Christensen!$A$8:$K$54</definedName>
    <definedName name="_xlnm.Print_Titles" localSheetId="0">Christensen!$8:$8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" i="1" l="1"/>
  <c r="G55" i="1"/>
  <c r="F55" i="1"/>
  <c r="B6" i="2"/>
  <c r="K18" i="1"/>
  <c r="K19" i="1"/>
  <c r="K20" i="1"/>
  <c r="K21" i="1"/>
  <c r="K22" i="1"/>
  <c r="K23" i="1"/>
  <c r="K24" i="1"/>
  <c r="K25" i="1"/>
  <c r="K26" i="1"/>
  <c r="K27" i="1"/>
  <c r="K28" i="1"/>
  <c r="K31" i="1"/>
  <c r="K29" i="1"/>
  <c r="K32" i="1"/>
  <c r="K47" i="1"/>
  <c r="K14" i="1"/>
  <c r="K15" i="1"/>
  <c r="K33" i="1"/>
  <c r="K48" i="1"/>
  <c r="K34" i="1"/>
  <c r="K30" i="1"/>
  <c r="K35" i="1"/>
  <c r="K36" i="1"/>
  <c r="K49" i="1"/>
  <c r="K9" i="1"/>
  <c r="K37" i="1"/>
  <c r="K38" i="1"/>
  <c r="K10" i="1"/>
  <c r="K50" i="1"/>
  <c r="K11" i="1"/>
  <c r="K12" i="1"/>
  <c r="K51" i="1"/>
  <c r="K13" i="1"/>
  <c r="K52" i="1"/>
  <c r="K53" i="1"/>
  <c r="K39" i="1"/>
  <c r="K54" i="1"/>
  <c r="K16" i="1"/>
  <c r="K40" i="1"/>
  <c r="K41" i="1"/>
  <c r="K42" i="1"/>
  <c r="K43" i="1"/>
  <c r="K44" i="1"/>
  <c r="K45" i="1"/>
  <c r="K46" i="1"/>
  <c r="K17" i="1"/>
  <c r="C18" i="1"/>
  <c r="C19" i="1"/>
  <c r="C20" i="1"/>
  <c r="C21" i="1"/>
  <c r="C22" i="1"/>
  <c r="C23" i="1"/>
  <c r="C24" i="1"/>
  <c r="C25" i="1"/>
  <c r="C26" i="1"/>
  <c r="C27" i="1"/>
  <c r="C28" i="1"/>
  <c r="C31" i="1"/>
  <c r="C29" i="1"/>
  <c r="C32" i="1"/>
  <c r="C47" i="1"/>
  <c r="C14" i="1"/>
  <c r="C15" i="1"/>
  <c r="C33" i="1"/>
  <c r="C48" i="1"/>
  <c r="C34" i="1"/>
  <c r="C30" i="1"/>
  <c r="C35" i="1"/>
  <c r="C36" i="1"/>
  <c r="C49" i="1"/>
  <c r="C9" i="1"/>
  <c r="C37" i="1"/>
  <c r="C38" i="1"/>
  <c r="C10" i="1"/>
  <c r="C50" i="1"/>
  <c r="C11" i="1"/>
  <c r="C12" i="1"/>
  <c r="C51" i="1"/>
  <c r="C13" i="1"/>
  <c r="C52" i="1"/>
  <c r="C53" i="1"/>
  <c r="C39" i="1"/>
  <c r="C54" i="1"/>
  <c r="C16" i="1"/>
  <c r="C40" i="1"/>
  <c r="C41" i="1"/>
  <c r="C42" i="1"/>
  <c r="C43" i="1"/>
  <c r="C44" i="1"/>
  <c r="C45" i="1"/>
  <c r="C46" i="1"/>
  <c r="C17" i="1"/>
  <c r="I5" i="1"/>
  <c r="I4" i="1"/>
  <c r="I3" i="1"/>
  <c r="I2" i="1"/>
  <c r="J18" i="1"/>
  <c r="J19" i="1"/>
  <c r="J20" i="1"/>
  <c r="J21" i="1"/>
  <c r="J22" i="1"/>
  <c r="J23" i="1"/>
  <c r="J24" i="1"/>
  <c r="J25" i="1"/>
  <c r="J26" i="1"/>
  <c r="J27" i="1"/>
  <c r="J28" i="1"/>
  <c r="J31" i="1"/>
  <c r="J29" i="1"/>
  <c r="J32" i="1"/>
  <c r="J47" i="1"/>
  <c r="J14" i="1"/>
  <c r="J15" i="1"/>
  <c r="J33" i="1"/>
  <c r="J48" i="1"/>
  <c r="J34" i="1"/>
  <c r="J30" i="1"/>
  <c r="J35" i="1"/>
  <c r="J36" i="1"/>
  <c r="J49" i="1"/>
  <c r="J9" i="1"/>
  <c r="J37" i="1"/>
  <c r="J38" i="1"/>
  <c r="J10" i="1"/>
  <c r="J50" i="1"/>
  <c r="J11" i="1"/>
  <c r="J12" i="1"/>
  <c r="J51" i="1"/>
  <c r="J13" i="1"/>
  <c r="J52" i="1"/>
  <c r="J53" i="1"/>
  <c r="J39" i="1"/>
  <c r="J54" i="1"/>
  <c r="J16" i="1"/>
  <c r="J40" i="1"/>
  <c r="J41" i="1"/>
  <c r="J42" i="1"/>
  <c r="J43" i="1"/>
  <c r="J44" i="1"/>
  <c r="J45" i="1"/>
  <c r="J46" i="1"/>
  <c r="J17" i="1"/>
  <c r="H18" i="1"/>
  <c r="H19" i="1"/>
  <c r="H20" i="1"/>
  <c r="H21" i="1"/>
  <c r="H22" i="1"/>
  <c r="H23" i="1"/>
  <c r="H24" i="1"/>
  <c r="H25" i="1"/>
  <c r="H26" i="1"/>
  <c r="H27" i="1"/>
  <c r="H28" i="1"/>
  <c r="H31" i="1"/>
  <c r="H29" i="1"/>
  <c r="H32" i="1"/>
  <c r="H47" i="1"/>
  <c r="H14" i="1"/>
  <c r="H15" i="1"/>
  <c r="H48" i="1"/>
  <c r="H34" i="1"/>
  <c r="H30" i="1"/>
  <c r="H35" i="1"/>
  <c r="H36" i="1"/>
  <c r="H49" i="1"/>
  <c r="H9" i="1"/>
  <c r="H37" i="1"/>
  <c r="H10" i="1"/>
  <c r="H50" i="1"/>
  <c r="H11" i="1"/>
  <c r="H12" i="1"/>
  <c r="H51" i="1"/>
  <c r="H13" i="1"/>
  <c r="H52" i="1"/>
  <c r="H53" i="1"/>
  <c r="H39" i="1"/>
  <c r="H54" i="1"/>
  <c r="H16" i="1"/>
  <c r="H40" i="1"/>
  <c r="H41" i="1"/>
  <c r="H44" i="1"/>
  <c r="H45" i="1"/>
  <c r="H46" i="1"/>
  <c r="H17" i="1"/>
  <c r="G33" i="1"/>
  <c r="H33" i="1" s="1"/>
  <c r="G38" i="1"/>
  <c r="H38" i="1" s="1"/>
  <c r="E6" i="1" l="1"/>
  <c r="D3" i="1"/>
  <c r="E5" i="1"/>
  <c r="E4" i="1"/>
  <c r="E3" i="1"/>
  <c r="E2" i="1"/>
  <c r="D2" i="1"/>
  <c r="D5" i="1"/>
  <c r="D6" i="1"/>
  <c r="D4" i="1"/>
  <c r="G42" i="1"/>
  <c r="H42" i="1" s="1"/>
  <c r="G43" i="1"/>
  <c r="H43" i="1" s="1"/>
</calcChain>
</file>

<file path=xl/sharedStrings.xml><?xml version="1.0" encoding="utf-8"?>
<sst xmlns="http://schemas.openxmlformats.org/spreadsheetml/2006/main" count="179" uniqueCount="86">
  <si>
    <t>Art</t>
  </si>
  <si>
    <t>Release Date</t>
  </si>
  <si>
    <t>Issue Price</t>
  </si>
  <si>
    <t>Limited Edition Canvas</t>
  </si>
  <si>
    <t>First Rose</t>
  </si>
  <si>
    <t>Smallwork Canvas Edition</t>
  </si>
  <si>
    <t>The Burden of the Responsible Man</t>
  </si>
  <si>
    <t>Music of Heaven</t>
  </si>
  <si>
    <t>Limited Edition Print</t>
  </si>
  <si>
    <t>Resistance Training</t>
  </si>
  <si>
    <t>Men and Angels</t>
  </si>
  <si>
    <t>The Listener</t>
  </si>
  <si>
    <t>The Gift for Mrs. Claus</t>
  </si>
  <si>
    <t>Madonna with Two Angeles framed</t>
  </si>
  <si>
    <t>The Royal Processional</t>
  </si>
  <si>
    <t>Once Upon a Time</t>
  </si>
  <si>
    <t>Olde World Santa</t>
  </si>
  <si>
    <t>Garden Rendezvous</t>
  </si>
  <si>
    <t>Faery Tales</t>
  </si>
  <si>
    <t>Visitation/Preoccupation</t>
  </si>
  <si>
    <t>Queen Mab in the Ruins</t>
  </si>
  <si>
    <t>A Man and His Dog</t>
  </si>
  <si>
    <t>Levi Levitates a Stone Fish</t>
  </si>
  <si>
    <t>One Light</t>
  </si>
  <si>
    <t>Balancing Act</t>
  </si>
  <si>
    <t>Serenade for an Orange Cat</t>
  </si>
  <si>
    <t>Six Bird Hunters in Full Camouflage</t>
  </si>
  <si>
    <t>The Royal Music Barque</t>
  </si>
  <si>
    <t>The Scholar</t>
  </si>
  <si>
    <t>Waiting for the Tide</t>
  </si>
  <si>
    <t>The Oldest Angel</t>
  </si>
  <si>
    <t>The Candleman</t>
  </si>
  <si>
    <t>The Man Who Minds the Moon</t>
  </si>
  <si>
    <t>Jonah</t>
  </si>
  <si>
    <t>The Return of the Fablemaker</t>
  </si>
  <si>
    <t>Angel Unobserved</t>
  </si>
  <si>
    <t>The Tie That Binds</t>
  </si>
  <si>
    <t>A Lawyer More than Adequately Attired in Fine Print</t>
  </si>
  <si>
    <t>Guardian in the Woods</t>
  </si>
  <si>
    <t>College of Magical Knowledge Personal Commission</t>
  </si>
  <si>
    <t>Butterfly Knight</t>
  </si>
  <si>
    <t>Pilates</t>
  </si>
  <si>
    <t>Tempus Fugit</t>
  </si>
  <si>
    <t>Masterwork Anniversary Edition</t>
  </si>
  <si>
    <t>Anniversary Edition Canvas</t>
  </si>
  <si>
    <t>Limited Availability</t>
  </si>
  <si>
    <t>Superstitions</t>
  </si>
  <si>
    <t>AEC</t>
  </si>
  <si>
    <t>LEC</t>
  </si>
  <si>
    <t>LEP</t>
  </si>
  <si>
    <t>MAE</t>
  </si>
  <si>
    <t>SCE</t>
  </si>
  <si>
    <t>Code</t>
  </si>
  <si>
    <t>Artist's Island</t>
  </si>
  <si>
    <t>Status</t>
  </si>
  <si>
    <t>Available</t>
  </si>
  <si>
    <t>Interrupted Voyage</t>
  </si>
  <si>
    <t>Three Clowns</t>
  </si>
  <si>
    <t>City on a Hill</t>
  </si>
  <si>
    <t>Fish in A Toucan Mask</t>
  </si>
  <si>
    <t>Living Waters</t>
  </si>
  <si>
    <t>Paid</t>
  </si>
  <si>
    <t>Current Value</t>
  </si>
  <si>
    <t>Even As He Stopped Wobbling Wendall Realized…</t>
  </si>
  <si>
    <t>Responsible Woman Anniversary Canvas</t>
  </si>
  <si>
    <t>Cost of the Art</t>
  </si>
  <si>
    <t>Annual Interest Rate</t>
  </si>
  <si>
    <t>Term of Loan in Years</t>
  </si>
  <si>
    <t>Monthly Payment</t>
  </si>
  <si>
    <t>Percent Paid</t>
  </si>
  <si>
    <t>Percentage Change in Value</t>
  </si>
  <si>
    <t>Note</t>
  </si>
  <si>
    <t>Current Values</t>
  </si>
  <si>
    <t>Total  Value</t>
  </si>
  <si>
    <t>Average  Value</t>
  </si>
  <si>
    <t>Lowest  Value</t>
  </si>
  <si>
    <t>Highest  Value</t>
  </si>
  <si>
    <t>Candleman</t>
  </si>
  <si>
    <t>Notes</t>
  </si>
  <si>
    <t>Same as Issue</t>
  </si>
  <si>
    <t>Raymond's Art Collection</t>
  </si>
  <si>
    <t>Increased in Value</t>
  </si>
  <si>
    <t>Type of Art</t>
  </si>
  <si>
    <t>Sold Out</t>
  </si>
  <si>
    <t>Payments in 1 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</si>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</sst>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  <numFmt numFmtId="166" formatCode="&quot;$&quot;#,##0"/>
    <numFmt numFmtId="168" formatCode="[$-409]mmm\-yy;@"/>
    <numFmt numFmtId="169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2" borderId="9" applyNumberFormat="0" applyAlignment="0" applyProtection="0"/>
  </cellStyleXfs>
  <cellXfs count="36">
    <xf numFmtId="0" fontId="0" fillId="0" borderId="0" xfId="0"/>
    <xf numFmtId="0" fontId="2" fillId="0" borderId="0" xfId="0" applyFont="1"/>
    <xf numFmtId="44" fontId="0" fillId="0" borderId="0" xfId="1" applyFont="1"/>
    <xf numFmtId="10" fontId="0" fillId="0" borderId="0" xfId="0" applyNumberFormat="1"/>
    <xf numFmtId="165" fontId="0" fillId="0" borderId="0" xfId="2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166" fontId="0" fillId="0" borderId="0" xfId="1" applyNumberFormat="1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6" fontId="0" fillId="0" borderId="5" xfId="1" applyNumberFormat="1" applyFont="1" applyBorder="1"/>
    <xf numFmtId="0" fontId="0" fillId="0" borderId="6" xfId="0" applyBorder="1"/>
    <xf numFmtId="0" fontId="0" fillId="0" borderId="7" xfId="0" applyBorder="1"/>
    <xf numFmtId="166" fontId="0" fillId="0" borderId="7" xfId="1" applyNumberFormat="1" applyFont="1" applyBorder="1"/>
    <xf numFmtId="166" fontId="0" fillId="0" borderId="8" xfId="1" applyNumberFormat="1" applyFont="1" applyBorder="1"/>
    <xf numFmtId="164" fontId="0" fillId="0" borderId="5" xfId="0" applyNumberFormat="1" applyBorder="1"/>
    <xf numFmtId="164" fontId="0" fillId="0" borderId="8" xfId="0" applyNumberFormat="1" applyBorder="1"/>
    <xf numFmtId="164" fontId="0" fillId="0" borderId="0" xfId="1" applyNumberFormat="1" applyFont="1"/>
    <xf numFmtId="0" fontId="0" fillId="0" borderId="4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168" fontId="0" fillId="0" borderId="0" xfId="0" applyNumberFormat="1"/>
    <xf numFmtId="169" fontId="0" fillId="0" borderId="0" xfId="0" applyNumberFormat="1"/>
    <xf numFmtId="44" fontId="4" fillId="2" borderId="9" xfId="3" applyNumberFormat="1"/>
    <xf numFmtId="164" fontId="0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4">
    <cellStyle name="Comma" xfId="2" builtinId="3"/>
    <cellStyle name="Currency" xfId="1" builtinId="4"/>
    <cellStyle name="Normal" xfId="0" builtinId="0"/>
    <cellStyle name="Output" xfId="3" builtinId="2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9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69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68" formatCode="[$-409]mmm\-yy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hartsheet" Target="chartsheets/sheet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Raymond's Art Collection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Christensen!$D$1</c:f>
              <c:strCache>
                <c:ptCount val="1"/>
                <c:pt idx="0">
                  <c:v>Issue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Christensen!$C$2:$C$6</c:f>
              <c:strCache>
                <c:ptCount val="5"/>
                <c:pt idx="0">
                  <c:v>Anniversary Edition Canvas</c:v>
                </c:pt>
                <c:pt idx="1">
                  <c:v>Limited Edition Canvas</c:v>
                </c:pt>
                <c:pt idx="2">
                  <c:v>Limited Edition Print</c:v>
                </c:pt>
                <c:pt idx="3">
                  <c:v>Masterwork Anniversary Edition</c:v>
                </c:pt>
                <c:pt idx="4">
                  <c:v>Smallwork Canvas Edition</c:v>
                </c:pt>
              </c:strCache>
            </c:strRef>
          </c:cat>
          <c:val>
            <c:numRef>
              <c:f>Christensen!$D$2:$D$6</c:f>
              <c:numCache>
                <c:formatCode>"$"#,##0</c:formatCode>
                <c:ptCount val="5"/>
                <c:pt idx="0">
                  <c:v>3735</c:v>
                </c:pt>
                <c:pt idx="1">
                  <c:v>7745</c:v>
                </c:pt>
                <c:pt idx="2">
                  <c:v>3005</c:v>
                </c:pt>
                <c:pt idx="3">
                  <c:v>3950</c:v>
                </c:pt>
                <c:pt idx="4">
                  <c:v>1115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20-4D40-AE07-2458A00F4F8C}"/>
            </c:ext>
          </c:extLst>
        </c:ser>
        <c:ser>
          <c:idx val="1"/>
          <c:order val="1"/>
          <c:tx>
            <c:strRef>
              <c:f>Christensen!$E$1</c:f>
              <c:strCache>
                <c:ptCount val="1"/>
                <c:pt idx="0">
                  <c:v>Current 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Christensen!$C$2:$C$6</c:f>
              <c:strCache>
                <c:ptCount val="5"/>
                <c:pt idx="0">
                  <c:v>Anniversary Edition Canvas</c:v>
                </c:pt>
                <c:pt idx="1">
                  <c:v>Limited Edition Canvas</c:v>
                </c:pt>
                <c:pt idx="2">
                  <c:v>Limited Edition Print</c:v>
                </c:pt>
                <c:pt idx="3">
                  <c:v>Masterwork Anniversary Edition</c:v>
                </c:pt>
                <c:pt idx="4">
                  <c:v>Smallwork Canvas Edition</c:v>
                </c:pt>
              </c:strCache>
            </c:strRef>
          </c:cat>
          <c:val>
            <c:numRef>
              <c:f>Christensen!$E$2:$E$6</c:f>
              <c:numCache>
                <c:formatCode>"$"#,##0</c:formatCode>
                <c:ptCount val="5"/>
                <c:pt idx="0">
                  <c:v>6706</c:v>
                </c:pt>
                <c:pt idx="1">
                  <c:v>9108</c:v>
                </c:pt>
                <c:pt idx="2">
                  <c:v>7835</c:v>
                </c:pt>
                <c:pt idx="3">
                  <c:v>5400</c:v>
                </c:pt>
                <c:pt idx="4">
                  <c:v>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20-4D40-AE07-2458A00F4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431792"/>
        <c:axId val="2099432272"/>
      </c:barChart>
      <c:catAx>
        <c:axId val="209943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432272"/>
        <c:crosses val="autoZero"/>
        <c:auto val="1"/>
        <c:lblAlgn val="ctr"/>
        <c:lblOffset val="100"/>
        <c:noMultiLvlLbl val="0"/>
      </c:catAx>
      <c:valAx>
        <c:axId val="20994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43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Percentage of Total Current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A3-45C4-8593-65447B51923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A3-45C4-8593-65447B51923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EA3-45C4-8593-65447B519230}"/>
              </c:ext>
            </c:extLst>
          </c:dPt>
          <c:dPt>
            <c:idx val="3"/>
            <c:bubble3D val="0"/>
            <c:explosion val="15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EA3-45C4-8593-65447B51923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EA3-45C4-8593-65447B519230}"/>
              </c:ext>
            </c:extLst>
          </c:dPt>
          <c:dLbls>
            <c:delete val="1"/>
          </c:dLbls>
          <c:cat>
            <c:strRef>
              <c:f>Christensen!$C$2:$C$6</c:f>
              <c:strCache>
                <c:ptCount val="5"/>
                <c:pt idx="0">
                  <c:v>Anniversary Edition Canvas</c:v>
                </c:pt>
                <c:pt idx="1">
                  <c:v>Limited Edition Canvas</c:v>
                </c:pt>
                <c:pt idx="2">
                  <c:v>Limited Edition Print</c:v>
                </c:pt>
                <c:pt idx="3">
                  <c:v>Masterwork Anniversary Edition</c:v>
                </c:pt>
                <c:pt idx="4">
                  <c:v>Smallwork Canvas Edition</c:v>
                </c:pt>
              </c:strCache>
            </c:strRef>
          </c:cat>
          <c:val>
            <c:numRef>
              <c:f>Christensen!$D$2:$D$6</c:f>
              <c:numCache>
                <c:formatCode>"$"#,##0</c:formatCode>
                <c:ptCount val="5"/>
                <c:pt idx="0">
                  <c:v>3735</c:v>
                </c:pt>
                <c:pt idx="1">
                  <c:v>7745</c:v>
                </c:pt>
                <c:pt idx="2">
                  <c:v>3005</c:v>
                </c:pt>
                <c:pt idx="3">
                  <c:v>3950</c:v>
                </c:pt>
                <c:pt idx="4">
                  <c:v>1115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A3-45C4-8593-65447B519230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EA3-45C4-8593-65447B519230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EA3-45C4-8593-65447B519230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7EA3-45C4-8593-65447B519230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7EA3-45C4-8593-65447B519230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7EA3-45C4-8593-65447B51923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Christensen!$C$2:$C$6</c:f>
              <c:strCache>
                <c:ptCount val="5"/>
                <c:pt idx="0">
                  <c:v>Anniversary Edition Canvas</c:v>
                </c:pt>
                <c:pt idx="1">
                  <c:v>Limited Edition Canvas</c:v>
                </c:pt>
                <c:pt idx="2">
                  <c:v>Limited Edition Print</c:v>
                </c:pt>
                <c:pt idx="3">
                  <c:v>Masterwork Anniversary Edition</c:v>
                </c:pt>
                <c:pt idx="4">
                  <c:v>Smallwork Canvas Edition</c:v>
                </c:pt>
              </c:strCache>
            </c:strRef>
          </c:cat>
          <c:val>
            <c:numRef>
              <c:f>Christensen!$E$2:$E$6</c:f>
              <c:numCache>
                <c:formatCode>"$"#,##0</c:formatCode>
                <c:ptCount val="5"/>
                <c:pt idx="0">
                  <c:v>6706</c:v>
                </c:pt>
                <c:pt idx="1">
                  <c:v>9108</c:v>
                </c:pt>
                <c:pt idx="2">
                  <c:v>7835</c:v>
                </c:pt>
                <c:pt idx="3">
                  <c:v>5400</c:v>
                </c:pt>
                <c:pt idx="4">
                  <c:v>2485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7EA3-45C4-8593-65447B5192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D58100-9B0D-49C8-B608-AD60BA948D85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55</xdr:row>
      <xdr:rowOff>0</xdr:rowOff>
    </xdr:from>
    <xdr:to>
      <xdr:col>7</xdr:col>
      <xdr:colOff>283634</xdr:colOff>
      <xdr:row>75</xdr:row>
      <xdr:rowOff>55456</xdr:rowOff>
    </xdr:to>
    <xdr:graphicFrame macro="">
      <xdr:nvGraphicFramePr>
        <xdr:cNvPr id="3" name="Chart 2" descr="The column chart compares total issue prices to total current values by type of art. Most of the art value comes from the Limited Edition Canvas category.">
          <a:extLst>
            <a:ext uri="{FF2B5EF4-FFF2-40B4-BE49-F238E27FC236}">
              <a16:creationId xmlns:a16="http://schemas.microsoft.com/office/drawing/2014/main" id="{5FEF4130-43D1-442C-98DE-29A193CC1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03699" cy="7815719"/>
    <xdr:graphicFrame macro="">
      <xdr:nvGraphicFramePr>
        <xdr:cNvPr id="2" name="Chart 1" descr="Masterwork Anniversary Editions account for 17% of the total value. Other canvas editions account for 58% of the total value.">
          <a:extLst>
            <a:ext uri="{FF2B5EF4-FFF2-40B4-BE49-F238E27FC236}">
              <a16:creationId xmlns:a16="http://schemas.microsoft.com/office/drawing/2014/main" id="{41A5E06C-4D25-4276-3823-9D61B760B6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0D73F-965B-4862-B456-B74A9F4CBBA0}" name="Collection" displayName="Collection" ref="A8:K55" totalsRowCount="1" headerRowDxfId="4">
  <autoFilter ref="A8:K54" xr:uid="{5960D73F-965B-4862-B456-B74A9F4CBBA0}">
    <filterColumn colId="3">
      <filters>
        <filter val="Sold Out"/>
      </filters>
    </filterColumn>
  </autoFilter>
  <sortState xmlns:xlrd2="http://schemas.microsoft.com/office/spreadsheetml/2017/richdata2" ref="A9:K54">
    <sortCondition descending="1" ref="C9:C54" customList="Largest to Smallest"/>
  </sortState>
  <tableColumns count="11">
    <tableColumn id="1" xr3:uid="{9A53B772-14ED-40B1-9D9E-F9787077551B}" name="Art" totalsRowLabel="Total"/>
    <tableColumn id="2" xr3:uid="{7D7D6712-55F6-4ABD-B13B-D3956CD01103}" name="Code"/>
    <tableColumn id="3" xr3:uid="{65ABD065-87E0-4A46-9C02-D24A4C46B087}" name="Type of Art">
      <calculatedColumnFormula>VLOOKUP(B9, $B$2:$C$6, 2, FALSE)</calculatedColumnFormula>
    </tableColumn>
    <tableColumn id="4" xr3:uid="{9E13EF27-D953-4951-819B-FC06871AA8CA}" name="Status"/>
    <tableColumn id="5" xr3:uid="{953FA44E-DB3F-4FF2-B0EB-926EF3477175}" name="Release Date" dataDxfId="10"/>
    <tableColumn id="6" xr3:uid="{99DA71B0-7024-4A53-BD6E-996941775FD7}" name="Issue Price" totalsRowFunction="sum" dataDxfId="9" totalsRowDxfId="2" dataCellStyle="Currency"/>
    <tableColumn id="7" xr3:uid="{A839A87B-CA98-41D4-866E-9A0C9E07D3FB}" name="Paid" totalsRowFunction="sum" dataDxfId="8" totalsRowDxfId="1" dataCellStyle="Currency"/>
    <tableColumn id="8" xr3:uid="{F24BE61F-2DD5-4A83-BAE6-DFC43ED3233C}" name="Percent Paid" dataDxfId="7">
      <calculatedColumnFormula>F9/G9</calculatedColumnFormula>
    </tableColumn>
    <tableColumn id="9" xr3:uid="{2E41867D-C710-4C06-94A2-157942FD9353}" name="Current Value" totalsRowFunction="sum" dataDxfId="6" totalsRowDxfId="0" dataCellStyle="Currency"/>
    <tableColumn id="10" xr3:uid="{02118D15-7B54-41C0-A8C2-CF14CC752415}" name="Percentage Change in Value" dataDxfId="5">
      <calculatedColumnFormula>(I9-F9)/F9</calculatedColumnFormula>
    </tableColumn>
    <tableColumn id="11" xr3:uid="{12A26176-4AA3-4F15-8D39-9FA63B3F0D10}" name="Note">
      <calculatedColumnFormula>IF(F9=I9, $K$2, $K$3)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="90" zoomScaleNormal="90" workbookViewId="0">
      <pane xSplit="2" ySplit="8" topLeftCell="C12" activePane="bottomRight" state="frozen"/>
      <selection pane="topRight" activeCell="C1" sqref="C1"/>
      <selection pane="bottomLeft" activeCell="A9" sqref="A9"/>
      <selection pane="bottomRight" activeCell="K25" sqref="K25"/>
    </sheetView>
  </sheetViews>
  <sheetFormatPr defaultRowHeight="14.4" x14ac:dyDescent="0.3"/>
  <cols>
    <col min="1" max="1" width="27.77734375" customWidth="1"/>
    <col min="2" max="2" width="11" hidden="1" customWidth="1"/>
    <col min="3" max="3" width="32.33203125" bestFit="1" customWidth="1"/>
    <col min="4" max="4" width="11.77734375" customWidth="1"/>
    <col min="5" max="5" width="14.44140625" customWidth="1"/>
    <col min="6" max="6" width="12.33203125" customWidth="1"/>
    <col min="7" max="7" width="11.33203125" customWidth="1"/>
    <col min="8" max="8" width="14.109375" customWidth="1"/>
    <col min="9" max="9" width="15.44140625" customWidth="1"/>
    <col min="10" max="10" width="12.77734375" customWidth="1"/>
    <col min="11" max="11" width="17.77734375" customWidth="1"/>
  </cols>
  <sheetData>
    <row r="1" spans="1:11" ht="28.5" customHeight="1" x14ac:dyDescent="0.3">
      <c r="A1" s="33" t="s">
        <v>80</v>
      </c>
      <c r="B1" s="6" t="s">
        <v>52</v>
      </c>
      <c r="C1" s="7" t="s">
        <v>82</v>
      </c>
      <c r="D1" s="12" t="s">
        <v>2</v>
      </c>
      <c r="E1" s="13" t="s">
        <v>62</v>
      </c>
      <c r="G1" s="6" t="s">
        <v>72</v>
      </c>
      <c r="H1" s="9"/>
      <c r="I1" s="10"/>
      <c r="K1" s="26" t="s">
        <v>78</v>
      </c>
    </row>
    <row r="2" spans="1:11" ht="15" customHeight="1" x14ac:dyDescent="0.3">
      <c r="A2" s="34"/>
      <c r="B2" s="8" t="s">
        <v>47</v>
      </c>
      <c r="C2" t="s">
        <v>44</v>
      </c>
      <c r="D2" s="11">
        <f>SUMIF(C$9:C$54,C2,F$9:F$54)</f>
        <v>3735</v>
      </c>
      <c r="E2" s="14">
        <f>SUMIF(C$9:C$54,C2,I$9:I$54)</f>
        <v>6706</v>
      </c>
      <c r="G2" s="22" t="s">
        <v>73</v>
      </c>
      <c r="H2" s="23"/>
      <c r="I2" s="19">
        <f>SUM(I9:I54)</f>
        <v>31534</v>
      </c>
      <c r="K2" s="27" t="s">
        <v>79</v>
      </c>
    </row>
    <row r="3" spans="1:11" ht="15.75" customHeight="1" thickBot="1" x14ac:dyDescent="0.35">
      <c r="A3" s="34"/>
      <c r="B3" s="8" t="s">
        <v>48</v>
      </c>
      <c r="C3" t="s">
        <v>3</v>
      </c>
      <c r="D3" s="11">
        <f>SUMIF(C$9:C$54,C3,F$9:F$54)</f>
        <v>7745</v>
      </c>
      <c r="E3" s="14">
        <f>SUMIF(C$9:C$54,C3,I$9:I$54)</f>
        <v>9108</v>
      </c>
      <c r="G3" s="22" t="s">
        <v>74</v>
      </c>
      <c r="H3" s="23"/>
      <c r="I3" s="19">
        <f>AVERAGE(I9:I54)</f>
        <v>685.52173913043475</v>
      </c>
      <c r="K3" s="28" t="s">
        <v>81</v>
      </c>
    </row>
    <row r="4" spans="1:11" ht="15" customHeight="1" x14ac:dyDescent="0.3">
      <c r="A4" s="34"/>
      <c r="B4" s="8" t="s">
        <v>49</v>
      </c>
      <c r="C4" t="s">
        <v>8</v>
      </c>
      <c r="D4" s="11">
        <f>SUMIF(C$9:C$54,C4,F$9:F$54)</f>
        <v>3005</v>
      </c>
      <c r="E4" s="14">
        <f>SUMIF(C$9:C$54,C4,I$9:I$54)</f>
        <v>7835</v>
      </c>
      <c r="G4" s="22" t="s">
        <v>75</v>
      </c>
      <c r="H4" s="23"/>
      <c r="I4" s="19">
        <f>MIN(I9:I54)</f>
        <v>225</v>
      </c>
    </row>
    <row r="5" spans="1:11" ht="15.75" customHeight="1" thickBot="1" x14ac:dyDescent="0.35">
      <c r="A5" s="34"/>
      <c r="B5" s="8" t="s">
        <v>50</v>
      </c>
      <c r="C5" t="s">
        <v>43</v>
      </c>
      <c r="D5" s="11">
        <f>SUMIF(C$9:C$54,C5,F$9:F$54)</f>
        <v>3950</v>
      </c>
      <c r="E5" s="14">
        <f>SUMIF(C$9:C$54,C5,I$9:I$54)</f>
        <v>5400</v>
      </c>
      <c r="G5" s="24" t="s">
        <v>76</v>
      </c>
      <c r="H5" s="25"/>
      <c r="I5" s="20">
        <f>MAX(I9:I54)</f>
        <v>3200</v>
      </c>
    </row>
    <row r="6" spans="1:11" ht="15.75" customHeight="1" thickBot="1" x14ac:dyDescent="0.35">
      <c r="A6" s="34"/>
      <c r="B6" s="15" t="s">
        <v>51</v>
      </c>
      <c r="C6" s="16" t="s">
        <v>5</v>
      </c>
      <c r="D6" s="17">
        <f>SUMIF(C$9:C$54,C6,F$9:F$54)</f>
        <v>1115</v>
      </c>
      <c r="E6" s="18">
        <f>SUMIF(C$9:C$54,C6,I$9:I$54)</f>
        <v>2485</v>
      </c>
    </row>
    <row r="8" spans="1:11" ht="43.2" x14ac:dyDescent="0.3">
      <c r="A8" s="5" t="s">
        <v>0</v>
      </c>
      <c r="B8" s="5" t="s">
        <v>52</v>
      </c>
      <c r="C8" s="5" t="s">
        <v>82</v>
      </c>
      <c r="D8" s="5" t="s">
        <v>54</v>
      </c>
      <c r="E8" s="5" t="s">
        <v>1</v>
      </c>
      <c r="F8" s="5" t="s">
        <v>2</v>
      </c>
      <c r="G8" s="5" t="s">
        <v>61</v>
      </c>
      <c r="H8" s="5" t="s">
        <v>69</v>
      </c>
      <c r="I8" s="5" t="s">
        <v>62</v>
      </c>
      <c r="J8" s="35" t="s">
        <v>70</v>
      </c>
      <c r="K8" s="5" t="s">
        <v>71</v>
      </c>
    </row>
    <row r="9" spans="1:11" x14ac:dyDescent="0.3">
      <c r="A9" t="s">
        <v>4</v>
      </c>
      <c r="B9" t="s">
        <v>51</v>
      </c>
      <c r="C9" t="str">
        <f>VLOOKUP(B9, $B$2:$C$6, 2, FALSE)</f>
        <v>Smallwork Canvas Edition</v>
      </c>
      <c r="D9" t="s">
        <v>83</v>
      </c>
      <c r="E9" s="29">
        <v>39904</v>
      </c>
      <c r="F9" s="21">
        <v>195</v>
      </c>
      <c r="G9" s="21">
        <v>225</v>
      </c>
      <c r="H9" s="30">
        <f>F9/G9</f>
        <v>0.8666666666666667</v>
      </c>
      <c r="I9" s="21">
        <v>395</v>
      </c>
      <c r="J9" s="30">
        <f>(I9-F9)/F9</f>
        <v>1.0256410256410255</v>
      </c>
      <c r="K9" t="str">
        <f>IF(F9=I9, $K$2, $K$3)</f>
        <v>Increased in Value</v>
      </c>
    </row>
    <row r="10" spans="1:11" x14ac:dyDescent="0.3">
      <c r="A10" t="s">
        <v>35</v>
      </c>
      <c r="B10" t="s">
        <v>51</v>
      </c>
      <c r="C10" t="str">
        <f>VLOOKUP(B10, $B$2:$C$6, 2, FALSE)</f>
        <v>Smallwork Canvas Edition</v>
      </c>
      <c r="D10" t="s">
        <v>83</v>
      </c>
      <c r="E10" s="29">
        <v>40238</v>
      </c>
      <c r="F10" s="21">
        <v>225</v>
      </c>
      <c r="G10" s="21">
        <v>300</v>
      </c>
      <c r="H10" s="30">
        <f>F10/G10</f>
        <v>0.75</v>
      </c>
      <c r="I10" s="21">
        <v>475</v>
      </c>
      <c r="J10" s="30">
        <f>(I10-F10)/F10</f>
        <v>1.1111111111111112</v>
      </c>
      <c r="K10" t="str">
        <f>IF(F10=I10, $K$2, $K$3)</f>
        <v>Increased in Value</v>
      </c>
    </row>
    <row r="11" spans="1:11" x14ac:dyDescent="0.3">
      <c r="A11" t="s">
        <v>42</v>
      </c>
      <c r="B11" t="s">
        <v>51</v>
      </c>
      <c r="C11" t="str">
        <f>VLOOKUP(B11, $B$2:$C$6, 2, FALSE)</f>
        <v>Smallwork Canvas Edition</v>
      </c>
      <c r="D11" t="s">
        <v>83</v>
      </c>
      <c r="E11" s="29">
        <v>40269</v>
      </c>
      <c r="F11" s="21">
        <v>195</v>
      </c>
      <c r="G11" s="21">
        <v>195</v>
      </c>
      <c r="H11" s="30">
        <f>F11/G11</f>
        <v>1</v>
      </c>
      <c r="I11" s="21">
        <v>695</v>
      </c>
      <c r="J11" s="30">
        <f>(I11-F11)/F11</f>
        <v>2.5641025641025643</v>
      </c>
      <c r="K11" t="str">
        <f>IF(F11=I11, $K$2, $K$3)</f>
        <v>Increased in Value</v>
      </c>
    </row>
    <row r="12" spans="1:11" x14ac:dyDescent="0.3">
      <c r="A12" t="s">
        <v>41</v>
      </c>
      <c r="B12" t="s">
        <v>51</v>
      </c>
      <c r="C12" t="str">
        <f>VLOOKUP(B12, $B$2:$C$6, 2, FALSE)</f>
        <v>Smallwork Canvas Edition</v>
      </c>
      <c r="D12" t="s">
        <v>83</v>
      </c>
      <c r="E12" s="29">
        <v>40452</v>
      </c>
      <c r="F12" s="21">
        <v>275</v>
      </c>
      <c r="G12" s="21">
        <v>295</v>
      </c>
      <c r="H12" s="30">
        <f>F12/G12</f>
        <v>0.93220338983050843</v>
      </c>
      <c r="I12" s="21">
        <v>595</v>
      </c>
      <c r="J12" s="30">
        <f>(I12-F12)/F12</f>
        <v>1.1636363636363636</v>
      </c>
      <c r="K12" t="str">
        <f>IF(F12=I12, $K$2, $K$3)</f>
        <v>Increased in Value</v>
      </c>
    </row>
    <row r="13" spans="1:11" x14ac:dyDescent="0.3">
      <c r="A13" t="s">
        <v>40</v>
      </c>
      <c r="B13" t="s">
        <v>51</v>
      </c>
      <c r="C13" t="str">
        <f>VLOOKUP(B13, $B$2:$C$6, 2, FALSE)</f>
        <v>Smallwork Canvas Edition</v>
      </c>
      <c r="D13" t="s">
        <v>83</v>
      </c>
      <c r="E13" s="29">
        <v>40603</v>
      </c>
      <c r="F13" s="21">
        <v>225</v>
      </c>
      <c r="G13" s="21">
        <v>250</v>
      </c>
      <c r="H13" s="30">
        <f>F13/G13</f>
        <v>0.9</v>
      </c>
      <c r="I13" s="21">
        <v>325</v>
      </c>
      <c r="J13" s="30">
        <f>(I13-F13)/F13</f>
        <v>0.44444444444444442</v>
      </c>
      <c r="K13" t="str">
        <f>IF(F13=I13, $K$2, $K$3)</f>
        <v>Increased in Value</v>
      </c>
    </row>
    <row r="14" spans="1:11" x14ac:dyDescent="0.3">
      <c r="A14" t="s">
        <v>15</v>
      </c>
      <c r="B14" t="s">
        <v>50</v>
      </c>
      <c r="C14" t="str">
        <f>VLOOKUP(B14, $B$2:$C$6, 2, FALSE)</f>
        <v>Masterwork Anniversary Edition</v>
      </c>
      <c r="D14" t="s">
        <v>83</v>
      </c>
      <c r="E14" s="29">
        <v>38047</v>
      </c>
      <c r="F14" s="21">
        <v>1750</v>
      </c>
      <c r="G14" s="21">
        <v>2000</v>
      </c>
      <c r="H14" s="30">
        <f>F14/G14</f>
        <v>0.875</v>
      </c>
      <c r="I14" s="21">
        <v>3200</v>
      </c>
      <c r="J14" s="30">
        <f>(I14-F14)/F14</f>
        <v>0.82857142857142863</v>
      </c>
      <c r="K14" t="str">
        <f>IF(F14=I14, $K$2, $K$3)</f>
        <v>Increased in Value</v>
      </c>
    </row>
    <row r="15" spans="1:11" hidden="1" x14ac:dyDescent="0.3">
      <c r="A15" t="s">
        <v>14</v>
      </c>
      <c r="B15" t="s">
        <v>50</v>
      </c>
      <c r="C15" t="str">
        <f>VLOOKUP(B15, $B$2:$C$6, 2, FALSE)</f>
        <v>Masterwork Anniversary Edition</v>
      </c>
      <c r="D15" t="s">
        <v>45</v>
      </c>
      <c r="E15" s="29">
        <v>38353</v>
      </c>
      <c r="F15" s="21">
        <v>1250</v>
      </c>
      <c r="G15" s="21">
        <v>1250</v>
      </c>
      <c r="H15" s="30">
        <f>F15/G15</f>
        <v>1</v>
      </c>
      <c r="I15" s="21">
        <v>1250</v>
      </c>
      <c r="J15" s="30">
        <f>(I15-F15)/F15</f>
        <v>0</v>
      </c>
      <c r="K15" t="str">
        <f>IF(F15=I15, $K$2, $K$3)</f>
        <v>Same as Issue</v>
      </c>
    </row>
    <row r="16" spans="1:11" hidden="1" x14ac:dyDescent="0.3">
      <c r="A16" t="s">
        <v>46</v>
      </c>
      <c r="B16" t="s">
        <v>50</v>
      </c>
      <c r="C16" t="str">
        <f>VLOOKUP(B16, $B$2:$C$6, 2, FALSE)</f>
        <v>Masterwork Anniversary Edition</v>
      </c>
      <c r="D16" t="s">
        <v>45</v>
      </c>
      <c r="E16" s="29">
        <v>41306</v>
      </c>
      <c r="F16" s="21">
        <v>950</v>
      </c>
      <c r="G16" s="21">
        <v>950</v>
      </c>
      <c r="H16" s="30">
        <f>F16/G16</f>
        <v>1</v>
      </c>
      <c r="I16" s="21">
        <v>950</v>
      </c>
      <c r="J16" s="30">
        <f>(I16-F16)/F16</f>
        <v>0</v>
      </c>
      <c r="K16" t="str">
        <f>IF(F16=I16, $K$2, $K$3)</f>
        <v>Same as Issue</v>
      </c>
    </row>
    <row r="17" spans="1:11" x14ac:dyDescent="0.3">
      <c r="A17" t="s">
        <v>32</v>
      </c>
      <c r="B17" t="s">
        <v>49</v>
      </c>
      <c r="C17" t="str">
        <f>VLOOKUP(B17, $B$2:$C$6, 2, FALSE)</f>
        <v>Limited Edition Print</v>
      </c>
      <c r="D17" t="s">
        <v>83</v>
      </c>
      <c r="E17" s="29">
        <v>32417</v>
      </c>
      <c r="F17" s="21">
        <v>145</v>
      </c>
      <c r="G17" s="21">
        <v>350</v>
      </c>
      <c r="H17" s="30">
        <f>F17/G17</f>
        <v>0.41428571428571431</v>
      </c>
      <c r="I17" s="21">
        <v>695</v>
      </c>
      <c r="J17" s="30">
        <f>(I17-F17)/F17</f>
        <v>3.7931034482758621</v>
      </c>
      <c r="K17" t="str">
        <f>IF(F17=I17, $K$2, $K$3)</f>
        <v>Increased in Value</v>
      </c>
    </row>
    <row r="18" spans="1:11" x14ac:dyDescent="0.3">
      <c r="A18" t="s">
        <v>77</v>
      </c>
      <c r="B18" t="s">
        <v>49</v>
      </c>
      <c r="C18" t="str">
        <f>VLOOKUP(B18, $B$2:$C$6, 2, FALSE)</f>
        <v>Limited Edition Print</v>
      </c>
      <c r="D18" t="s">
        <v>83</v>
      </c>
      <c r="E18" s="29">
        <v>33208</v>
      </c>
      <c r="F18" s="21">
        <v>160</v>
      </c>
      <c r="G18" s="21">
        <v>500</v>
      </c>
      <c r="H18" s="30">
        <f>F18/G18</f>
        <v>0.32</v>
      </c>
      <c r="I18" s="21">
        <v>903</v>
      </c>
      <c r="J18" s="30">
        <f>(I18-F18)/F18</f>
        <v>4.6437499999999998</v>
      </c>
      <c r="K18" t="str">
        <f>IF(F18=I18, $K$2, $K$3)</f>
        <v>Increased in Value</v>
      </c>
    </row>
    <row r="19" spans="1:11" x14ac:dyDescent="0.3">
      <c r="A19" t="s">
        <v>29</v>
      </c>
      <c r="B19" t="s">
        <v>49</v>
      </c>
      <c r="C19" t="str">
        <f>VLOOKUP(B19, $B$2:$C$6, 2, FALSE)</f>
        <v>Limited Edition Print</v>
      </c>
      <c r="D19" t="s">
        <v>83</v>
      </c>
      <c r="E19" s="29">
        <v>33970</v>
      </c>
      <c r="F19" s="21">
        <v>150</v>
      </c>
      <c r="G19" s="21">
        <v>215</v>
      </c>
      <c r="H19" s="30">
        <f>F19/G19</f>
        <v>0.69767441860465118</v>
      </c>
      <c r="I19" s="21">
        <v>300</v>
      </c>
      <c r="J19" s="30">
        <f>(I19-F19)/F19</f>
        <v>1</v>
      </c>
      <c r="K19" t="str">
        <f>IF(F19=I19, $K$2, $K$3)</f>
        <v>Increased in Value</v>
      </c>
    </row>
    <row r="20" spans="1:11" x14ac:dyDescent="0.3">
      <c r="A20" t="s">
        <v>28</v>
      </c>
      <c r="B20" t="s">
        <v>49</v>
      </c>
      <c r="C20" t="str">
        <f>VLOOKUP(B20, $B$2:$C$6, 2, FALSE)</f>
        <v>Limited Edition Print</v>
      </c>
      <c r="D20" t="s">
        <v>83</v>
      </c>
      <c r="E20" s="29">
        <v>34121</v>
      </c>
      <c r="F20" s="21">
        <v>125</v>
      </c>
      <c r="G20" s="21">
        <v>150</v>
      </c>
      <c r="H20" s="30">
        <f>F20/G20</f>
        <v>0.83333333333333337</v>
      </c>
      <c r="I20" s="21">
        <v>325</v>
      </c>
      <c r="J20" s="30">
        <f>(I20-F20)/F20</f>
        <v>1.6</v>
      </c>
      <c r="K20" t="str">
        <f>IF(F20=I20, $K$2, $K$3)</f>
        <v>Increased in Value</v>
      </c>
    </row>
    <row r="21" spans="1:11" x14ac:dyDescent="0.3">
      <c r="A21" t="s">
        <v>27</v>
      </c>
      <c r="B21" t="s">
        <v>49</v>
      </c>
      <c r="C21" t="str">
        <f>VLOOKUP(B21, $B$2:$C$6, 2, FALSE)</f>
        <v>Limited Edition Print</v>
      </c>
      <c r="D21" t="s">
        <v>83</v>
      </c>
      <c r="E21" s="29">
        <v>34213</v>
      </c>
      <c r="F21" s="21">
        <v>375</v>
      </c>
      <c r="G21" s="21">
        <v>275</v>
      </c>
      <c r="H21" s="30">
        <f>F21/G21</f>
        <v>1.3636363636363635</v>
      </c>
      <c r="I21" s="21">
        <v>375</v>
      </c>
      <c r="J21" s="30">
        <f>(I21-F21)/F21</f>
        <v>0</v>
      </c>
      <c r="K21" t="str">
        <f>IF(F21=I21, $K$2, $K$3)</f>
        <v>Same as Issue</v>
      </c>
    </row>
    <row r="22" spans="1:11" x14ac:dyDescent="0.3">
      <c r="A22" t="s">
        <v>26</v>
      </c>
      <c r="B22" t="s">
        <v>49</v>
      </c>
      <c r="C22" t="str">
        <f>VLOOKUP(B22, $B$2:$C$6, 2, FALSE)</f>
        <v>Limited Edition Print</v>
      </c>
      <c r="D22" t="s">
        <v>83</v>
      </c>
      <c r="E22" s="29">
        <v>34366</v>
      </c>
      <c r="F22" s="21">
        <v>165</v>
      </c>
      <c r="G22" s="21">
        <v>165</v>
      </c>
      <c r="H22" s="30">
        <f>F22/G22</f>
        <v>1</v>
      </c>
      <c r="I22" s="21">
        <v>395</v>
      </c>
      <c r="J22" s="30">
        <f>(I22-F22)/F22</f>
        <v>1.393939393939394</v>
      </c>
      <c r="K22" t="str">
        <f>IF(F22=I22, $K$2, $K$3)</f>
        <v>Increased in Value</v>
      </c>
    </row>
    <row r="23" spans="1:11" x14ac:dyDescent="0.3">
      <c r="A23" t="s">
        <v>25</v>
      </c>
      <c r="B23" t="s">
        <v>49</v>
      </c>
      <c r="C23" t="str">
        <f>VLOOKUP(B23, $B$2:$C$6, 2, FALSE)</f>
        <v>Limited Edition Print</v>
      </c>
      <c r="D23" t="s">
        <v>83</v>
      </c>
      <c r="E23" s="29">
        <v>34790</v>
      </c>
      <c r="F23" s="21">
        <v>125</v>
      </c>
      <c r="G23" s="21">
        <v>125</v>
      </c>
      <c r="H23" s="30">
        <f>F23/G23</f>
        <v>1</v>
      </c>
      <c r="I23" s="21">
        <v>413</v>
      </c>
      <c r="J23" s="30">
        <f>(I23-F23)/F23</f>
        <v>2.3039999999999998</v>
      </c>
      <c r="K23" t="str">
        <f>IF(F23=I23, $K$2, $K$3)</f>
        <v>Increased in Value</v>
      </c>
    </row>
    <row r="24" spans="1:11" x14ac:dyDescent="0.3">
      <c r="A24" t="s">
        <v>24</v>
      </c>
      <c r="B24" t="s">
        <v>49</v>
      </c>
      <c r="C24" t="str">
        <f>VLOOKUP(B24, $B$2:$C$6, 2, FALSE)</f>
        <v>Limited Edition Print</v>
      </c>
      <c r="D24" t="s">
        <v>83</v>
      </c>
      <c r="E24" s="29">
        <v>34943</v>
      </c>
      <c r="F24" s="21">
        <v>195</v>
      </c>
      <c r="G24" s="21">
        <v>195</v>
      </c>
      <c r="H24" s="30">
        <f>F24/G24</f>
        <v>1</v>
      </c>
      <c r="I24" s="21">
        <v>395</v>
      </c>
      <c r="J24" s="30">
        <f>(I24-F24)/F24</f>
        <v>1.0256410256410255</v>
      </c>
      <c r="K24" t="str">
        <f>IF(F24=I24, $K$2, $K$3)</f>
        <v>Increased in Value</v>
      </c>
    </row>
    <row r="25" spans="1:11" x14ac:dyDescent="0.3">
      <c r="A25" t="s">
        <v>63</v>
      </c>
      <c r="B25" t="s">
        <v>49</v>
      </c>
      <c r="C25" t="str">
        <f>VLOOKUP(B25, $B$2:$C$6, 2, FALSE)</f>
        <v>Limited Edition Print</v>
      </c>
      <c r="D25" t="s">
        <v>83</v>
      </c>
      <c r="E25" s="29">
        <v>35521</v>
      </c>
      <c r="F25" s="21">
        <v>125</v>
      </c>
      <c r="G25" s="21">
        <v>250</v>
      </c>
      <c r="H25" s="30">
        <f>F25/G25</f>
        <v>0.5</v>
      </c>
      <c r="I25" s="21">
        <v>675</v>
      </c>
      <c r="J25" s="30">
        <f>(I25-F25)/F25</f>
        <v>4.4000000000000004</v>
      </c>
      <c r="K25" t="str">
        <f>IF(F25=I25, $K$2, $K$3)</f>
        <v>Increased in Value</v>
      </c>
    </row>
    <row r="26" spans="1:11" ht="14.25" hidden="1" customHeight="1" x14ac:dyDescent="0.3">
      <c r="A26" t="s">
        <v>22</v>
      </c>
      <c r="B26" t="s">
        <v>49</v>
      </c>
      <c r="C26" t="str">
        <f>VLOOKUP(B26, $B$2:$C$6, 2, FALSE)</f>
        <v>Limited Edition Print</v>
      </c>
      <c r="D26" t="s">
        <v>45</v>
      </c>
      <c r="E26" s="29">
        <v>36069</v>
      </c>
      <c r="F26" s="21">
        <v>800</v>
      </c>
      <c r="G26" s="21">
        <v>800</v>
      </c>
      <c r="H26" s="30">
        <f>F26/G26</f>
        <v>1</v>
      </c>
      <c r="I26" s="21">
        <v>800</v>
      </c>
      <c r="J26" s="30">
        <f>(I26-F26)/F26</f>
        <v>0</v>
      </c>
      <c r="K26" t="str">
        <f>IF(F26=I26, $K$2, $K$3)</f>
        <v>Same as Issue</v>
      </c>
    </row>
    <row r="27" spans="1:11" x14ac:dyDescent="0.3">
      <c r="A27" t="s">
        <v>21</v>
      </c>
      <c r="B27" t="s">
        <v>49</v>
      </c>
      <c r="C27" t="str">
        <f>VLOOKUP(B27, $B$2:$C$6, 2, FALSE)</f>
        <v>Limited Edition Print</v>
      </c>
      <c r="D27" t="s">
        <v>83</v>
      </c>
      <c r="E27" s="29">
        <v>36192</v>
      </c>
      <c r="F27" s="21">
        <v>145</v>
      </c>
      <c r="G27" s="21">
        <v>200</v>
      </c>
      <c r="H27" s="30">
        <f>F27/G27</f>
        <v>0.72499999999999998</v>
      </c>
      <c r="I27" s="21">
        <v>460</v>
      </c>
      <c r="J27" s="30">
        <f>(I27-F27)/F27</f>
        <v>2.1724137931034484</v>
      </c>
      <c r="K27" t="str">
        <f>IF(F27=I27, $K$2, $K$3)</f>
        <v>Increased in Value</v>
      </c>
    </row>
    <row r="28" spans="1:11" hidden="1" x14ac:dyDescent="0.3">
      <c r="A28" t="s">
        <v>20</v>
      </c>
      <c r="B28" t="s">
        <v>49</v>
      </c>
      <c r="C28" t="str">
        <f>VLOOKUP(B28, $B$2:$C$6, 2, FALSE)</f>
        <v>Limited Edition Print</v>
      </c>
      <c r="D28" t="s">
        <v>45</v>
      </c>
      <c r="E28" s="29">
        <v>36586</v>
      </c>
      <c r="F28" s="21">
        <v>185</v>
      </c>
      <c r="G28" s="21">
        <v>185</v>
      </c>
      <c r="H28" s="30">
        <f>F28/G28</f>
        <v>1</v>
      </c>
      <c r="I28" s="21">
        <v>381</v>
      </c>
      <c r="J28" s="30">
        <f>(I28-F28)/F28</f>
        <v>1.0594594594594595</v>
      </c>
      <c r="K28" t="str">
        <f>IF(F28=I28, $K$2, $K$3)</f>
        <v>Increased in Value</v>
      </c>
    </row>
    <row r="29" spans="1:11" x14ac:dyDescent="0.3">
      <c r="A29" t="s">
        <v>18</v>
      </c>
      <c r="B29" t="s">
        <v>49</v>
      </c>
      <c r="C29" t="str">
        <f>VLOOKUP(B29, $B$2:$C$6, 2, FALSE)</f>
        <v>Limited Edition Print</v>
      </c>
      <c r="D29" t="s">
        <v>83</v>
      </c>
      <c r="E29" s="29">
        <v>37165</v>
      </c>
      <c r="F29" s="21">
        <v>175</v>
      </c>
      <c r="G29" s="21">
        <v>175</v>
      </c>
      <c r="H29" s="30">
        <f>F29/G29</f>
        <v>1</v>
      </c>
      <c r="I29" s="21">
        <v>1293</v>
      </c>
      <c r="J29" s="30">
        <f>(I29-F29)/F29</f>
        <v>6.3885714285714288</v>
      </c>
      <c r="K29" t="str">
        <f>IF(F29=I29, $K$2, $K$3)</f>
        <v>Increased in Value</v>
      </c>
    </row>
    <row r="30" spans="1:11" x14ac:dyDescent="0.3">
      <c r="A30" t="s">
        <v>10</v>
      </c>
      <c r="B30" t="s">
        <v>49</v>
      </c>
      <c r="C30" t="str">
        <f>VLOOKUP(B30, $B$2:$C$6, 2, FALSE)</f>
        <v>Limited Edition Print</v>
      </c>
      <c r="D30" t="s">
        <v>83</v>
      </c>
      <c r="E30" s="29">
        <v>38961</v>
      </c>
      <c r="F30" s="21">
        <v>135</v>
      </c>
      <c r="G30" s="21">
        <v>235</v>
      </c>
      <c r="H30" s="30">
        <f>F30/G30</f>
        <v>0.57446808510638303</v>
      </c>
      <c r="I30" s="21">
        <v>425</v>
      </c>
      <c r="J30" s="30">
        <f>(I30-F30)/F30</f>
        <v>2.1481481481481484</v>
      </c>
      <c r="K30" t="str">
        <f>IF(F30=I30, $K$2, $K$3)</f>
        <v>Increased in Value</v>
      </c>
    </row>
    <row r="31" spans="1:11" hidden="1" x14ac:dyDescent="0.3">
      <c r="A31" t="s">
        <v>19</v>
      </c>
      <c r="B31" t="s">
        <v>48</v>
      </c>
      <c r="C31" t="str">
        <f>VLOOKUP(B31, $B$2:$C$6, 2, FALSE)</f>
        <v>Limited Edition Canvas</v>
      </c>
      <c r="D31" t="s">
        <v>45</v>
      </c>
      <c r="E31" s="29">
        <v>37073</v>
      </c>
      <c r="F31" s="21">
        <v>645</v>
      </c>
      <c r="G31" s="21">
        <v>645</v>
      </c>
      <c r="H31" s="30">
        <f>F31/G31</f>
        <v>1</v>
      </c>
      <c r="I31" s="21">
        <v>645</v>
      </c>
      <c r="J31" s="30">
        <f>(I31-F31)/F31</f>
        <v>0</v>
      </c>
      <c r="K31" t="str">
        <f>IF(F31=I31, $K$2, $K$3)</f>
        <v>Same as Issue</v>
      </c>
    </row>
    <row r="32" spans="1:11" x14ac:dyDescent="0.3">
      <c r="A32" t="s">
        <v>17</v>
      </c>
      <c r="B32" t="s">
        <v>48</v>
      </c>
      <c r="C32" t="str">
        <f>VLOOKUP(B32, $B$2:$C$6, 2, FALSE)</f>
        <v>Limited Edition Canvas</v>
      </c>
      <c r="D32" t="s">
        <v>83</v>
      </c>
      <c r="E32" s="29">
        <v>37408</v>
      </c>
      <c r="F32" s="21">
        <v>695</v>
      </c>
      <c r="G32" s="21">
        <v>730</v>
      </c>
      <c r="H32" s="30">
        <f>F32/G32</f>
        <v>0.95205479452054798</v>
      </c>
      <c r="I32" s="21">
        <v>750</v>
      </c>
      <c r="J32" s="30">
        <f>(I32-F32)/F32</f>
        <v>7.9136690647482008E-2</v>
      </c>
      <c r="K32" t="str">
        <f>IF(F32=I32, $K$2, $K$3)</f>
        <v>Increased in Value</v>
      </c>
    </row>
    <row r="33" spans="1:11" hidden="1" x14ac:dyDescent="0.3">
      <c r="A33" t="s">
        <v>13</v>
      </c>
      <c r="B33" t="s">
        <v>48</v>
      </c>
      <c r="C33" t="str">
        <f>VLOOKUP(B33, $B$2:$C$6, 2, FALSE)</f>
        <v>Limited Edition Canvas</v>
      </c>
      <c r="D33" t="s">
        <v>45</v>
      </c>
      <c r="E33" s="29">
        <v>38504</v>
      </c>
      <c r="F33" s="21">
        <v>595</v>
      </c>
      <c r="G33" s="21">
        <f>F33*0.8</f>
        <v>476</v>
      </c>
      <c r="H33" s="30">
        <f>F33/G33</f>
        <v>1.25</v>
      </c>
      <c r="I33" s="21">
        <v>595</v>
      </c>
      <c r="J33" s="30">
        <f>(I33-F33)/F33</f>
        <v>0</v>
      </c>
      <c r="K33" t="str">
        <f>IF(F33=I33, $K$2, $K$3)</f>
        <v>Same as Issue</v>
      </c>
    </row>
    <row r="34" spans="1:11" x14ac:dyDescent="0.3">
      <c r="A34" t="s">
        <v>11</v>
      </c>
      <c r="B34" t="s">
        <v>48</v>
      </c>
      <c r="C34" t="str">
        <f>VLOOKUP(B34, $B$2:$C$6, 2, FALSE)</f>
        <v>Limited Edition Canvas</v>
      </c>
      <c r="D34" t="s">
        <v>83</v>
      </c>
      <c r="E34" s="29">
        <v>38777</v>
      </c>
      <c r="F34" s="21">
        <v>650</v>
      </c>
      <c r="G34" s="21">
        <v>650</v>
      </c>
      <c r="H34" s="30">
        <f>F34/G34</f>
        <v>1</v>
      </c>
      <c r="I34" s="21">
        <v>700</v>
      </c>
      <c r="J34" s="30">
        <f>(I34-F34)/F34</f>
        <v>7.6923076923076927E-2</v>
      </c>
      <c r="K34" t="str">
        <f>IF(F34=I34, $K$2, $K$3)</f>
        <v>Increased in Value</v>
      </c>
    </row>
    <row r="35" spans="1:11" x14ac:dyDescent="0.3">
      <c r="A35" t="s">
        <v>9</v>
      </c>
      <c r="B35" t="s">
        <v>48</v>
      </c>
      <c r="C35" t="str">
        <f>VLOOKUP(B35, $B$2:$C$6, 2, FALSE)</f>
        <v>Limited Edition Canvas</v>
      </c>
      <c r="D35" t="s">
        <v>83</v>
      </c>
      <c r="E35" s="29">
        <v>39173</v>
      </c>
      <c r="F35" s="21">
        <v>295</v>
      </c>
      <c r="G35" s="21">
        <v>295</v>
      </c>
      <c r="H35" s="30">
        <f>F35/G35</f>
        <v>1</v>
      </c>
      <c r="I35" s="21">
        <v>595</v>
      </c>
      <c r="J35" s="30">
        <f>(I35-F35)/F35</f>
        <v>1.0169491525423728</v>
      </c>
      <c r="K35" t="str">
        <f>IF(F35=I35, $K$2, $K$3)</f>
        <v>Increased in Value</v>
      </c>
    </row>
    <row r="36" spans="1:11" hidden="1" x14ac:dyDescent="0.3">
      <c r="A36" t="s">
        <v>7</v>
      </c>
      <c r="B36" t="s">
        <v>48</v>
      </c>
      <c r="C36" t="str">
        <f>VLOOKUP(B36, $B$2:$C$6, 2, FALSE)</f>
        <v>Limited Edition Canvas</v>
      </c>
      <c r="D36" t="s">
        <v>45</v>
      </c>
      <c r="E36" s="29">
        <v>39356</v>
      </c>
      <c r="F36" s="21">
        <v>225</v>
      </c>
      <c r="G36" s="21">
        <v>225</v>
      </c>
      <c r="H36" s="30">
        <f>F36/G36</f>
        <v>1</v>
      </c>
      <c r="I36" s="21">
        <v>225</v>
      </c>
      <c r="J36" s="30">
        <f>(I36-F36)/F36</f>
        <v>0</v>
      </c>
      <c r="K36" t="str">
        <f>IF(F36=I36, $K$2, $K$3)</f>
        <v>Same as Issue</v>
      </c>
    </row>
    <row r="37" spans="1:11" x14ac:dyDescent="0.3">
      <c r="A37" t="s">
        <v>34</v>
      </c>
      <c r="B37" t="s">
        <v>48</v>
      </c>
      <c r="C37" t="str">
        <f>VLOOKUP(B37, $B$2:$C$6, 2, FALSE)</f>
        <v>Limited Edition Canvas</v>
      </c>
      <c r="D37" t="s">
        <v>83</v>
      </c>
      <c r="E37" s="29">
        <v>40026</v>
      </c>
      <c r="F37" s="21">
        <v>495</v>
      </c>
      <c r="G37" s="21">
        <v>495</v>
      </c>
      <c r="H37" s="30">
        <f>F37/G37</f>
        <v>1</v>
      </c>
      <c r="I37" s="21">
        <v>695</v>
      </c>
      <c r="J37" s="30">
        <f>(I37-F37)/F37</f>
        <v>0.40404040404040403</v>
      </c>
      <c r="K37" t="str">
        <f>IF(F37=I37, $K$2, $K$3)</f>
        <v>Increased in Value</v>
      </c>
    </row>
    <row r="38" spans="1:11" hidden="1" x14ac:dyDescent="0.3">
      <c r="A38" t="s">
        <v>36</v>
      </c>
      <c r="B38" t="s">
        <v>48</v>
      </c>
      <c r="C38" t="str">
        <f>VLOOKUP(B38, $B$2:$C$6, 2, FALSE)</f>
        <v>Limited Edition Canvas</v>
      </c>
      <c r="D38" t="s">
        <v>45</v>
      </c>
      <c r="E38" s="29">
        <v>40210</v>
      </c>
      <c r="F38" s="21">
        <v>750</v>
      </c>
      <c r="G38" s="21">
        <f>F38*0.8</f>
        <v>600</v>
      </c>
      <c r="H38" s="30">
        <f>F38/G38</f>
        <v>1.25</v>
      </c>
      <c r="I38" s="21">
        <v>750</v>
      </c>
      <c r="J38" s="30">
        <f>(I38-F38)/F38</f>
        <v>0</v>
      </c>
      <c r="K38" t="str">
        <f>IF(F38=I38, $K$2, $K$3)</f>
        <v>Same as Issue</v>
      </c>
    </row>
    <row r="39" spans="1:11" x14ac:dyDescent="0.3">
      <c r="A39" t="s">
        <v>38</v>
      </c>
      <c r="B39" t="s">
        <v>48</v>
      </c>
      <c r="C39" t="str">
        <f>VLOOKUP(B39, $B$2:$C$6, 2, FALSE)</f>
        <v>Limited Edition Canvas</v>
      </c>
      <c r="D39" t="s">
        <v>83</v>
      </c>
      <c r="E39" s="29">
        <v>41061</v>
      </c>
      <c r="F39" s="21">
        <v>395</v>
      </c>
      <c r="G39" s="21">
        <v>395</v>
      </c>
      <c r="H39" s="30">
        <f>F39/G39</f>
        <v>1</v>
      </c>
      <c r="I39" s="21">
        <v>500</v>
      </c>
      <c r="J39" s="30">
        <f>(I39-F39)/F39</f>
        <v>0.26582278481012656</v>
      </c>
      <c r="K39" t="str">
        <f>IF(F39=I39, $K$2, $K$3)</f>
        <v>Increased in Value</v>
      </c>
    </row>
    <row r="40" spans="1:11" hidden="1" x14ac:dyDescent="0.3">
      <c r="A40" t="s">
        <v>60</v>
      </c>
      <c r="B40" t="s">
        <v>48</v>
      </c>
      <c r="C40" t="str">
        <f>VLOOKUP(B40, $B$2:$C$6, 2, FALSE)</f>
        <v>Limited Edition Canvas</v>
      </c>
      <c r="D40" t="s">
        <v>55</v>
      </c>
      <c r="E40" s="29">
        <v>41365</v>
      </c>
      <c r="F40" s="21">
        <v>395</v>
      </c>
      <c r="G40" s="21">
        <v>395</v>
      </c>
      <c r="H40" s="30">
        <f>F40/G40</f>
        <v>1</v>
      </c>
      <c r="I40" s="21">
        <v>395</v>
      </c>
      <c r="J40" s="30">
        <f>(I40-F40)/F40</f>
        <v>0</v>
      </c>
      <c r="K40" t="str">
        <f>IF(F40=I40, $K$2, $K$3)</f>
        <v>Same as Issue</v>
      </c>
    </row>
    <row r="41" spans="1:11" x14ac:dyDescent="0.3">
      <c r="A41" t="s">
        <v>59</v>
      </c>
      <c r="B41" t="s">
        <v>48</v>
      </c>
      <c r="C41" t="str">
        <f>VLOOKUP(B41, $B$2:$C$6, 2, FALSE)</f>
        <v>Limited Edition Canvas</v>
      </c>
      <c r="D41" t="s">
        <v>83</v>
      </c>
      <c r="E41" s="29">
        <v>41699</v>
      </c>
      <c r="F41" s="21">
        <v>495</v>
      </c>
      <c r="G41" s="21">
        <v>495</v>
      </c>
      <c r="H41" s="30">
        <f>F41/G41</f>
        <v>1</v>
      </c>
      <c r="I41" s="21">
        <v>695</v>
      </c>
      <c r="J41" s="30">
        <f>(I41-F41)/F41</f>
        <v>0.40404040404040403</v>
      </c>
      <c r="K41" t="str">
        <f>IF(F41=I41, $K$2, $K$3)</f>
        <v>Increased in Value</v>
      </c>
    </row>
    <row r="42" spans="1:11" hidden="1" x14ac:dyDescent="0.3">
      <c r="A42" t="s">
        <v>58</v>
      </c>
      <c r="B42" t="s">
        <v>48</v>
      </c>
      <c r="C42" t="str">
        <f>VLOOKUP(B42, $B$2:$C$6, 2, FALSE)</f>
        <v>Limited Edition Canvas</v>
      </c>
      <c r="D42" t="s">
        <v>55</v>
      </c>
      <c r="E42" s="29">
        <v>42125</v>
      </c>
      <c r="F42" s="21">
        <v>395</v>
      </c>
      <c r="G42" s="21">
        <f>F42*0.8</f>
        <v>316</v>
      </c>
      <c r="H42" s="30">
        <f>F42/G42</f>
        <v>1.25</v>
      </c>
      <c r="I42" s="21">
        <v>395</v>
      </c>
      <c r="J42" s="30">
        <f>(I42-F42)/F42</f>
        <v>0</v>
      </c>
      <c r="K42" t="str">
        <f>IF(F42=I42, $K$2, $K$3)</f>
        <v>Same as Issue</v>
      </c>
    </row>
    <row r="43" spans="1:11" hidden="1" x14ac:dyDescent="0.3">
      <c r="A43" t="s">
        <v>57</v>
      </c>
      <c r="B43" t="s">
        <v>48</v>
      </c>
      <c r="C43" t="str">
        <f>VLOOKUP(B43, $B$2:$C$6, 2, FALSE)</f>
        <v>Limited Edition Canvas</v>
      </c>
      <c r="D43" t="s">
        <v>45</v>
      </c>
      <c r="E43" s="29">
        <v>42278</v>
      </c>
      <c r="F43" s="21">
        <v>650</v>
      </c>
      <c r="G43" s="21">
        <f>F43*0.8</f>
        <v>520</v>
      </c>
      <c r="H43" s="30">
        <f>F43/G43</f>
        <v>1.25</v>
      </c>
      <c r="I43" s="21">
        <v>650</v>
      </c>
      <c r="J43" s="30">
        <f>(I43-F43)/F43</f>
        <v>0</v>
      </c>
      <c r="K43" t="str">
        <f>IF(F43=I43, $K$2, $K$3)</f>
        <v>Same as Issue</v>
      </c>
    </row>
    <row r="44" spans="1:11" x14ac:dyDescent="0.3">
      <c r="A44" t="s">
        <v>56</v>
      </c>
      <c r="B44" t="s">
        <v>48</v>
      </c>
      <c r="C44" t="str">
        <f>VLOOKUP(B44, $B$2:$C$6, 2, FALSE)</f>
        <v>Limited Edition Canvas</v>
      </c>
      <c r="D44" t="s">
        <v>83</v>
      </c>
      <c r="E44" s="29">
        <v>42461</v>
      </c>
      <c r="F44" s="21">
        <v>395</v>
      </c>
      <c r="G44" s="21">
        <v>395</v>
      </c>
      <c r="H44" s="30">
        <f>F44/G44</f>
        <v>1</v>
      </c>
      <c r="I44" s="21">
        <v>595</v>
      </c>
      <c r="J44" s="30">
        <f>(I44-F44)/F44</f>
        <v>0.50632911392405067</v>
      </c>
      <c r="K44" t="str">
        <f>IF(F44=I44, $K$2, $K$3)</f>
        <v>Increased in Value</v>
      </c>
    </row>
    <row r="45" spans="1:11" x14ac:dyDescent="0.3">
      <c r="A45" t="s">
        <v>31</v>
      </c>
      <c r="B45" t="s">
        <v>48</v>
      </c>
      <c r="C45" t="str">
        <f>VLOOKUP(B45, $B$2:$C$6, 2, FALSE)</f>
        <v>Limited Edition Canvas</v>
      </c>
      <c r="D45" t="s">
        <v>83</v>
      </c>
      <c r="E45" s="29">
        <v>42675</v>
      </c>
      <c r="F45" s="21">
        <v>395</v>
      </c>
      <c r="G45" s="21">
        <v>395</v>
      </c>
      <c r="H45" s="30">
        <f>F45/G45</f>
        <v>1</v>
      </c>
      <c r="I45" s="21">
        <v>600</v>
      </c>
      <c r="J45" s="30">
        <f>(I45-F45)/F45</f>
        <v>0.51898734177215189</v>
      </c>
      <c r="K45" t="str">
        <f>IF(F45=I45, $K$2, $K$3)</f>
        <v>Increased in Value</v>
      </c>
    </row>
    <row r="46" spans="1:11" x14ac:dyDescent="0.3">
      <c r="A46" t="s">
        <v>53</v>
      </c>
      <c r="B46" t="s">
        <v>48</v>
      </c>
      <c r="C46" t="str">
        <f>VLOOKUP(B46, $B$2:$C$6, 2, FALSE)</f>
        <v>Limited Edition Canvas</v>
      </c>
      <c r="D46" t="s">
        <v>83</v>
      </c>
      <c r="E46" s="29">
        <v>42917</v>
      </c>
      <c r="F46" s="21">
        <v>275</v>
      </c>
      <c r="G46" s="21">
        <v>275</v>
      </c>
      <c r="H46" s="30">
        <f>F46/G46</f>
        <v>1</v>
      </c>
      <c r="I46" s="21">
        <v>323</v>
      </c>
      <c r="J46" s="30">
        <f>(I46-F46)/F46</f>
        <v>0.17454545454545456</v>
      </c>
      <c r="K46" t="str">
        <f>IF(F46=I46, $K$2, $K$3)</f>
        <v>Increased in Value</v>
      </c>
    </row>
    <row r="47" spans="1:11" x14ac:dyDescent="0.3">
      <c r="A47" t="s">
        <v>16</v>
      </c>
      <c r="B47" t="s">
        <v>47</v>
      </c>
      <c r="C47" t="str">
        <f>VLOOKUP(B47, $B$2:$C$6, 2, FALSE)</f>
        <v>Anniversary Edition Canvas</v>
      </c>
      <c r="D47" t="s">
        <v>83</v>
      </c>
      <c r="E47" s="29">
        <v>37530</v>
      </c>
      <c r="F47" s="21">
        <v>395</v>
      </c>
      <c r="G47" s="21">
        <v>395</v>
      </c>
      <c r="H47" s="30">
        <f>F47/G47</f>
        <v>1</v>
      </c>
      <c r="I47" s="21">
        <v>995</v>
      </c>
      <c r="J47" s="30">
        <f>(I47-F47)/F47</f>
        <v>1.518987341772152</v>
      </c>
      <c r="K47" t="str">
        <f>IF(F47=I47, $K$2, $K$3)</f>
        <v>Increased in Value</v>
      </c>
    </row>
    <row r="48" spans="1:11" x14ac:dyDescent="0.3">
      <c r="A48" t="s">
        <v>12</v>
      </c>
      <c r="B48" t="s">
        <v>47</v>
      </c>
      <c r="C48" t="str">
        <f>VLOOKUP(B48, $B$2:$C$6, 2, FALSE)</f>
        <v>Anniversary Edition Canvas</v>
      </c>
      <c r="D48" t="s">
        <v>83</v>
      </c>
      <c r="E48" s="29">
        <v>38626</v>
      </c>
      <c r="F48" s="21">
        <v>425</v>
      </c>
      <c r="G48" s="21">
        <v>425</v>
      </c>
      <c r="H48" s="30">
        <f>F48/G48</f>
        <v>1</v>
      </c>
      <c r="I48" s="21">
        <v>585</v>
      </c>
      <c r="J48" s="30">
        <f>(I48-F48)/F48</f>
        <v>0.37647058823529411</v>
      </c>
      <c r="K48" t="str">
        <f>IF(F48=I48, $K$2, $K$3)</f>
        <v>Increased in Value</v>
      </c>
    </row>
    <row r="49" spans="1:11" x14ac:dyDescent="0.3">
      <c r="A49" t="s">
        <v>6</v>
      </c>
      <c r="B49" t="s">
        <v>47</v>
      </c>
      <c r="C49" t="str">
        <f>VLOOKUP(B49, $B$2:$C$6, 2, FALSE)</f>
        <v>Anniversary Edition Canvas</v>
      </c>
      <c r="D49" t="s">
        <v>83</v>
      </c>
      <c r="E49" s="29">
        <v>39387</v>
      </c>
      <c r="F49" s="21">
        <v>425</v>
      </c>
      <c r="G49" s="21">
        <v>425</v>
      </c>
      <c r="H49" s="30">
        <f>F49/G49</f>
        <v>1</v>
      </c>
      <c r="I49" s="21">
        <v>1500</v>
      </c>
      <c r="J49" s="30">
        <f>(I49-F49)/F49</f>
        <v>2.5294117647058822</v>
      </c>
      <c r="K49" t="str">
        <f>IF(F49=I49, $K$2, $K$3)</f>
        <v>Increased in Value</v>
      </c>
    </row>
    <row r="50" spans="1:11" hidden="1" x14ac:dyDescent="0.3">
      <c r="A50" t="s">
        <v>33</v>
      </c>
      <c r="B50" t="s">
        <v>47</v>
      </c>
      <c r="C50" t="str">
        <f>VLOOKUP(B50, $B$2:$C$6, 2, FALSE)</f>
        <v>Anniversary Edition Canvas</v>
      </c>
      <c r="D50" t="s">
        <v>55</v>
      </c>
      <c r="E50" s="29">
        <v>40269</v>
      </c>
      <c r="F50" s="21">
        <v>425</v>
      </c>
      <c r="G50" s="21">
        <v>425</v>
      </c>
      <c r="H50" s="30">
        <f>F50/G50</f>
        <v>1</v>
      </c>
      <c r="I50" s="21">
        <v>425</v>
      </c>
      <c r="J50" s="30">
        <f>(I50-F50)/F50</f>
        <v>0</v>
      </c>
      <c r="K50" t="str">
        <f>IF(F50=I50, $K$2, $K$3)</f>
        <v>Same as Issue</v>
      </c>
    </row>
    <row r="51" spans="1:11" x14ac:dyDescent="0.3">
      <c r="A51" t="s">
        <v>30</v>
      </c>
      <c r="B51" t="s">
        <v>47</v>
      </c>
      <c r="C51" t="str">
        <f>VLOOKUP(B51, $B$2:$C$6, 2, FALSE)</f>
        <v>Anniversary Edition Canvas</v>
      </c>
      <c r="D51" t="s">
        <v>83</v>
      </c>
      <c r="E51" s="29">
        <v>40483</v>
      </c>
      <c r="F51" s="21">
        <v>395</v>
      </c>
      <c r="G51" s="21">
        <v>395</v>
      </c>
      <c r="H51" s="30">
        <f>F51/G51</f>
        <v>1</v>
      </c>
      <c r="I51" s="21">
        <v>631</v>
      </c>
      <c r="J51" s="30">
        <f>(I51-F51)/F51</f>
        <v>0.59746835443037971</v>
      </c>
      <c r="K51" t="str">
        <f>IF(F51=I51, $K$2, $K$3)</f>
        <v>Increased in Value</v>
      </c>
    </row>
    <row r="52" spans="1:11" x14ac:dyDescent="0.3">
      <c r="A52" t="s">
        <v>39</v>
      </c>
      <c r="B52" t="s">
        <v>47</v>
      </c>
      <c r="C52" t="str">
        <f>VLOOKUP(B52, $B$2:$C$6, 2, FALSE)</f>
        <v>Anniversary Edition Canvas</v>
      </c>
      <c r="D52" t="s">
        <v>83</v>
      </c>
      <c r="E52" s="29">
        <v>40725</v>
      </c>
      <c r="F52" s="21">
        <v>950</v>
      </c>
      <c r="G52" s="21">
        <v>950</v>
      </c>
      <c r="H52" s="30">
        <f>F52/G52</f>
        <v>1</v>
      </c>
      <c r="I52" s="21">
        <v>1200</v>
      </c>
      <c r="J52" s="30">
        <f>(I52-F52)/F52</f>
        <v>0.26315789473684209</v>
      </c>
      <c r="K52" t="str">
        <f>IF(F52=I52, $K$2, $K$3)</f>
        <v>Increased in Value</v>
      </c>
    </row>
    <row r="53" spans="1:11" x14ac:dyDescent="0.3">
      <c r="A53" t="s">
        <v>23</v>
      </c>
      <c r="B53" t="s">
        <v>47</v>
      </c>
      <c r="C53" t="str">
        <f>VLOOKUP(B53, $B$2:$C$6, 2, FALSE)</f>
        <v>Anniversary Edition Canvas</v>
      </c>
      <c r="D53" t="s">
        <v>83</v>
      </c>
      <c r="E53" s="29">
        <v>41030</v>
      </c>
      <c r="F53" s="21">
        <v>245</v>
      </c>
      <c r="G53" s="21">
        <v>245</v>
      </c>
      <c r="H53" s="30">
        <f>F53/G53</f>
        <v>1</v>
      </c>
      <c r="I53" s="21">
        <v>795</v>
      </c>
      <c r="J53" s="30">
        <f>(I53-F53)/F53</f>
        <v>2.2448979591836733</v>
      </c>
      <c r="K53" t="str">
        <f>IF(F53=I53, $K$2, $K$3)</f>
        <v>Increased in Value</v>
      </c>
    </row>
    <row r="54" spans="1:11" x14ac:dyDescent="0.3">
      <c r="A54" t="s">
        <v>37</v>
      </c>
      <c r="B54" t="s">
        <v>47</v>
      </c>
      <c r="C54" t="str">
        <f>VLOOKUP(B54, $B$2:$C$6, 2, FALSE)</f>
        <v>Anniversary Edition Canvas</v>
      </c>
      <c r="D54" t="s">
        <v>83</v>
      </c>
      <c r="E54" s="29">
        <v>41153</v>
      </c>
      <c r="F54" s="21">
        <v>475</v>
      </c>
      <c r="G54" s="21">
        <v>475</v>
      </c>
      <c r="H54" s="30">
        <f>F54/G54</f>
        <v>1</v>
      </c>
      <c r="I54" s="21">
        <v>575</v>
      </c>
      <c r="J54" s="30">
        <f>(I54-F54)/F54</f>
        <v>0.21052631578947367</v>
      </c>
      <c r="K54" t="str">
        <f>IF(F54=I54, $K$2, $K$3)</f>
        <v>Increased in Value</v>
      </c>
    </row>
    <row r="55" spans="1:11" x14ac:dyDescent="0.3">
      <c r="A55" t="s">
        <v>85</v>
      </c>
      <c r="F55" s="32">
        <f>SUBTOTAL(109,Collection[Issue Price])</f>
        <v>12285</v>
      </c>
      <c r="G55" s="32">
        <f>SUBTOTAL(109,Collection[Paid])</f>
        <v>13535</v>
      </c>
      <c r="I55" s="32">
        <f>SUBTOTAL(109,Collection[Current Value])</f>
        <v>24073</v>
      </c>
    </row>
  </sheetData>
  <sortState xmlns:xlrd2="http://schemas.microsoft.com/office/spreadsheetml/2017/richdata2" ref="A9:K54">
    <sortCondition ref="E9:E54"/>
  </sortState>
  <mergeCells count="5">
    <mergeCell ref="G2:H2"/>
    <mergeCell ref="G3:H3"/>
    <mergeCell ref="G4:H4"/>
    <mergeCell ref="G5:H5"/>
    <mergeCell ref="A1:A6"/>
  </mergeCells>
  <conditionalFormatting sqref="J9:J54">
    <cfRule type="cellIs" dxfId="3" priority="1" operator="greaterThan">
      <formula>2</formula>
    </cfRule>
  </conditionalFormatting>
  <pageMargins left="0.2" right="0.2" top="0.5" bottom="0.5" header="0.3" footer="0.3"/>
  <pageSetup paperSize="5" orientation="landscape" horizontalDpi="4294967293" verticalDpi="200" r:id="rId1"/>
  <headerFooter>
    <oddFooter>&amp;LKyler Suess&amp;CeApp_Cap1_Collection&amp;ReApp_Cap1_Collection_SuessKyler.xlsx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2644C-9B37-42A6-A8A5-9719F339E3D8}">
  <dimension ref="A1:B6"/>
  <sheetViews>
    <sheetView workbookViewId="0">
      <selection activeCell="B6" sqref="B6"/>
    </sheetView>
  </sheetViews>
  <sheetFormatPr defaultRowHeight="14.4" x14ac:dyDescent="0.3"/>
  <cols>
    <col min="1" max="1" width="24.88671875" customWidth="1"/>
    <col min="2" max="2" width="12.5546875" customWidth="1"/>
  </cols>
  <sheetData>
    <row r="1" spans="1:2" x14ac:dyDescent="0.3">
      <c r="A1" s="1" t="s">
        <v>64</v>
      </c>
    </row>
    <row r="2" spans="1:2" x14ac:dyDescent="0.3">
      <c r="A2" t="s">
        <v>65</v>
      </c>
      <c r="B2" s="2">
        <v>4800</v>
      </c>
    </row>
    <row r="3" spans="1:2" x14ac:dyDescent="0.3">
      <c r="A3" t="s">
        <v>66</v>
      </c>
      <c r="B3" s="3">
        <v>6.5000000000000002E-2</v>
      </c>
    </row>
    <row r="4" spans="1:2" x14ac:dyDescent="0.3">
      <c r="A4" t="s">
        <v>67</v>
      </c>
      <c r="B4" s="4">
        <v>3</v>
      </c>
    </row>
    <row r="5" spans="1:2" x14ac:dyDescent="0.3">
      <c r="A5" t="s">
        <v>84</v>
      </c>
      <c r="B5" s="4">
        <v>12</v>
      </c>
    </row>
    <row r="6" spans="1:2" x14ac:dyDescent="0.3">
      <c r="A6" t="s">
        <v>68</v>
      </c>
      <c r="B6" s="31">
        <f>PMT(B5/12, 12, -Christensen!I9)</f>
        <v>395.09645909645911</v>
      </c>
    </row>
  </sheetData>
  <printOptions horizontalCentered="1"/>
  <pageMargins left="0.7" right="0.7" top="2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2009-07-03T02:25:05Z</outs:dateTime>
      <outs:isPinned>true</outs:isPinned>
    </outs:relatedDate>
    <outs:relatedDate>
      <outs:type>2</outs:type>
      <outs:displayName>Created</outs:displayName>
      <outs:dateTime>2009-06-10T22:46:19Z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Keith Mulbery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C34645E-D36C-474E-BC8F-8BCFEEA15D2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Christensen</vt:lpstr>
      <vt:lpstr>Purchase</vt:lpstr>
      <vt:lpstr>Current Values</vt:lpstr>
      <vt:lpstr>Christensen!Print_Titles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Kyler Suess</cp:lastModifiedBy>
  <dcterms:created xsi:type="dcterms:W3CDTF">2009-06-10T22:46:19Z</dcterms:created>
  <dcterms:modified xsi:type="dcterms:W3CDTF">2023-06-04T20:20:00Z</dcterms:modified>
</cp:coreProperties>
</file>