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g\Desktop\College1\College\Summer 2023\CIS 180 (Spreadsheet Applications\M2\"/>
    </mc:Choice>
  </mc:AlternateContent>
  <xr:revisionPtr revIDLastSave="0" documentId="13_ncr:1_{6A007DF1-D6BD-40C1-B6E4-A9910EB2AFD3}" xr6:coauthVersionLast="47" xr6:coauthVersionMax="47" xr10:uidLastSave="{00000000-0000-0000-0000-000000000000}"/>
  <bookViews>
    <workbookView xWindow="-120" yWindow="-120" windowWidth="38640" windowHeight="21120" xr2:uid="{D659E92D-2D4C-4C59-A94A-E941314B024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8" i="1"/>
  <c r="E13" i="1"/>
  <c r="F13" i="1" s="1"/>
  <c r="H13" i="1" s="1"/>
  <c r="E12" i="1"/>
  <c r="F12" i="1" s="1"/>
  <c r="H12" i="1" s="1"/>
  <c r="E11" i="1"/>
  <c r="F11" i="1" s="1"/>
  <c r="H11" i="1" s="1"/>
  <c r="E10" i="1"/>
  <c r="F10" i="1" s="1"/>
  <c r="H10" i="1" s="1"/>
  <c r="E9" i="1"/>
  <c r="F9" i="1" s="1"/>
  <c r="H9" i="1" s="1"/>
  <c r="E8" i="1"/>
  <c r="F8" i="1" s="1"/>
  <c r="H8" i="1" s="1"/>
  <c r="E7" i="1"/>
  <c r="F7" i="1" s="1"/>
  <c r="H7" i="1" s="1"/>
  <c r="E6" i="1"/>
  <c r="F6" i="1" s="1"/>
  <c r="H6" i="1" s="1"/>
  <c r="E5" i="1"/>
  <c r="F5" i="1" s="1"/>
  <c r="H5" i="1" s="1"/>
  <c r="C13" i="1"/>
  <c r="C12" i="1"/>
  <c r="C11" i="1"/>
  <c r="C10" i="1"/>
  <c r="C9" i="1"/>
  <c r="C8" i="1"/>
  <c r="C7" i="1"/>
  <c r="C5" i="1"/>
  <c r="C6" i="1"/>
  <c r="B1" i="1"/>
  <c r="H20" i="1" l="1"/>
  <c r="H21" i="1"/>
  <c r="H19" i="1"/>
</calcChain>
</file>

<file path=xl/sharedStrings.xml><?xml version="1.0" encoding="utf-8"?>
<sst xmlns="http://schemas.openxmlformats.org/spreadsheetml/2006/main" count="47" uniqueCount="38">
  <si>
    <t>Date Prepared:</t>
  </si>
  <si>
    <t>Years</t>
  </si>
  <si>
    <t>Total Due</t>
  </si>
  <si>
    <t>Monthly Payment</t>
  </si>
  <si>
    <t>Yes</t>
  </si>
  <si>
    <t>No</t>
  </si>
  <si>
    <t>Totals</t>
  </si>
  <si>
    <t>Lowest Monthly Payment</t>
  </si>
  <si>
    <t>Average Monthly Payment</t>
  </si>
  <si>
    <t>Median Monthly Payment</t>
  </si>
  <si>
    <t>Interest Rate</t>
  </si>
  <si>
    <t>Months Per Year</t>
  </si>
  <si>
    <t>W.C. Hicks Appliances</t>
  </si>
  <si>
    <t>SKU</t>
  </si>
  <si>
    <t>Item Name</t>
  </si>
  <si>
    <t>Delivery</t>
  </si>
  <si>
    <t>Description</t>
  </si>
  <si>
    <t>Client Name</t>
  </si>
  <si>
    <t>Dishwasher</t>
  </si>
  <si>
    <t>Microwave</t>
  </si>
  <si>
    <t>Oven</t>
  </si>
  <si>
    <t>Washer</t>
  </si>
  <si>
    <t>Dryer</t>
  </si>
  <si>
    <t>Price</t>
  </si>
  <si>
    <t>Garten</t>
  </si>
  <si>
    <t>Leggett</t>
  </si>
  <si>
    <t>Ranger</t>
  </si>
  <si>
    <t>Vong</t>
  </si>
  <si>
    <t>Williams</t>
  </si>
  <si>
    <t>Davis</t>
  </si>
  <si>
    <t>Jackson</t>
  </si>
  <si>
    <t>Garcia</t>
  </si>
  <si>
    <t>Broadnax</t>
  </si>
  <si>
    <t>Delivery Fee</t>
  </si>
  <si>
    <t>Number of Orders</t>
  </si>
  <si>
    <t>Statistics</t>
  </si>
  <si>
    <t>Maximum Monthly Payment</t>
  </si>
  <si>
    <t>Refrigerator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</si>
</sst>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4" fillId="0" borderId="0" xfId="0" applyNumberFormat="1" applyFont="1"/>
    <xf numFmtId="14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44" fontId="0" fillId="0" borderId="0" xfId="2" applyFont="1"/>
    <xf numFmtId="0" fontId="5" fillId="0" borderId="0" xfId="0" applyFont="1" applyAlignment="1">
      <alignment horizontal="left" indent="2"/>
    </xf>
    <xf numFmtId="10" fontId="0" fillId="0" borderId="0" xfId="0" applyNumberFormat="1"/>
    <xf numFmtId="0" fontId="2" fillId="2" borderId="0" xfId="3" applyFont="1" applyAlignment="1">
      <alignment horizontal="center" vertical="center" wrapText="1"/>
    </xf>
    <xf numFmtId="166" fontId="0" fillId="0" borderId="0" xfId="2" applyNumberFormat="1" applyFont="1"/>
    <xf numFmtId="166" fontId="0" fillId="0" borderId="0" xfId="0" applyNumberFormat="1"/>
    <xf numFmtId="0" fontId="2" fillId="0" borderId="0" xfId="3" applyFont="1" applyFill="1" applyAlignment="1">
      <alignment horizontal="center" vertical="center" wrapText="1"/>
    </xf>
    <xf numFmtId="0" fontId="2" fillId="2" borderId="0" xfId="3" applyFont="1" applyAlignment="1">
      <alignment vertical="center" wrapText="1"/>
    </xf>
    <xf numFmtId="0" fontId="2" fillId="0" borderId="0" xfId="3" applyFont="1" applyFill="1" applyAlignment="1">
      <alignment vertical="center" wrapText="1"/>
    </xf>
    <xf numFmtId="0" fontId="3" fillId="0" borderId="0" xfId="0" applyFont="1"/>
    <xf numFmtId="0" fontId="0" fillId="0" borderId="0" xfId="2" applyNumberFormat="1" applyFont="1"/>
    <xf numFmtId="14" fontId="3" fillId="0" borderId="0" xfId="0" applyNumberFormat="1" applyFont="1"/>
    <xf numFmtId="8" fontId="0" fillId="0" borderId="0" xfId="1" applyNumberFormat="1" applyFont="1"/>
    <xf numFmtId="8" fontId="0" fillId="0" borderId="0" xfId="0" applyNumberFormat="1"/>
  </cellXfs>
  <cellStyles count="4">
    <cellStyle name="20% - Accent6" xfId="3" builtinId="50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94B5-1909-437B-A942-04FF07B6C92B}">
  <dimension ref="A1:H27"/>
  <sheetViews>
    <sheetView tabSelected="1" zoomScaleNormal="100" workbookViewId="0">
      <selection activeCell="B2" sqref="B2"/>
    </sheetView>
  </sheetViews>
  <sheetFormatPr defaultRowHeight="15" x14ac:dyDescent="0.25"/>
  <cols>
    <col min="1" max="1" width="14.7109375" customWidth="1"/>
    <col min="2" max="2" width="43.28515625" bestFit="1" customWidth="1"/>
    <col min="3" max="3" width="13.28515625" customWidth="1"/>
    <col min="4" max="4" width="8.85546875" customWidth="1"/>
    <col min="5" max="7" width="11.28515625" customWidth="1"/>
    <col min="8" max="8" width="16.28515625" bestFit="1" customWidth="1"/>
    <col min="12" max="12" width="11.85546875" bestFit="1" customWidth="1"/>
  </cols>
  <sheetData>
    <row r="1" spans="1:8" ht="27" x14ac:dyDescent="0.35">
      <c r="A1" s="15"/>
      <c r="B1" s="17" t="str">
        <f ca="1">TEXT(TODAY(),"dddd, MMMM d, yyyy")</f>
        <v>Sunday, May 21, 2023</v>
      </c>
      <c r="C1" s="15" t="s">
        <v>12</v>
      </c>
      <c r="D1" s="15"/>
      <c r="E1" s="15"/>
      <c r="F1" s="15"/>
      <c r="G1" s="15"/>
      <c r="H1" s="15"/>
    </row>
    <row r="2" spans="1:8" x14ac:dyDescent="0.25">
      <c r="A2" s="1" t="s">
        <v>0</v>
      </c>
      <c r="B2" s="2"/>
    </row>
    <row r="3" spans="1:8" x14ac:dyDescent="0.25">
      <c r="A3" s="1"/>
      <c r="B3" s="2"/>
    </row>
    <row r="4" spans="1:8" ht="30" x14ac:dyDescent="0.25">
      <c r="A4" s="9" t="s">
        <v>17</v>
      </c>
      <c r="B4" s="9" t="s">
        <v>13</v>
      </c>
      <c r="C4" s="9" t="s">
        <v>14</v>
      </c>
      <c r="D4" s="9" t="s">
        <v>15</v>
      </c>
      <c r="E4" s="9" t="s">
        <v>23</v>
      </c>
      <c r="F4" s="9" t="s">
        <v>2</v>
      </c>
      <c r="G4" s="9" t="s">
        <v>1</v>
      </c>
      <c r="H4" s="9" t="s">
        <v>3</v>
      </c>
    </row>
    <row r="5" spans="1:8" x14ac:dyDescent="0.25">
      <c r="A5" t="s">
        <v>24</v>
      </c>
      <c r="B5" s="3">
        <v>294211</v>
      </c>
      <c r="C5" s="6" t="str">
        <f>_xlfn.XLOOKUP(B5,A18:A23,B18:B23, "N/A")</f>
        <v>Refrigerator</v>
      </c>
      <c r="D5" t="s">
        <v>4</v>
      </c>
      <c r="E5" s="6">
        <f>_xlfn.XLOOKUP(B5, A18:A23,C18:C23, "N/A")</f>
        <v>1399</v>
      </c>
      <c r="F5" s="6">
        <f>IF(D5="Yes", E5+75, E5)</f>
        <v>1474</v>
      </c>
      <c r="G5" s="5">
        <v>3</v>
      </c>
      <c r="H5" s="18">
        <f>ABS(PMT(B26/B27, G5*12, F5))</f>
        <v>43.02829343512262</v>
      </c>
    </row>
    <row r="6" spans="1:8" x14ac:dyDescent="0.25">
      <c r="A6" t="s">
        <v>25</v>
      </c>
      <c r="B6" s="3">
        <v>327064</v>
      </c>
      <c r="C6" s="6" t="str">
        <f t="shared" ref="C6" si="0">_xlfn.XLOOKUP(B6,A18:A23,B18:B23, "N/A")</f>
        <v>Microwave</v>
      </c>
      <c r="D6" t="s">
        <v>4</v>
      </c>
      <c r="E6" s="6">
        <f>_xlfn.XLOOKUP(B6, A18:A23,C18:C23, "N/A")</f>
        <v>379.99</v>
      </c>
      <c r="F6" s="6">
        <f t="shared" ref="F6:F13" si="1">IF(D6="Yes", E6+75, E6)</f>
        <v>454.99</v>
      </c>
      <c r="G6" s="5">
        <v>5</v>
      </c>
      <c r="H6" s="18">
        <f>ABS(PMT(B26/B27, G6*12, F6))</f>
        <v>8.2262202512996065</v>
      </c>
    </row>
    <row r="7" spans="1:8" x14ac:dyDescent="0.25">
      <c r="A7" t="s">
        <v>27</v>
      </c>
      <c r="B7" s="3">
        <v>446741</v>
      </c>
      <c r="C7" s="6" t="str">
        <f>_xlfn.XLOOKUP(B7,A18:A23,B18:B23, "N/A")</f>
        <v>Washer</v>
      </c>
      <c r="D7" t="s">
        <v>5</v>
      </c>
      <c r="E7" s="6">
        <f>_xlfn.XLOOKUP(B7, A18:A23,C18:C23, "N/A")</f>
        <v>467.99</v>
      </c>
      <c r="F7" s="6">
        <f t="shared" si="1"/>
        <v>467.99</v>
      </c>
      <c r="G7" s="5">
        <v>3</v>
      </c>
      <c r="H7" s="18">
        <f>ABS(PMT(B26/B27, G7*12, F7))</f>
        <v>13.661337208075329</v>
      </c>
    </row>
    <row r="8" spans="1:8" x14ac:dyDescent="0.25">
      <c r="A8" t="s">
        <v>26</v>
      </c>
      <c r="B8" s="3">
        <v>643081</v>
      </c>
      <c r="C8" s="6" t="str">
        <f>_xlfn.XLOOKUP(B8,A18:A23,B18:B23, "N/A")</f>
        <v>Dryer</v>
      </c>
      <c r="D8" t="s">
        <v>5</v>
      </c>
      <c r="E8" s="6">
        <f>_xlfn.XLOOKUP(B8, A18:A23,C18:C23, "N/A")</f>
        <v>599.99</v>
      </c>
      <c r="F8" s="6">
        <f t="shared" si="1"/>
        <v>599.99</v>
      </c>
      <c r="G8" s="5">
        <v>5</v>
      </c>
      <c r="H8" s="18">
        <f>ABS(PMT(B26/B27, G8*12, F8))</f>
        <v>10.847820586336514</v>
      </c>
    </row>
    <row r="9" spans="1:8" x14ac:dyDescent="0.25">
      <c r="A9" t="s">
        <v>28</v>
      </c>
      <c r="B9" s="3">
        <v>294211</v>
      </c>
      <c r="C9" s="6" t="str">
        <f>_xlfn.XLOOKUP(B9,A18:A23,B18:B23, "N/A")</f>
        <v>Refrigerator</v>
      </c>
      <c r="D9" t="s">
        <v>5</v>
      </c>
      <c r="E9" s="6">
        <f>_xlfn.XLOOKUP(B9, A18:A23,C18:C23, "N/A")</f>
        <v>1399</v>
      </c>
      <c r="F9" s="6">
        <f t="shared" si="1"/>
        <v>1399</v>
      </c>
      <c r="G9" s="5">
        <v>3</v>
      </c>
      <c r="H9" s="18">
        <f>ABS(PMT(B26/B27, G9*12, F9))</f>
        <v>40.838929793579752</v>
      </c>
    </row>
    <row r="10" spans="1:8" x14ac:dyDescent="0.25">
      <c r="A10" t="s">
        <v>29</v>
      </c>
      <c r="B10" s="3">
        <v>446741</v>
      </c>
      <c r="C10" s="6" t="str">
        <f>_xlfn.XLOOKUP(B10,A18:A23,B18:B23, "N/A")</f>
        <v>Washer</v>
      </c>
      <c r="D10" t="s">
        <v>5</v>
      </c>
      <c r="E10" s="6">
        <f>_xlfn.XLOOKUP(B10, A18:A23,C18:C23, "N/A")</f>
        <v>467.99</v>
      </c>
      <c r="F10" s="6">
        <f t="shared" si="1"/>
        <v>467.99</v>
      </c>
      <c r="G10" s="5">
        <v>3</v>
      </c>
      <c r="H10" s="18">
        <f>ABS(PMT(B26/B27, G10*12, F10))</f>
        <v>13.661337208075329</v>
      </c>
    </row>
    <row r="11" spans="1:8" x14ac:dyDescent="0.25">
      <c r="A11" t="s">
        <v>30</v>
      </c>
      <c r="B11" s="3">
        <v>306862</v>
      </c>
      <c r="C11" s="6" t="str">
        <f>_xlfn.XLOOKUP(B11,A18:A23,B18:B23, "N/A")</f>
        <v>Dishwasher</v>
      </c>
      <c r="D11" t="s">
        <v>4</v>
      </c>
      <c r="E11" s="6">
        <f>_xlfn.XLOOKUP(B11, A18:A23,C18:C23, "N/A")</f>
        <v>809.99</v>
      </c>
      <c r="F11" s="6">
        <f t="shared" si="1"/>
        <v>884.99</v>
      </c>
      <c r="G11" s="5">
        <v>4</v>
      </c>
      <c r="H11" s="18">
        <f>ABS(PMT(B26/B27, G11*12, F11))</f>
        <v>19.68659500865482</v>
      </c>
    </row>
    <row r="12" spans="1:8" x14ac:dyDescent="0.25">
      <c r="A12" t="s">
        <v>31</v>
      </c>
      <c r="B12" s="3">
        <v>643081</v>
      </c>
      <c r="C12" s="6" t="str">
        <f>_xlfn.XLOOKUP(B12,A18:A23,B18:B23, "N/A")</f>
        <v>Dryer</v>
      </c>
      <c r="D12" t="s">
        <v>5</v>
      </c>
      <c r="E12" s="6">
        <f>_xlfn.XLOOKUP(B12, A18:A23,C18:C23, "N/A")</f>
        <v>599.99</v>
      </c>
      <c r="F12" s="6">
        <f t="shared" si="1"/>
        <v>599.99</v>
      </c>
      <c r="G12" s="5">
        <v>4</v>
      </c>
      <c r="H12" s="18">
        <f>ABS(PMT(B26/B27, G12*12, F12))</f>
        <v>13.346772437251049</v>
      </c>
    </row>
    <row r="13" spans="1:8" x14ac:dyDescent="0.25">
      <c r="A13" t="s">
        <v>32</v>
      </c>
      <c r="B13" s="3">
        <v>446741</v>
      </c>
      <c r="C13" s="6" t="str">
        <f>_xlfn.XLOOKUP(B13,A18:A23,B18:B23, "N/A")</f>
        <v>Washer</v>
      </c>
      <c r="D13" t="s">
        <v>4</v>
      </c>
      <c r="E13" s="6">
        <f>_xlfn.XLOOKUP(B13, A18:A23,C18:C23, "N/A")</f>
        <v>467.99</v>
      </c>
      <c r="F13" s="6">
        <f t="shared" si="1"/>
        <v>542.99</v>
      </c>
      <c r="G13" s="5">
        <v>5</v>
      </c>
      <c r="H13" s="18">
        <f>ABS(PMT(B26/B27, G13*12, F13))</f>
        <v>9.8172604546323505</v>
      </c>
    </row>
    <row r="14" spans="1:8" x14ac:dyDescent="0.25">
      <c r="A14" s="7" t="s">
        <v>6</v>
      </c>
    </row>
    <row r="16" spans="1:8" ht="14.45" customHeight="1" x14ac:dyDescent="0.25">
      <c r="A16" s="14"/>
      <c r="B16" s="12"/>
      <c r="C16" s="14"/>
    </row>
    <row r="17" spans="1:8" ht="14.45" customHeight="1" x14ac:dyDescent="0.25">
      <c r="A17" s="9" t="s">
        <v>13</v>
      </c>
      <c r="B17" s="9" t="s">
        <v>16</v>
      </c>
      <c r="C17" s="9" t="s">
        <v>23</v>
      </c>
      <c r="D17" s="12"/>
      <c r="F17" s="13"/>
      <c r="G17" s="9" t="s">
        <v>35</v>
      </c>
      <c r="H17" s="13"/>
    </row>
    <row r="18" spans="1:8" x14ac:dyDescent="0.25">
      <c r="A18" s="3">
        <v>294211</v>
      </c>
      <c r="B18" s="4" t="s">
        <v>37</v>
      </c>
      <c r="C18" s="10">
        <v>1399</v>
      </c>
      <c r="D18" s="11"/>
      <c r="F18" t="s">
        <v>34</v>
      </c>
      <c r="H18" s="16">
        <f>COUNTA(A5:A13)</f>
        <v>9</v>
      </c>
    </row>
    <row r="19" spans="1:8" x14ac:dyDescent="0.25">
      <c r="A19" s="3">
        <v>306862</v>
      </c>
      <c r="B19" s="4" t="s">
        <v>18</v>
      </c>
      <c r="C19" s="10">
        <v>809.99</v>
      </c>
      <c r="D19" s="11"/>
      <c r="F19" t="s">
        <v>7</v>
      </c>
      <c r="H19" s="19">
        <f>MIN(H5:H13)</f>
        <v>8.2262202512996065</v>
      </c>
    </row>
    <row r="20" spans="1:8" x14ac:dyDescent="0.25">
      <c r="A20" s="3">
        <v>327064</v>
      </c>
      <c r="B20" s="4" t="s">
        <v>19</v>
      </c>
      <c r="C20" s="10">
        <v>379.99</v>
      </c>
      <c r="D20" s="11"/>
      <c r="F20" t="s">
        <v>8</v>
      </c>
      <c r="H20" s="19">
        <f>AVERAGE(H5:H13)</f>
        <v>19.234951820336377</v>
      </c>
    </row>
    <row r="21" spans="1:8" x14ac:dyDescent="0.25">
      <c r="A21" s="3">
        <v>446229</v>
      </c>
      <c r="B21" s="4" t="s">
        <v>20</v>
      </c>
      <c r="C21" s="10">
        <v>1099.99</v>
      </c>
      <c r="D21" s="11"/>
      <c r="F21" t="s">
        <v>36</v>
      </c>
      <c r="H21" s="19">
        <f>MAX(H5:H13)</f>
        <v>43.02829343512262</v>
      </c>
    </row>
    <row r="22" spans="1:8" x14ac:dyDescent="0.25">
      <c r="A22" s="3">
        <v>446741</v>
      </c>
      <c r="B22" s="4" t="s">
        <v>21</v>
      </c>
      <c r="C22" s="10">
        <v>467.99</v>
      </c>
      <c r="D22" s="11"/>
      <c r="F22" s="3" t="s">
        <v>9</v>
      </c>
      <c r="G22" s="3"/>
      <c r="H22" s="19">
        <f>MEDIAN(H5:H13)</f>
        <v>13.661337208075329</v>
      </c>
    </row>
    <row r="23" spans="1:8" x14ac:dyDescent="0.25">
      <c r="A23" s="3">
        <v>643081</v>
      </c>
      <c r="B23" s="4" t="s">
        <v>22</v>
      </c>
      <c r="C23" s="10">
        <v>599.99</v>
      </c>
      <c r="D23" s="11"/>
    </row>
    <row r="24" spans="1:8" x14ac:dyDescent="0.25">
      <c r="A24" s="3"/>
    </row>
    <row r="25" spans="1:8" x14ac:dyDescent="0.25">
      <c r="A25" s="3" t="s">
        <v>33</v>
      </c>
      <c r="B25" s="11">
        <v>75</v>
      </c>
    </row>
    <row r="26" spans="1:8" x14ac:dyDescent="0.25">
      <c r="A26" s="3" t="s">
        <v>10</v>
      </c>
      <c r="B26" s="8">
        <v>3.2500000000000001E-2</v>
      </c>
    </row>
    <row r="27" spans="1:8" x14ac:dyDescent="0.25">
      <c r="A27" s="3" t="s">
        <v>11</v>
      </c>
      <c r="B27">
        <v>12</v>
      </c>
    </row>
  </sheetData>
  <sortState xmlns:xlrd2="http://schemas.microsoft.com/office/spreadsheetml/2017/richdata2" ref="A5:H14">
    <sortCondition ref="B5"/>
  </sortState>
  <pageMargins left="0.7" right="0.7" top="0.75" bottom="0.75" header="0.3" footer="0.3"/>
  <pageSetup orientation="portrait" r:id="rId1"/>
  <headerFooter>
    <oddFooter>&amp;LKyler Suess&amp;CW.C. Hicks Appliances&amp;Re02c1Appliances_SuessKyler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dcterms:created xsi:type="dcterms:W3CDTF">2018-03-15T23:03:00Z</dcterms:created>
  <dcterms:modified xsi:type="dcterms:W3CDTF">2023-05-21T16:34:30Z</dcterms:modified>
</cp:coreProperties>
</file>