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g\Desktop\College1\College\Summer 2023\CIS 180 (Spreadsheet Applications\M7\"/>
    </mc:Choice>
  </mc:AlternateContent>
  <xr:revisionPtr revIDLastSave="0" documentId="13_ncr:1_{6275D9F4-4DC5-41D6-BC6A-D9D84009AB88}" xr6:coauthVersionLast="47" xr6:coauthVersionMax="47" xr10:uidLastSave="{00000000-0000-0000-0000-000000000000}"/>
  <bookViews>
    <workbookView xWindow="-120" yWindow="-120" windowWidth="38640" windowHeight="21120" activeTab="3" xr2:uid="{2120DEAF-E233-457E-BB23-16ECA8015A0F}"/>
  </bookViews>
  <sheets>
    <sheet name="RaceResults" sheetId="4" r:id="rId1"/>
    <sheet name="VolunteerInfo" sheetId="2" r:id="rId2"/>
    <sheet name="Participants" sheetId="1" r:id="rId3"/>
    <sheet name="2025Forecas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G9" i="1"/>
  <c r="F9" i="1"/>
  <c r="I6" i="1"/>
  <c r="H6" i="1"/>
  <c r="G6" i="1"/>
  <c r="F6" i="1"/>
  <c r="C18" i="5"/>
  <c r="C21" i="5"/>
  <c r="C22" i="5"/>
  <c r="C19" i="5"/>
  <c r="C20" i="5"/>
  <c r="D20" i="5"/>
  <c r="D19" i="5"/>
  <c r="D22" i="5"/>
  <c r="E21" i="5"/>
  <c r="E18" i="5"/>
  <c r="E20" i="5"/>
  <c r="E19" i="5"/>
  <c r="E22" i="5"/>
  <c r="D21" i="5"/>
  <c r="D18" i="5"/>
  <c r="I22" i="4" l="1"/>
  <c r="H22" i="4"/>
  <c r="G22" i="4"/>
  <c r="F22" i="4"/>
  <c r="G4" i="4" a="1"/>
  <c r="G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<sst xmlns="http://schemas.openxmlformats.org/spreadsheetml/2006/main" count="62" uniqueCount="51">
  <si>
    <t>Golden State 5k</t>
  </si>
  <si>
    <t>Participants</t>
  </si>
  <si>
    <t>Los Angeles</t>
  </si>
  <si>
    <t>San Diego</t>
  </si>
  <si>
    <t>San Jose</t>
  </si>
  <si>
    <t>Year</t>
  </si>
  <si>
    <t>Location</t>
  </si>
  <si>
    <t>Combined</t>
  </si>
  <si>
    <t>Runner #</t>
  </si>
  <si>
    <t>Age</t>
  </si>
  <si>
    <t>Time</t>
  </si>
  <si>
    <t>&gt;60</t>
  </si>
  <si>
    <t>Correlation</t>
  </si>
  <si>
    <t>Frequency</t>
  </si>
  <si>
    <t>Standard Deviation</t>
  </si>
  <si>
    <t xml:space="preserve">Golden State 5k </t>
  </si>
  <si>
    <t>Duration</t>
  </si>
  <si>
    <t>Covariance</t>
  </si>
  <si>
    <t>Variance</t>
  </si>
  <si>
    <t>Donations</t>
  </si>
  <si>
    <t>Intercept</t>
  </si>
  <si>
    <t>Slope</t>
  </si>
  <si>
    <t>RSQ</t>
  </si>
  <si>
    <t>Standard Error</t>
  </si>
  <si>
    <t>Forecast</t>
  </si>
  <si>
    <t>High</t>
  </si>
  <si>
    <t>Low</t>
  </si>
  <si>
    <t>Bin</t>
  </si>
  <si>
    <t>More</t>
  </si>
  <si>
    <t>Cumulative %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</si>
  <si>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</si>
  <si>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</si>
  <si>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</si>
  <si>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</si>
  <si>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</si>
  <si>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</si>
  <si>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</si>
  <si>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</si>
  <si>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</si>
  <si>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</si>
  <si>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</si>
  <si>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</si>
  <si>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</si>
  <si>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</si>
  <si>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</si>
  <si>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</si>
  <si>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</si>
  <si>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Timeline</t>
  </si>
  <si>
    <t>Values</t>
  </si>
  <si>
    <t>Lower Confidence Bound</t>
  </si>
  <si>
    <t>Upper Confidence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</si>
</sst>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7">
    <xf numFmtId="0" fontId="0" fillId="0" borderId="0" xfId="0"/>
    <xf numFmtId="0" fontId="0" fillId="5" borderId="0" xfId="0" applyFill="1"/>
    <xf numFmtId="0" fontId="0" fillId="6" borderId="0" xfId="0" applyFill="1"/>
    <xf numFmtId="0" fontId="1" fillId="3" borderId="0" xfId="3"/>
    <xf numFmtId="0" fontId="1" fillId="3" borderId="0" xfId="3" applyAlignment="1">
      <alignment horizontal="center"/>
    </xf>
    <xf numFmtId="164" fontId="0" fillId="5" borderId="0" xfId="0" applyNumberFormat="1" applyFill="1"/>
    <xf numFmtId="164" fontId="0" fillId="6" borderId="0" xfId="0" applyNumberFormat="1" applyFill="1"/>
    <xf numFmtId="46" fontId="0" fillId="0" borderId="0" xfId="0" applyNumberFormat="1"/>
    <xf numFmtId="0" fontId="0" fillId="7" borderId="0" xfId="0" applyFill="1"/>
    <xf numFmtId="46" fontId="0" fillId="7" borderId="0" xfId="0" applyNumberFormat="1" applyFill="1"/>
    <xf numFmtId="0" fontId="2" fillId="4" borderId="1" xfId="0" applyFont="1" applyFill="1" applyBorder="1"/>
    <xf numFmtId="0" fontId="0" fillId="7" borderId="1" xfId="0" applyFill="1" applyBorder="1"/>
    <xf numFmtId="46" fontId="0" fillId="7" borderId="1" xfId="0" applyNumberFormat="1" applyFill="1" applyBorder="1"/>
    <xf numFmtId="0" fontId="0" fillId="0" borderId="2" xfId="0" applyBorder="1"/>
    <xf numFmtId="46" fontId="0" fillId="0" borderId="2" xfId="0" applyNumberFormat="1" applyBorder="1"/>
    <xf numFmtId="0" fontId="2" fillId="4" borderId="3" xfId="0" applyFont="1" applyFill="1" applyBorder="1"/>
    <xf numFmtId="0" fontId="3" fillId="2" borderId="0" xfId="2"/>
    <xf numFmtId="0" fontId="4" fillId="2" borderId="0" xfId="2" applyFont="1"/>
    <xf numFmtId="165" fontId="0" fillId="5" borderId="0" xfId="1" applyNumberFormat="1" applyFont="1" applyFill="1"/>
    <xf numFmtId="165" fontId="0" fillId="6" borderId="0" xfId="1" applyNumberFormat="1" applyFont="1" applyFill="1"/>
    <xf numFmtId="2" fontId="5" fillId="0" borderId="0" xfId="0" applyNumberFormat="1" applyFont="1"/>
    <xf numFmtId="10" fontId="0" fillId="0" borderId="0" xfId="0" applyNumberFormat="1"/>
    <xf numFmtId="0" fontId="0" fillId="0" borderId="4" xfId="0" applyBorder="1"/>
    <xf numFmtId="10" fontId="0" fillId="0" borderId="4" xfId="0" applyNumberFormat="1" applyBorder="1"/>
    <xf numFmtId="0" fontId="6" fillId="0" borderId="5" xfId="0" applyFont="1" applyBorder="1" applyAlignment="1">
      <alignment horizontal="center"/>
    </xf>
    <xf numFmtId="164" fontId="0" fillId="0" borderId="0" xfId="0" applyNumberFormat="1"/>
    <xf numFmtId="44" fontId="0" fillId="0" borderId="0" xfId="0" applyNumberFormat="1"/>
  </cellXfs>
  <cellStyles count="4">
    <cellStyle name="60% - Accent4" xfId="3" builtinId="44"/>
    <cellStyle name="Accent4" xfId="2" builtinId="41"/>
    <cellStyle name="Comma" xfId="1" builtinId="3"/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RaceResults!$H$13:$H$19</c:f>
              <c:strCache>
                <c:ptCount val="7"/>
                <c:pt idx="0">
                  <c:v>18</c:v>
                </c:pt>
                <c:pt idx="1">
                  <c:v>21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More</c:v>
                </c:pt>
              </c:strCache>
            </c:strRef>
          </c:cat>
          <c:val>
            <c:numRef>
              <c:f>RaceResults!$I$13:$I$19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12</c:v>
                </c:pt>
                <c:pt idx="3">
                  <c:v>1</c:v>
                </c:pt>
                <c:pt idx="4">
                  <c:v>10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3-4DE3-B0C5-626A3599F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8240767"/>
        <c:axId val="123824844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RaceResults!$H$13:$H$19</c:f>
              <c:strCache>
                <c:ptCount val="7"/>
                <c:pt idx="0">
                  <c:v>18</c:v>
                </c:pt>
                <c:pt idx="1">
                  <c:v>21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More</c:v>
                </c:pt>
              </c:strCache>
            </c:strRef>
          </c:cat>
          <c:val>
            <c:numRef>
              <c:f>RaceResults!$J$13:$J$19</c:f>
              <c:numCache>
                <c:formatCode>0.00%</c:formatCode>
                <c:ptCount val="7"/>
                <c:pt idx="0">
                  <c:v>0</c:v>
                </c:pt>
                <c:pt idx="1">
                  <c:v>0.06</c:v>
                </c:pt>
                <c:pt idx="2">
                  <c:v>0.3</c:v>
                </c:pt>
                <c:pt idx="3">
                  <c:v>0.32</c:v>
                </c:pt>
                <c:pt idx="4">
                  <c:v>0.52</c:v>
                </c:pt>
                <c:pt idx="5">
                  <c:v>0.76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23-4DE3-B0C5-626A3599F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251807"/>
        <c:axId val="1238247007"/>
      </c:lineChart>
      <c:catAx>
        <c:axId val="1238240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8248447"/>
        <c:crosses val="autoZero"/>
        <c:auto val="1"/>
        <c:lblAlgn val="ctr"/>
        <c:lblOffset val="100"/>
        <c:noMultiLvlLbl val="0"/>
      </c:catAx>
      <c:valAx>
        <c:axId val="12382484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8240767"/>
        <c:crosses val="autoZero"/>
        <c:crossBetween val="between"/>
      </c:valAx>
      <c:valAx>
        <c:axId val="123824700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238251807"/>
        <c:crosses val="max"/>
        <c:crossBetween val="between"/>
      </c:valAx>
      <c:catAx>
        <c:axId val="123825180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8247007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Donation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Participants!$C$6:$C$21</c:f>
              <c:numCache>
                <c:formatCode>General</c:formatCode>
                <c:ptCount val="16"/>
                <c:pt idx="0">
                  <c:v>3000</c:v>
                </c:pt>
                <c:pt idx="1">
                  <c:v>3750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7500</c:v>
                </c:pt>
                <c:pt idx="6">
                  <c:v>8750</c:v>
                </c:pt>
                <c:pt idx="7">
                  <c:v>9000</c:v>
                </c:pt>
                <c:pt idx="8">
                  <c:v>9000</c:v>
                </c:pt>
                <c:pt idx="9">
                  <c:v>9200</c:v>
                </c:pt>
                <c:pt idx="10">
                  <c:v>10000</c:v>
                </c:pt>
                <c:pt idx="11">
                  <c:v>10250</c:v>
                </c:pt>
                <c:pt idx="12">
                  <c:v>11750</c:v>
                </c:pt>
                <c:pt idx="13">
                  <c:v>12250</c:v>
                </c:pt>
                <c:pt idx="14">
                  <c:v>12500</c:v>
                </c:pt>
                <c:pt idx="15">
                  <c:v>15000</c:v>
                </c:pt>
              </c:numCache>
            </c:numRef>
          </c:xVal>
          <c:yVal>
            <c:numRef>
              <c:f>Participants!$D$6:$D$21</c:f>
              <c:numCache>
                <c:formatCode>"$"#,##0.00</c:formatCode>
                <c:ptCount val="16"/>
                <c:pt idx="0">
                  <c:v>10000</c:v>
                </c:pt>
                <c:pt idx="1">
                  <c:v>14500</c:v>
                </c:pt>
                <c:pt idx="2">
                  <c:v>17000</c:v>
                </c:pt>
                <c:pt idx="3">
                  <c:v>20000</c:v>
                </c:pt>
                <c:pt idx="4">
                  <c:v>22500</c:v>
                </c:pt>
                <c:pt idx="5">
                  <c:v>30000</c:v>
                </c:pt>
                <c:pt idx="6">
                  <c:v>45000</c:v>
                </c:pt>
                <c:pt idx="7">
                  <c:v>50100</c:v>
                </c:pt>
                <c:pt idx="8">
                  <c:v>56000</c:v>
                </c:pt>
                <c:pt idx="9">
                  <c:v>58250</c:v>
                </c:pt>
                <c:pt idx="10">
                  <c:v>60125</c:v>
                </c:pt>
                <c:pt idx="11">
                  <c:v>62500</c:v>
                </c:pt>
                <c:pt idx="12">
                  <c:v>64000</c:v>
                </c:pt>
                <c:pt idx="13">
                  <c:v>70000</c:v>
                </c:pt>
                <c:pt idx="14">
                  <c:v>75000</c:v>
                </c:pt>
                <c:pt idx="15">
                  <c:v>85500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31-48EB-823F-C13B2B203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363615"/>
        <c:axId val="1459359295"/>
      </c:scatterChart>
      <c:valAx>
        <c:axId val="145936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59295"/>
        <c:crosses val="autoZero"/>
        <c:crossBetween val="midCat"/>
      </c:valAx>
      <c:valAx>
        <c:axId val="145935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63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'2025Forecast'!$B$1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'2025Forecast'!$B$2:$B$22</c:f>
              <c:numCache>
                <c:formatCode>"$"#,##0.00</c:formatCode>
                <c:ptCount val="21"/>
                <c:pt idx="0">
                  <c:v>10000</c:v>
                </c:pt>
                <c:pt idx="1">
                  <c:v>14500</c:v>
                </c:pt>
                <c:pt idx="2">
                  <c:v>17000</c:v>
                </c:pt>
                <c:pt idx="3">
                  <c:v>20000</c:v>
                </c:pt>
                <c:pt idx="4">
                  <c:v>22500</c:v>
                </c:pt>
                <c:pt idx="5">
                  <c:v>30000</c:v>
                </c:pt>
                <c:pt idx="6">
                  <c:v>45000</c:v>
                </c:pt>
                <c:pt idx="7">
                  <c:v>50100</c:v>
                </c:pt>
                <c:pt idx="8">
                  <c:v>56000</c:v>
                </c:pt>
                <c:pt idx="9">
                  <c:v>58250</c:v>
                </c:pt>
                <c:pt idx="10">
                  <c:v>60125</c:v>
                </c:pt>
                <c:pt idx="11">
                  <c:v>62500</c:v>
                </c:pt>
                <c:pt idx="12">
                  <c:v>64000</c:v>
                </c:pt>
                <c:pt idx="13">
                  <c:v>70000</c:v>
                </c:pt>
                <c:pt idx="14">
                  <c:v>75000</c:v>
                </c:pt>
                <c:pt idx="15">
                  <c:v>85500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4-45F9-BBEA-519A5622EB46}"/>
            </c:ext>
          </c:extLst>
        </c:ser>
        <c:ser>
          <c:idx val="1"/>
          <c:order val="1"/>
          <c:tx>
            <c:strRef>
              <c:f>'2025Forecast'!$C$1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'2025Forecast'!$A$2:$A$22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'2025Forecast'!$C$2:$C$22</c:f>
              <c:numCache>
                <c:formatCode>General</c:formatCode>
                <c:ptCount val="21"/>
                <c:pt idx="15" formatCode="&quot;$&quot;#,##0.00">
                  <c:v>85500</c:v>
                </c:pt>
                <c:pt idx="16" formatCode="&quot;$&quot;#,##0.00">
                  <c:v>94605.283576957416</c:v>
                </c:pt>
                <c:pt idx="17" formatCode="&quot;$&quot;#,##0.00">
                  <c:v>103721.59395365327</c:v>
                </c:pt>
                <c:pt idx="18" formatCode="&quot;$&quot;#,##0.00">
                  <c:v>112837.90433034912</c:v>
                </c:pt>
                <c:pt idx="19" formatCode="&quot;$&quot;#,##0.00">
                  <c:v>121954.21470704497</c:v>
                </c:pt>
                <c:pt idx="20" formatCode="&quot;$&quot;#,##0.00">
                  <c:v>131070.52508374082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4-45F9-BBEA-519A5622EB46}"/>
            </c:ext>
          </c:extLst>
        </c:ser>
        <c:ser>
          <c:idx val="2"/>
          <c:order val="2"/>
          <c:tx>
            <c:strRef>
              <c:f>'2025Forecast'!$D$1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'2025Forecast'!$A$2:$A$22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'2025Forecast'!$D$2:$D$22</c:f>
              <c:numCache>
                <c:formatCode>General</c:formatCode>
                <c:ptCount val="21"/>
                <c:pt idx="15" formatCode="&quot;$&quot;#,##0.00">
                  <c:v>85500</c:v>
                </c:pt>
                <c:pt idx="16" formatCode="&quot;$&quot;#,##0.00">
                  <c:v>87134.731073719653</c:v>
                </c:pt>
                <c:pt idx="17" formatCode="&quot;$&quot;#,##0.00">
                  <c:v>88683.668659866584</c:v>
                </c:pt>
                <c:pt idx="18" formatCode="&quot;$&quot;#,##0.00">
                  <c:v>88883.131864478928</c:v>
                </c:pt>
                <c:pt idx="19" formatCode="&quot;$&quot;#,##0.00">
                  <c:v>87873.385518926254</c:v>
                </c:pt>
                <c:pt idx="20" formatCode="&quot;$&quot;#,##0.00">
                  <c:v>85774.028937663112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4-45F9-BBEA-519A5622EB46}"/>
            </c:ext>
          </c:extLst>
        </c:ser>
        <c:ser>
          <c:idx val="3"/>
          <c:order val="3"/>
          <c:tx>
            <c:strRef>
              <c:f>'2025Forecast'!$E$1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'2025Forecast'!$A$2:$A$22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'2025Forecast'!$E$2:$E$22</c:f>
              <c:numCache>
                <c:formatCode>General</c:formatCode>
                <c:ptCount val="21"/>
                <c:pt idx="15" formatCode="&quot;$&quot;#,##0.00">
                  <c:v>85500</c:v>
                </c:pt>
                <c:pt idx="16" formatCode="&quot;$&quot;#,##0.00">
                  <c:v>102075.83608019518</c:v>
                </c:pt>
                <c:pt idx="17" formatCode="&quot;$&quot;#,##0.00">
                  <c:v>118759.51924743995</c:v>
                </c:pt>
                <c:pt idx="18" formatCode="&quot;$&quot;#,##0.00">
                  <c:v>136792.67679621931</c:v>
                </c:pt>
                <c:pt idx="19" formatCode="&quot;$&quot;#,##0.00">
                  <c:v>156035.04389516369</c:v>
                </c:pt>
                <c:pt idx="20" formatCode="&quot;$&quot;#,##0.00">
                  <c:v>176367.02122981852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04-45F9-BBEA-519A5622E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947103"/>
        <c:axId val="1238246527"/>
      </c:lineChart>
      <c:catAx>
        <c:axId val="121094710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46527"/>
        <c:crosses val="autoZero"/>
        <c:auto val="1"/>
        <c:lblAlgn val="ctr"/>
        <c:lblOffset val="100"/>
        <c:noMultiLvlLbl val="0"/>
      </c:catAx>
      <c:valAx>
        <c:axId val="123824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94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9</xdr:row>
      <xdr:rowOff>95250</xdr:rowOff>
    </xdr:from>
    <xdr:to>
      <xdr:col>17</xdr:col>
      <xdr:colOff>238125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52A46E-BC4A-12EB-ED19-3ADD059EE7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185737</xdr:rowOff>
    </xdr:from>
    <xdr:to>
      <xdr:col>12</xdr:col>
      <xdr:colOff>85725</xdr:colOff>
      <xdr:row>24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E2FD1-435A-48D5-6F57-FE24B1697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4762</xdr:rowOff>
    </xdr:from>
    <xdr:to>
      <xdr:col>15</xdr:col>
      <xdr:colOff>609599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8D732-81C6-C08D-BB8D-042F1155F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3CE72-F184-4B15-B83C-78EB6090E514}" name="Table1" displayName="Table1" ref="A1:E22" totalsRowShown="0">
  <autoFilter ref="A1:E22" xr:uid="{0F83CE72-F184-4B15-B83C-78EB6090E514}"/>
  <tableColumns count="5">
    <tableColumn id="1" xr3:uid="{EEE8BD1F-D067-4A24-AD81-09C7149C3A12}" name="Timeline"/>
    <tableColumn id="2" xr3:uid="{A59F949F-62F0-4E11-9DEB-FE3B77A9A2B9}" name="Values"/>
    <tableColumn id="3" xr3:uid="{378EE890-5823-4012-A285-A2D015710D2F}" name="Forecast" dataDxfId="2">
      <calculatedColumnFormula>_xlfn.FORECAST.ETS(A2,$B$2:$B$17,$A$2:$A$17,1,1)</calculatedColumnFormula>
    </tableColumn>
    <tableColumn id="4" xr3:uid="{6C11AC31-73EF-408B-994E-D1C9B3A7F613}" name="Lower Confidence Bound" dataDxfId="1">
      <calculatedColumnFormula>C2-_xlfn.FORECAST.ETS.CONFINT(A2,$B$2:$B$17,$A$2:$A$17,0.95,1,1)</calculatedColumnFormula>
    </tableColumn>
    <tableColumn id="5" xr3:uid="{4D7FB98B-4C57-4EED-A52B-C3C25327E081}" name="Upper Confidence Bound" dataDxfId="0">
      <calculatedColumnFormula>C2+_xlfn.FORECAST.ETS.CONFINT(A2,$B$2:$B$17,$A$2:$A$17,0.95,1,1)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2E8-0844-4622-BBCC-00D67C5A10F0}">
  <sheetPr>
    <pageSetUpPr fitToPage="1"/>
  </sheetPr>
  <dimension ref="B2:J53"/>
  <sheetViews>
    <sheetView topLeftCell="A6" zoomScaleNormal="100" workbookViewId="0">
      <selection sqref="A1:S54"/>
    </sheetView>
  </sheetViews>
  <sheetFormatPr defaultRowHeight="15" x14ac:dyDescent="0.25"/>
  <cols>
    <col min="1" max="1" width="3.140625" customWidth="1"/>
    <col min="2" max="2" width="10.140625" customWidth="1"/>
    <col min="4" max="4" width="8.7109375"/>
    <col min="5" max="5" width="4.5703125" customWidth="1"/>
    <col min="6" max="6" width="10" customWidth="1"/>
    <col min="7" max="7" width="10.7109375" bestFit="1" customWidth="1"/>
    <col min="8" max="8" width="8.140625" customWidth="1"/>
    <col min="9" max="9" width="18.140625" bestFit="1" customWidth="1"/>
    <col min="10" max="10" width="9.85546875" bestFit="1" customWidth="1"/>
    <col min="11" max="11" width="8" bestFit="1" customWidth="1"/>
    <col min="12" max="12" width="17" bestFit="1" customWidth="1"/>
  </cols>
  <sheetData>
    <row r="2" spans="2:10" ht="21.75" thickBot="1" x14ac:dyDescent="0.4">
      <c r="B2" s="17" t="s">
        <v>15</v>
      </c>
      <c r="C2" s="16"/>
      <c r="D2" s="16"/>
    </row>
    <row r="3" spans="2:10" ht="15.75" thickBot="1" x14ac:dyDescent="0.3">
      <c r="B3" s="10" t="s">
        <v>8</v>
      </c>
      <c r="C3" s="10" t="s">
        <v>9</v>
      </c>
      <c r="D3" s="10" t="s">
        <v>10</v>
      </c>
      <c r="F3" s="15" t="s">
        <v>16</v>
      </c>
      <c r="G3" s="15" t="s">
        <v>13</v>
      </c>
    </row>
    <row r="4" spans="2:10" x14ac:dyDescent="0.25">
      <c r="B4" s="11">
        <v>8806</v>
      </c>
      <c r="C4" s="11">
        <v>20</v>
      </c>
      <c r="D4" s="12">
        <v>1.2999999999999999E-2</v>
      </c>
      <c r="F4" s="7">
        <v>0.01</v>
      </c>
      <c r="G4" cm="1">
        <f t="array" ref="G4:G10">FREQUENCY(D4:D53, F4:F9)</f>
        <v>2</v>
      </c>
    </row>
    <row r="5" spans="2:10" x14ac:dyDescent="0.25">
      <c r="B5">
        <v>3092</v>
      </c>
      <c r="C5">
        <v>20</v>
      </c>
      <c r="D5" s="7">
        <v>1.15E-2</v>
      </c>
      <c r="F5" s="7">
        <v>0.02</v>
      </c>
      <c r="G5">
        <v>17</v>
      </c>
    </row>
    <row r="6" spans="2:10" x14ac:dyDescent="0.25">
      <c r="B6" s="8">
        <v>6756</v>
      </c>
      <c r="C6" s="8">
        <v>21</v>
      </c>
      <c r="D6" s="9">
        <v>0.02</v>
      </c>
      <c r="F6" s="7">
        <v>0.03</v>
      </c>
      <c r="G6">
        <v>6</v>
      </c>
    </row>
    <row r="7" spans="2:10" x14ac:dyDescent="0.25">
      <c r="B7">
        <v>3768</v>
      </c>
      <c r="C7">
        <v>22</v>
      </c>
      <c r="D7" s="7">
        <v>0.01</v>
      </c>
      <c r="F7" s="7">
        <v>0.04</v>
      </c>
      <c r="G7">
        <v>5</v>
      </c>
    </row>
    <row r="8" spans="2:10" x14ac:dyDescent="0.25">
      <c r="B8" s="8">
        <v>6062</v>
      </c>
      <c r="C8" s="8">
        <v>22</v>
      </c>
      <c r="D8" s="9">
        <v>0.04</v>
      </c>
      <c r="F8" s="7">
        <v>0.05</v>
      </c>
      <c r="G8">
        <v>13</v>
      </c>
    </row>
    <row r="9" spans="2:10" x14ac:dyDescent="0.25">
      <c r="B9">
        <v>4746</v>
      </c>
      <c r="C9">
        <v>22</v>
      </c>
      <c r="D9" s="7">
        <v>1.9E-2</v>
      </c>
      <c r="F9" s="7">
        <v>0.06</v>
      </c>
      <c r="G9">
        <v>2</v>
      </c>
    </row>
    <row r="10" spans="2:10" x14ac:dyDescent="0.25">
      <c r="B10" s="8">
        <v>3503</v>
      </c>
      <c r="C10" s="8">
        <v>23</v>
      </c>
      <c r="D10" s="9">
        <v>1.55E-2</v>
      </c>
      <c r="G10">
        <v>5</v>
      </c>
    </row>
    <row r="11" spans="2:10" ht="15.75" thickBot="1" x14ac:dyDescent="0.3">
      <c r="B11">
        <v>8113</v>
      </c>
      <c r="C11">
        <v>23</v>
      </c>
      <c r="D11" s="7">
        <v>0.02</v>
      </c>
    </row>
    <row r="12" spans="2:10" x14ac:dyDescent="0.25">
      <c r="B12" s="8">
        <v>2913</v>
      </c>
      <c r="C12" s="8">
        <v>24</v>
      </c>
      <c r="D12" s="9">
        <v>1.2E-2</v>
      </c>
      <c r="F12" s="15" t="s">
        <v>9</v>
      </c>
      <c r="H12" s="24" t="s">
        <v>27</v>
      </c>
      <c r="I12" s="24" t="s">
        <v>13</v>
      </c>
      <c r="J12" s="24" t="s">
        <v>29</v>
      </c>
    </row>
    <row r="13" spans="2:10" x14ac:dyDescent="0.25">
      <c r="B13">
        <v>8526</v>
      </c>
      <c r="C13">
        <v>25</v>
      </c>
      <c r="D13" s="7">
        <v>1.55E-2</v>
      </c>
      <c r="F13">
        <v>18</v>
      </c>
      <c r="H13">
        <v>18</v>
      </c>
      <c r="I13">
        <v>0</v>
      </c>
      <c r="J13" s="21">
        <v>0</v>
      </c>
    </row>
    <row r="14" spans="2:10" x14ac:dyDescent="0.25">
      <c r="B14" s="8">
        <v>9205</v>
      </c>
      <c r="C14" s="8">
        <v>27</v>
      </c>
      <c r="D14" s="9">
        <v>1.9E-2</v>
      </c>
      <c r="F14">
        <v>21</v>
      </c>
      <c r="H14">
        <v>21</v>
      </c>
      <c r="I14">
        <v>3</v>
      </c>
      <c r="J14" s="21">
        <v>0.06</v>
      </c>
    </row>
    <row r="15" spans="2:10" x14ac:dyDescent="0.25">
      <c r="B15">
        <v>1897</v>
      </c>
      <c r="C15">
        <v>27</v>
      </c>
      <c r="D15" s="7">
        <v>3.5319999999999997E-2</v>
      </c>
      <c r="F15">
        <v>30</v>
      </c>
      <c r="H15">
        <v>30</v>
      </c>
      <c r="I15">
        <v>12</v>
      </c>
      <c r="J15" s="21">
        <v>0.3</v>
      </c>
    </row>
    <row r="16" spans="2:10" x14ac:dyDescent="0.25">
      <c r="B16" s="8">
        <v>3569</v>
      </c>
      <c r="C16" s="8">
        <v>28</v>
      </c>
      <c r="D16" s="9">
        <v>1.78E-2</v>
      </c>
      <c r="F16">
        <v>40</v>
      </c>
      <c r="H16">
        <v>40</v>
      </c>
      <c r="I16">
        <v>1</v>
      </c>
      <c r="J16" s="21">
        <v>0.32</v>
      </c>
    </row>
    <row r="17" spans="2:10" x14ac:dyDescent="0.25">
      <c r="B17">
        <v>7294</v>
      </c>
      <c r="C17">
        <v>28</v>
      </c>
      <c r="D17" s="7">
        <v>1.23E-2</v>
      </c>
      <c r="F17">
        <v>50</v>
      </c>
      <c r="H17">
        <v>50</v>
      </c>
      <c r="I17">
        <v>10</v>
      </c>
      <c r="J17" s="21">
        <v>0.52</v>
      </c>
    </row>
    <row r="18" spans="2:10" x14ac:dyDescent="0.25">
      <c r="B18" s="8">
        <v>3428</v>
      </c>
      <c r="C18" s="8">
        <v>29</v>
      </c>
      <c r="D18" s="9">
        <v>1.15E-2</v>
      </c>
      <c r="F18">
        <v>60</v>
      </c>
      <c r="H18">
        <v>60</v>
      </c>
      <c r="I18">
        <v>12</v>
      </c>
      <c r="J18" s="21">
        <v>0.76</v>
      </c>
    </row>
    <row r="19" spans="2:10" ht="15.75" thickBot="1" x14ac:dyDescent="0.3">
      <c r="B19">
        <v>3299</v>
      </c>
      <c r="C19">
        <v>36</v>
      </c>
      <c r="D19" s="7">
        <v>0.03</v>
      </c>
      <c r="F19" t="s">
        <v>11</v>
      </c>
      <c r="H19" s="22" t="s">
        <v>28</v>
      </c>
      <c r="I19" s="22">
        <v>12</v>
      </c>
      <c r="J19" s="23">
        <v>1</v>
      </c>
    </row>
    <row r="20" spans="2:10" x14ac:dyDescent="0.25">
      <c r="B20" s="8">
        <v>4022</v>
      </c>
      <c r="C20" s="8">
        <v>43</v>
      </c>
      <c r="D20" s="9">
        <v>0.04</v>
      </c>
    </row>
    <row r="21" spans="2:10" x14ac:dyDescent="0.25">
      <c r="B21">
        <v>2987</v>
      </c>
      <c r="C21">
        <v>44</v>
      </c>
      <c r="D21" s="7">
        <v>4.2500000000000003E-2</v>
      </c>
      <c r="F21" s="15" t="s">
        <v>12</v>
      </c>
      <c r="G21" s="15" t="s">
        <v>17</v>
      </c>
      <c r="H21" s="15" t="s">
        <v>18</v>
      </c>
      <c r="I21" s="15" t="s">
        <v>14</v>
      </c>
    </row>
    <row r="22" spans="2:10" x14ac:dyDescent="0.25">
      <c r="B22" s="8">
        <v>9309</v>
      </c>
      <c r="C22" s="8">
        <v>44</v>
      </c>
      <c r="D22" s="9">
        <v>1.323E-2</v>
      </c>
      <c r="F22" s="20">
        <f>CORREL(C4:C53,D4:D53)</f>
        <v>0.51565165237866506</v>
      </c>
      <c r="G22" s="20">
        <f>_xlfn.COVARIANCE.P(C4:C53,D4:D53)</f>
        <v>0.14971208000000005</v>
      </c>
      <c r="H22" s="20">
        <f>VAR(C4:C53,D4:D53)</f>
        <v>670.25106891282451</v>
      </c>
      <c r="I22" s="20">
        <f>STDEV(C4:C53,D4:D53)</f>
        <v>25.889207575992444</v>
      </c>
    </row>
    <row r="23" spans="2:10" x14ac:dyDescent="0.25">
      <c r="B23">
        <v>5215</v>
      </c>
      <c r="C23">
        <v>46</v>
      </c>
      <c r="D23" s="7">
        <v>4.2500000000000003E-2</v>
      </c>
    </row>
    <row r="24" spans="2:10" x14ac:dyDescent="0.25">
      <c r="B24" s="8">
        <v>8683</v>
      </c>
      <c r="C24" s="8">
        <v>47</v>
      </c>
      <c r="D24" s="9">
        <v>4.4999999999999998E-2</v>
      </c>
    </row>
    <row r="25" spans="2:10" x14ac:dyDescent="0.25">
      <c r="B25">
        <v>4305</v>
      </c>
      <c r="C25">
        <v>47</v>
      </c>
      <c r="D25" s="7">
        <v>2.4500000000000001E-2</v>
      </c>
    </row>
    <row r="26" spans="2:10" x14ac:dyDescent="0.25">
      <c r="B26" s="8">
        <v>5796</v>
      </c>
      <c r="C26" s="8">
        <v>47</v>
      </c>
      <c r="D26" s="9">
        <v>4.3999999999999997E-2</v>
      </c>
    </row>
    <row r="27" spans="2:10" x14ac:dyDescent="0.25">
      <c r="B27">
        <v>6689</v>
      </c>
      <c r="C27">
        <v>48</v>
      </c>
      <c r="D27" s="7">
        <v>1.323E-2</v>
      </c>
    </row>
    <row r="28" spans="2:10" x14ac:dyDescent="0.25">
      <c r="B28" s="8">
        <v>4673</v>
      </c>
      <c r="C28" s="8">
        <v>49</v>
      </c>
      <c r="D28" s="9">
        <v>4.4999999999999998E-2</v>
      </c>
    </row>
    <row r="29" spans="2:10" x14ac:dyDescent="0.25">
      <c r="B29">
        <v>8613</v>
      </c>
      <c r="C29">
        <v>49</v>
      </c>
      <c r="D29" s="7">
        <v>4.4999999999999998E-2</v>
      </c>
    </row>
    <row r="30" spans="2:10" x14ac:dyDescent="0.25">
      <c r="B30" s="8">
        <v>9469</v>
      </c>
      <c r="C30" s="8">
        <v>51</v>
      </c>
      <c r="D30" s="9">
        <v>2.3199999999999998E-2</v>
      </c>
    </row>
    <row r="31" spans="2:10" x14ac:dyDescent="0.25">
      <c r="B31">
        <v>1936</v>
      </c>
      <c r="C31">
        <v>51</v>
      </c>
      <c r="D31" s="7">
        <v>4.4999999999999998E-2</v>
      </c>
    </row>
    <row r="32" spans="2:10" x14ac:dyDescent="0.25">
      <c r="B32" s="8">
        <v>5436</v>
      </c>
      <c r="C32" s="8">
        <v>55</v>
      </c>
      <c r="D32" s="9">
        <v>6.7500000000000004E-2</v>
      </c>
    </row>
    <row r="33" spans="2:4" x14ac:dyDescent="0.25">
      <c r="B33">
        <v>4752</v>
      </c>
      <c r="C33">
        <v>55</v>
      </c>
      <c r="D33" s="7">
        <v>4.4999999999999998E-2</v>
      </c>
    </row>
    <row r="34" spans="2:4" x14ac:dyDescent="0.25">
      <c r="B34" s="8">
        <v>2398</v>
      </c>
      <c r="C34" s="8">
        <v>55</v>
      </c>
      <c r="D34" s="9">
        <v>4.4999999999999998E-2</v>
      </c>
    </row>
    <row r="35" spans="2:4" x14ac:dyDescent="0.25">
      <c r="B35">
        <v>6065</v>
      </c>
      <c r="C35">
        <v>56</v>
      </c>
      <c r="D35" s="7">
        <v>3.4000000000000002E-2</v>
      </c>
    </row>
    <row r="36" spans="2:4" x14ac:dyDescent="0.25">
      <c r="B36" s="8">
        <v>4957</v>
      </c>
      <c r="C36" s="8">
        <v>57</v>
      </c>
      <c r="D36" s="9">
        <v>4.4999999999999998E-2</v>
      </c>
    </row>
    <row r="37" spans="2:4" x14ac:dyDescent="0.25">
      <c r="B37">
        <v>6971</v>
      </c>
      <c r="C37">
        <v>57</v>
      </c>
      <c r="D37" s="7">
        <v>6.7500000000000004E-2</v>
      </c>
    </row>
    <row r="38" spans="2:4" x14ac:dyDescent="0.25">
      <c r="B38" s="8">
        <v>5885</v>
      </c>
      <c r="C38" s="8">
        <v>58</v>
      </c>
      <c r="D38" s="9">
        <v>0.06</v>
      </c>
    </row>
    <row r="39" spans="2:4" x14ac:dyDescent="0.25">
      <c r="B39">
        <v>2612</v>
      </c>
      <c r="C39">
        <v>58</v>
      </c>
      <c r="D39" s="7">
        <v>2.4500000000000001E-2</v>
      </c>
    </row>
    <row r="40" spans="2:4" x14ac:dyDescent="0.25">
      <c r="B40" s="8">
        <v>2617</v>
      </c>
      <c r="C40" s="8">
        <v>59</v>
      </c>
      <c r="D40" s="9">
        <v>3.4000000000000002E-2</v>
      </c>
    </row>
    <row r="41" spans="2:4" x14ac:dyDescent="0.25">
      <c r="B41">
        <v>7566</v>
      </c>
      <c r="C41">
        <v>60</v>
      </c>
      <c r="D41" s="7">
        <v>0.06</v>
      </c>
    </row>
    <row r="42" spans="2:4" x14ac:dyDescent="0.25">
      <c r="B42" s="8">
        <v>6377</v>
      </c>
      <c r="C42" s="8">
        <v>61</v>
      </c>
      <c r="D42" s="9">
        <v>0.03</v>
      </c>
    </row>
    <row r="43" spans="2:4" x14ac:dyDescent="0.25">
      <c r="B43">
        <v>1569</v>
      </c>
      <c r="C43">
        <v>62</v>
      </c>
      <c r="D43" s="7">
        <v>4.4999999999999998E-2</v>
      </c>
    </row>
    <row r="44" spans="2:4" x14ac:dyDescent="0.25">
      <c r="B44" s="8">
        <v>5568</v>
      </c>
      <c r="C44" s="8">
        <v>62</v>
      </c>
      <c r="D44" s="9">
        <v>6.7500000000000004E-2</v>
      </c>
    </row>
    <row r="45" spans="2:4" x14ac:dyDescent="0.25">
      <c r="B45">
        <v>2488</v>
      </c>
      <c r="C45">
        <v>63</v>
      </c>
      <c r="D45" s="7">
        <v>4.4999999999999998E-2</v>
      </c>
    </row>
    <row r="46" spans="2:4" x14ac:dyDescent="0.25">
      <c r="B46" s="8">
        <v>8206</v>
      </c>
      <c r="C46" s="8">
        <v>63</v>
      </c>
      <c r="D46" s="9">
        <v>0.01</v>
      </c>
    </row>
    <row r="47" spans="2:4" x14ac:dyDescent="0.25">
      <c r="B47">
        <v>5389</v>
      </c>
      <c r="C47">
        <v>63</v>
      </c>
      <c r="D47" s="7">
        <v>1.78E-2</v>
      </c>
    </row>
    <row r="48" spans="2:4" x14ac:dyDescent="0.25">
      <c r="B48" s="8">
        <v>6214</v>
      </c>
      <c r="C48" s="8">
        <v>66</v>
      </c>
      <c r="D48" s="9">
        <v>1.2E-2</v>
      </c>
    </row>
    <row r="49" spans="2:4" x14ac:dyDescent="0.25">
      <c r="B49">
        <v>1895</v>
      </c>
      <c r="C49">
        <v>67</v>
      </c>
      <c r="D49" s="7">
        <v>6.7500000000000004E-2</v>
      </c>
    </row>
    <row r="50" spans="2:4" x14ac:dyDescent="0.25">
      <c r="B50" s="8">
        <v>5038</v>
      </c>
      <c r="C50" s="8">
        <v>67</v>
      </c>
      <c r="D50" s="9">
        <v>6.5000000000000002E-2</v>
      </c>
    </row>
    <row r="51" spans="2:4" x14ac:dyDescent="0.25">
      <c r="B51">
        <v>5296</v>
      </c>
      <c r="C51">
        <v>67</v>
      </c>
      <c r="D51" s="7">
        <v>2.3199999999999998E-2</v>
      </c>
    </row>
    <row r="52" spans="2:4" x14ac:dyDescent="0.25">
      <c r="B52" s="8">
        <v>3463</v>
      </c>
      <c r="C52" s="8">
        <v>68</v>
      </c>
      <c r="D52" s="9">
        <v>4.4999999999999998E-2</v>
      </c>
    </row>
    <row r="53" spans="2:4" ht="15.75" thickBot="1" x14ac:dyDescent="0.3">
      <c r="B53" s="13">
        <v>7803</v>
      </c>
      <c r="C53" s="13">
        <v>68</v>
      </c>
      <c r="D53" s="14">
        <v>1.2999999999999999E-2</v>
      </c>
    </row>
  </sheetData>
  <sortState xmlns:xlrd2="http://schemas.microsoft.com/office/spreadsheetml/2017/richdata2" ref="H13:H18">
    <sortCondition ref="H13"/>
  </sortState>
  <pageMargins left="0.7" right="0.7" top="0.75" bottom="0.75" header="0.3" footer="0.3"/>
  <pageSetup scale="52" orientation="portrait" r:id="rId1"/>
  <headerFooter>
    <oddFooter>&amp;LKyler Suess&amp;CGolden State 5k&amp;Re08c1GoldenState5k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E235-C66B-4BE4-8D12-BC88E1742CBE}">
  <sheetPr>
    <pageSetUpPr fitToPage="1"/>
  </sheetPr>
  <dimension ref="B2:M21"/>
  <sheetViews>
    <sheetView zoomScaleNormal="100" workbookViewId="0">
      <selection sqref="A1:N30"/>
    </sheetView>
  </sheetViews>
  <sheetFormatPr defaultRowHeight="15" x14ac:dyDescent="0.25"/>
  <cols>
    <col min="2" max="2" width="15" bestFit="1" customWidth="1"/>
    <col min="3" max="3" width="10.42578125" bestFit="1" customWidth="1"/>
    <col min="4" max="5" width="8.85546875" bestFit="1" customWidth="1"/>
    <col min="7" max="7" width="19.140625" bestFit="1" customWidth="1"/>
    <col min="8" max="8" width="12" bestFit="1" customWidth="1"/>
    <col min="9" max="9" width="7" bestFit="1" customWidth="1"/>
    <col min="10" max="13" width="12" bestFit="1" customWidth="1"/>
  </cols>
  <sheetData>
    <row r="2" spans="2:13" x14ac:dyDescent="0.25">
      <c r="B2" s="3" t="s">
        <v>0</v>
      </c>
    </row>
    <row r="3" spans="2:13" x14ac:dyDescent="0.25">
      <c r="B3" s="3" t="s">
        <v>6</v>
      </c>
      <c r="C3" t="s">
        <v>7</v>
      </c>
    </row>
    <row r="5" spans="2:13" x14ac:dyDescent="0.25">
      <c r="B5" s="4" t="s">
        <v>5</v>
      </c>
      <c r="C5" s="4" t="s">
        <v>2</v>
      </c>
      <c r="D5" s="4" t="s">
        <v>3</v>
      </c>
      <c r="E5" s="4" t="s">
        <v>4</v>
      </c>
      <c r="G5" t="s">
        <v>30</v>
      </c>
    </row>
    <row r="6" spans="2:13" x14ac:dyDescent="0.25">
      <c r="B6" s="1">
        <v>2005</v>
      </c>
      <c r="C6" s="18">
        <v>3000</v>
      </c>
      <c r="D6" s="18">
        <v>2250</v>
      </c>
      <c r="E6" s="18">
        <v>2000</v>
      </c>
    </row>
    <row r="7" spans="2:13" ht="15.75" thickBot="1" x14ac:dyDescent="0.3">
      <c r="B7" s="2">
        <v>2006</v>
      </c>
      <c r="C7" s="19">
        <v>3750</v>
      </c>
      <c r="D7" s="19">
        <v>2375</v>
      </c>
      <c r="E7" s="19">
        <v>2200</v>
      </c>
      <c r="G7" t="s">
        <v>31</v>
      </c>
    </row>
    <row r="8" spans="2:13" x14ac:dyDescent="0.25">
      <c r="B8" s="1">
        <v>2007</v>
      </c>
      <c r="C8" s="18">
        <v>4000</v>
      </c>
      <c r="D8" s="18">
        <v>2400</v>
      </c>
      <c r="E8" s="18">
        <v>2500</v>
      </c>
      <c r="G8" s="24" t="s">
        <v>32</v>
      </c>
      <c r="H8" s="24" t="s">
        <v>33</v>
      </c>
      <c r="I8" s="24" t="s">
        <v>34</v>
      </c>
      <c r="J8" s="24" t="s">
        <v>35</v>
      </c>
      <c r="K8" s="24" t="s">
        <v>18</v>
      </c>
    </row>
    <row r="9" spans="2:13" x14ac:dyDescent="0.25">
      <c r="B9" s="2">
        <v>2008</v>
      </c>
      <c r="C9" s="19">
        <v>4500</v>
      </c>
      <c r="D9" s="19">
        <v>3200</v>
      </c>
      <c r="E9" s="19">
        <v>3000</v>
      </c>
      <c r="G9" t="s">
        <v>2</v>
      </c>
      <c r="H9">
        <v>16</v>
      </c>
      <c r="I9">
        <v>135450</v>
      </c>
      <c r="J9">
        <v>8465.625</v>
      </c>
      <c r="K9">
        <v>12768906.25</v>
      </c>
    </row>
    <row r="10" spans="2:13" x14ac:dyDescent="0.25">
      <c r="B10" s="1">
        <v>2009</v>
      </c>
      <c r="C10" s="18">
        <v>5000</v>
      </c>
      <c r="D10" s="18">
        <v>3175</v>
      </c>
      <c r="E10" s="18">
        <v>3025</v>
      </c>
      <c r="G10" t="s">
        <v>3</v>
      </c>
      <c r="H10">
        <v>16</v>
      </c>
      <c r="I10">
        <v>77485</v>
      </c>
      <c r="J10">
        <v>4842.8125</v>
      </c>
      <c r="K10">
        <v>3175043.2291666665</v>
      </c>
    </row>
    <row r="11" spans="2:13" ht="15.75" thickBot="1" x14ac:dyDescent="0.3">
      <c r="B11" s="2">
        <v>2010</v>
      </c>
      <c r="C11" s="19">
        <v>7500</v>
      </c>
      <c r="D11" s="19">
        <v>4000</v>
      </c>
      <c r="E11" s="19">
        <v>4500</v>
      </c>
      <c r="G11" s="22" t="s">
        <v>4</v>
      </c>
      <c r="H11" s="22">
        <v>16</v>
      </c>
      <c r="I11" s="22">
        <v>83805</v>
      </c>
      <c r="J11" s="22">
        <v>5237.8125</v>
      </c>
      <c r="K11" s="22">
        <v>4450409.895833333</v>
      </c>
    </row>
    <row r="12" spans="2:13" x14ac:dyDescent="0.25">
      <c r="B12" s="1">
        <v>2011</v>
      </c>
      <c r="C12" s="18">
        <v>8750</v>
      </c>
      <c r="D12" s="18">
        <v>4500</v>
      </c>
      <c r="E12" s="18">
        <v>5000</v>
      </c>
    </row>
    <row r="13" spans="2:13" x14ac:dyDescent="0.25">
      <c r="B13" s="2">
        <v>2012</v>
      </c>
      <c r="C13" s="19">
        <v>9000</v>
      </c>
      <c r="D13" s="19">
        <v>5000</v>
      </c>
      <c r="E13" s="19">
        <v>5480</v>
      </c>
    </row>
    <row r="14" spans="2:13" ht="15.75" thickBot="1" x14ac:dyDescent="0.3">
      <c r="B14" s="1">
        <v>2013</v>
      </c>
      <c r="C14" s="18">
        <v>9000</v>
      </c>
      <c r="D14" s="18">
        <v>5210</v>
      </c>
      <c r="E14" s="18">
        <v>6000</v>
      </c>
      <c r="G14" t="s">
        <v>36</v>
      </c>
    </row>
    <row r="15" spans="2:13" x14ac:dyDescent="0.25">
      <c r="B15" s="2">
        <v>2014</v>
      </c>
      <c r="C15" s="19">
        <v>9200</v>
      </c>
      <c r="D15" s="19">
        <v>5500</v>
      </c>
      <c r="E15" s="19">
        <v>6200</v>
      </c>
      <c r="G15" s="24" t="s">
        <v>37</v>
      </c>
      <c r="H15" s="24" t="s">
        <v>38</v>
      </c>
      <c r="I15" s="24" t="s">
        <v>39</v>
      </c>
      <c r="J15" s="24" t="s">
        <v>40</v>
      </c>
      <c r="K15" s="24" t="s">
        <v>41</v>
      </c>
      <c r="L15" s="24" t="s">
        <v>42</v>
      </c>
      <c r="M15" s="24" t="s">
        <v>43</v>
      </c>
    </row>
    <row r="16" spans="2:13" x14ac:dyDescent="0.25">
      <c r="B16" s="1">
        <v>2015</v>
      </c>
      <c r="C16" s="18">
        <v>10000</v>
      </c>
      <c r="D16" s="18">
        <v>6000</v>
      </c>
      <c r="E16" s="18">
        <v>6500</v>
      </c>
      <c r="G16" t="s">
        <v>44</v>
      </c>
      <c r="H16">
        <v>126397701.04166669</v>
      </c>
      <c r="I16">
        <v>2</v>
      </c>
      <c r="J16">
        <v>63198850.520833343</v>
      </c>
      <c r="K16">
        <v>9.2965191049302085</v>
      </c>
      <c r="L16">
        <v>4.1741316192665047E-4</v>
      </c>
      <c r="M16">
        <v>3.2043172921141903</v>
      </c>
    </row>
    <row r="17" spans="2:13" x14ac:dyDescent="0.25">
      <c r="B17" s="2">
        <v>2016</v>
      </c>
      <c r="C17" s="19">
        <v>10250</v>
      </c>
      <c r="D17" s="19">
        <v>6025</v>
      </c>
      <c r="E17" s="19">
        <v>7000</v>
      </c>
      <c r="G17" t="s">
        <v>45</v>
      </c>
      <c r="H17">
        <v>305915390.625</v>
      </c>
      <c r="I17">
        <v>45</v>
      </c>
      <c r="J17">
        <v>6798119.791666667</v>
      </c>
    </row>
    <row r="18" spans="2:13" x14ac:dyDescent="0.25">
      <c r="B18" s="1">
        <v>2017</v>
      </c>
      <c r="C18" s="18">
        <v>11750</v>
      </c>
      <c r="D18" s="18">
        <v>6250</v>
      </c>
      <c r="E18" s="18">
        <v>7100</v>
      </c>
    </row>
    <row r="19" spans="2:13" ht="15.75" thickBot="1" x14ac:dyDescent="0.3">
      <c r="B19" s="2">
        <v>2018</v>
      </c>
      <c r="C19" s="19">
        <v>12250</v>
      </c>
      <c r="D19" s="19">
        <v>6800</v>
      </c>
      <c r="E19" s="19">
        <v>7500</v>
      </c>
      <c r="G19" s="22" t="s">
        <v>46</v>
      </c>
      <c r="H19" s="22">
        <v>432313091.66666669</v>
      </c>
      <c r="I19" s="22">
        <v>47</v>
      </c>
      <c r="J19" s="22"/>
      <c r="K19" s="22"/>
      <c r="L19" s="22"/>
      <c r="M19" s="22"/>
    </row>
    <row r="20" spans="2:13" x14ac:dyDescent="0.25">
      <c r="B20" s="1">
        <v>2019</v>
      </c>
      <c r="C20" s="18">
        <v>12500</v>
      </c>
      <c r="D20" s="18">
        <v>7000</v>
      </c>
      <c r="E20" s="18">
        <v>7800</v>
      </c>
    </row>
    <row r="21" spans="2:13" x14ac:dyDescent="0.25">
      <c r="B21" s="2">
        <v>2020</v>
      </c>
      <c r="C21" s="19">
        <v>15000</v>
      </c>
      <c r="D21" s="19">
        <v>7800</v>
      </c>
      <c r="E21" s="19">
        <v>8000</v>
      </c>
    </row>
  </sheetData>
  <pageMargins left="0.7" right="0.7" top="0.75" bottom="0.75" header="0.3" footer="0.3"/>
  <pageSetup scale="61" orientation="portrait" r:id="rId1"/>
  <headerFooter>
    <oddFooter>&amp;LKyler Suess&amp;CGolden State 5k&amp;Re08c1GoldenState5k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DAA5-7FA6-437C-B7F3-0772E49EDD3A}">
  <sheetPr>
    <pageSetUpPr fitToPage="1"/>
  </sheetPr>
  <dimension ref="B2:I21"/>
  <sheetViews>
    <sheetView zoomScaleNormal="100" workbookViewId="0">
      <selection sqref="A1:N28"/>
    </sheetView>
  </sheetViews>
  <sheetFormatPr defaultRowHeight="15" x14ac:dyDescent="0.25"/>
  <cols>
    <col min="1" max="1" width="4.5703125" customWidth="1"/>
    <col min="2" max="2" width="14.85546875" customWidth="1"/>
    <col min="3" max="3" width="12.42578125" customWidth="1"/>
    <col min="4" max="4" width="10.28515625" bestFit="1" customWidth="1"/>
    <col min="6" max="7" width="10.5703125" bestFit="1" customWidth="1"/>
    <col min="8" max="8" width="9.28515625" bestFit="1" customWidth="1"/>
    <col min="9" max="9" width="12.42578125" bestFit="1" customWidth="1"/>
  </cols>
  <sheetData>
    <row r="2" spans="2:9" x14ac:dyDescent="0.25">
      <c r="B2" s="3" t="s">
        <v>0</v>
      </c>
    </row>
    <row r="3" spans="2:9" x14ac:dyDescent="0.25">
      <c r="B3" s="3" t="s">
        <v>6</v>
      </c>
      <c r="C3" t="s">
        <v>2</v>
      </c>
      <c r="D3">
        <v>20000</v>
      </c>
    </row>
    <row r="5" spans="2:9" x14ac:dyDescent="0.25">
      <c r="B5" s="4" t="s">
        <v>5</v>
      </c>
      <c r="C5" s="4" t="s">
        <v>1</v>
      </c>
      <c r="D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</row>
    <row r="6" spans="2:9" x14ac:dyDescent="0.25">
      <c r="B6" s="1">
        <v>2005</v>
      </c>
      <c r="C6" s="1">
        <v>3000</v>
      </c>
      <c r="D6" s="5">
        <v>10000</v>
      </c>
      <c r="F6">
        <f>INTERCEPT(D6:D21,C6:C21)</f>
        <v>-9730.21665177861</v>
      </c>
      <c r="G6">
        <f>SLOPE(D6:D21,C6:C21)</f>
        <v>6.6161570057471968</v>
      </c>
      <c r="H6">
        <f>RSQ(D6:D21,C6:C21)</f>
        <v>0.96890903829064223</v>
      </c>
      <c r="I6">
        <f>STEYX(D6:D21,C6:C21)</f>
        <v>4383.6900333268068</v>
      </c>
    </row>
    <row r="7" spans="2:9" x14ac:dyDescent="0.25">
      <c r="B7" s="2">
        <v>2006</v>
      </c>
      <c r="C7" s="2">
        <v>3750</v>
      </c>
      <c r="D7" s="6">
        <v>14500</v>
      </c>
    </row>
    <row r="8" spans="2:9" x14ac:dyDescent="0.25">
      <c r="B8" s="1">
        <v>2007</v>
      </c>
      <c r="C8" s="1">
        <v>4000</v>
      </c>
      <c r="D8" s="5">
        <v>17000</v>
      </c>
      <c r="F8" s="4" t="s">
        <v>24</v>
      </c>
      <c r="G8" s="4" t="s">
        <v>25</v>
      </c>
      <c r="H8" s="4" t="s">
        <v>26</v>
      </c>
    </row>
    <row r="9" spans="2:9" x14ac:dyDescent="0.25">
      <c r="B9" s="2">
        <v>2008</v>
      </c>
      <c r="C9" s="2">
        <v>4500</v>
      </c>
      <c r="D9" s="6">
        <v>20000</v>
      </c>
      <c r="F9" s="26">
        <f>_xlfn.FORECAST.LINEAR(20000,C6:C21,D6:D21)</f>
        <v>4617.0726273635555</v>
      </c>
      <c r="G9" s="26">
        <f>F9 +I6</f>
        <v>9000.7626606903614</v>
      </c>
      <c r="H9" s="26">
        <f>F9 - I6</f>
        <v>233.38259403674874</v>
      </c>
    </row>
    <row r="10" spans="2:9" x14ac:dyDescent="0.25">
      <c r="B10" s="1">
        <v>2009</v>
      </c>
      <c r="C10" s="1">
        <v>5000</v>
      </c>
      <c r="D10" s="5">
        <v>22500</v>
      </c>
    </row>
    <row r="11" spans="2:9" x14ac:dyDescent="0.25">
      <c r="B11" s="2">
        <v>2010</v>
      </c>
      <c r="C11" s="2">
        <v>7500</v>
      </c>
      <c r="D11" s="6">
        <v>30000</v>
      </c>
    </row>
    <row r="12" spans="2:9" x14ac:dyDescent="0.25">
      <c r="B12" s="1">
        <v>2011</v>
      </c>
      <c r="C12" s="1">
        <v>8750</v>
      </c>
      <c r="D12" s="5">
        <v>45000</v>
      </c>
    </row>
    <row r="13" spans="2:9" x14ac:dyDescent="0.25">
      <c r="B13" s="2">
        <v>2012</v>
      </c>
      <c r="C13" s="2">
        <v>9000</v>
      </c>
      <c r="D13" s="6">
        <v>50100</v>
      </c>
    </row>
    <row r="14" spans="2:9" x14ac:dyDescent="0.25">
      <c r="B14" s="1">
        <v>2013</v>
      </c>
      <c r="C14" s="1">
        <v>9000</v>
      </c>
      <c r="D14" s="5">
        <v>56000</v>
      </c>
    </row>
    <row r="15" spans="2:9" x14ac:dyDescent="0.25">
      <c r="B15" s="2">
        <v>2014</v>
      </c>
      <c r="C15" s="2">
        <v>9200</v>
      </c>
      <c r="D15" s="6">
        <v>58250</v>
      </c>
    </row>
    <row r="16" spans="2:9" x14ac:dyDescent="0.25">
      <c r="B16" s="1">
        <v>2015</v>
      </c>
      <c r="C16" s="1">
        <v>10000</v>
      </c>
      <c r="D16" s="5">
        <v>60125</v>
      </c>
    </row>
    <row r="17" spans="2:4" x14ac:dyDescent="0.25">
      <c r="B17" s="2">
        <v>2016</v>
      </c>
      <c r="C17" s="2">
        <v>10250</v>
      </c>
      <c r="D17" s="6">
        <v>62500</v>
      </c>
    </row>
    <row r="18" spans="2:4" x14ac:dyDescent="0.25">
      <c r="B18" s="1">
        <v>2017</v>
      </c>
      <c r="C18" s="1">
        <v>11750</v>
      </c>
      <c r="D18" s="5">
        <v>64000</v>
      </c>
    </row>
    <row r="19" spans="2:4" x14ac:dyDescent="0.25">
      <c r="B19" s="2">
        <v>2018</v>
      </c>
      <c r="C19" s="2">
        <v>12250</v>
      </c>
      <c r="D19" s="6">
        <v>70000</v>
      </c>
    </row>
    <row r="20" spans="2:4" x14ac:dyDescent="0.25">
      <c r="B20" s="1">
        <v>2019</v>
      </c>
      <c r="C20" s="1">
        <v>12500</v>
      </c>
      <c r="D20" s="5">
        <v>75000</v>
      </c>
    </row>
    <row r="21" spans="2:4" x14ac:dyDescent="0.25">
      <c r="B21" s="2">
        <v>2020</v>
      </c>
      <c r="C21" s="2">
        <v>15000</v>
      </c>
      <c r="D21" s="6">
        <v>85500</v>
      </c>
    </row>
  </sheetData>
  <sortState xmlns:xlrd2="http://schemas.microsoft.com/office/spreadsheetml/2017/richdata2" ref="B10:C21">
    <sortCondition ref="C10"/>
  </sortState>
  <pageMargins left="0.7" right="0.7" top="0.75" bottom="0.75" header="0.3" footer="0.3"/>
  <pageSetup scale="69" orientation="portrait" r:id="rId1"/>
  <headerFooter>
    <oddFooter>&amp;LKyler Suess&amp;CGolden State 5k&amp;Re08c1GoldenState5k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E81E-82BD-4818-9881-2CF93377A38F}">
  <sheetPr>
    <pageSetUpPr fitToPage="1"/>
  </sheetPr>
  <dimension ref="A1:E22"/>
  <sheetViews>
    <sheetView tabSelected="1" zoomScaleNormal="100" workbookViewId="0">
      <selection activeCell="E33" sqref="E33"/>
    </sheetView>
  </sheetViews>
  <sheetFormatPr defaultRowHeight="15" x14ac:dyDescent="0.25"/>
  <cols>
    <col min="1" max="1" width="11" customWidth="1"/>
    <col min="2" max="2" width="10.1406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47</v>
      </c>
      <c r="B1" t="s">
        <v>48</v>
      </c>
      <c r="C1" t="s">
        <v>24</v>
      </c>
      <c r="D1" t="s">
        <v>49</v>
      </c>
      <c r="E1" t="s">
        <v>50</v>
      </c>
    </row>
    <row r="2" spans="1:5" x14ac:dyDescent="0.25">
      <c r="A2">
        <v>2005</v>
      </c>
      <c r="B2" s="25">
        <v>10000</v>
      </c>
    </row>
    <row r="3" spans="1:5" x14ac:dyDescent="0.25">
      <c r="A3">
        <v>2006</v>
      </c>
      <c r="B3" s="25">
        <v>14500</v>
      </c>
    </row>
    <row r="4" spans="1:5" x14ac:dyDescent="0.25">
      <c r="A4">
        <v>2007</v>
      </c>
      <c r="B4" s="25">
        <v>17000</v>
      </c>
    </row>
    <row r="5" spans="1:5" x14ac:dyDescent="0.25">
      <c r="A5">
        <v>2008</v>
      </c>
      <c r="B5" s="25">
        <v>20000</v>
      </c>
    </row>
    <row r="6" spans="1:5" x14ac:dyDescent="0.25">
      <c r="A6">
        <v>2009</v>
      </c>
      <c r="B6" s="25">
        <v>22500</v>
      </c>
    </row>
    <row r="7" spans="1:5" x14ac:dyDescent="0.25">
      <c r="A7">
        <v>2010</v>
      </c>
      <c r="B7" s="25">
        <v>30000</v>
      </c>
    </row>
    <row r="8" spans="1:5" x14ac:dyDescent="0.25">
      <c r="A8">
        <v>2011</v>
      </c>
      <c r="B8" s="25">
        <v>45000</v>
      </c>
    </row>
    <row r="9" spans="1:5" x14ac:dyDescent="0.25">
      <c r="A9">
        <v>2012</v>
      </c>
      <c r="B9" s="25">
        <v>50100</v>
      </c>
    </row>
    <row r="10" spans="1:5" x14ac:dyDescent="0.25">
      <c r="A10">
        <v>2013</v>
      </c>
      <c r="B10" s="25">
        <v>56000</v>
      </c>
    </row>
    <row r="11" spans="1:5" x14ac:dyDescent="0.25">
      <c r="A11">
        <v>2014</v>
      </c>
      <c r="B11" s="25">
        <v>58250</v>
      </c>
    </row>
    <row r="12" spans="1:5" x14ac:dyDescent="0.25">
      <c r="A12">
        <v>2015</v>
      </c>
      <c r="B12" s="25">
        <v>60125</v>
      </c>
    </row>
    <row r="13" spans="1:5" x14ac:dyDescent="0.25">
      <c r="A13">
        <v>2016</v>
      </c>
      <c r="B13" s="25">
        <v>62500</v>
      </c>
    </row>
    <row r="14" spans="1:5" x14ac:dyDescent="0.25">
      <c r="A14">
        <v>2017</v>
      </c>
      <c r="B14" s="25">
        <v>64000</v>
      </c>
    </row>
    <row r="15" spans="1:5" x14ac:dyDescent="0.25">
      <c r="A15">
        <v>2018</v>
      </c>
      <c r="B15" s="25">
        <v>70000</v>
      </c>
    </row>
    <row r="16" spans="1:5" x14ac:dyDescent="0.25">
      <c r="A16">
        <v>2019</v>
      </c>
      <c r="B16" s="25">
        <v>75000</v>
      </c>
    </row>
    <row r="17" spans="1:5" x14ac:dyDescent="0.25">
      <c r="A17">
        <v>2020</v>
      </c>
      <c r="B17" s="25">
        <v>85500</v>
      </c>
      <c r="C17" s="25">
        <v>85500</v>
      </c>
      <c r="D17" s="25">
        <v>85500</v>
      </c>
      <c r="E17" s="25">
        <v>85500</v>
      </c>
    </row>
    <row r="18" spans="1:5" x14ac:dyDescent="0.25">
      <c r="A18">
        <v>2021</v>
      </c>
      <c r="C18" s="25">
        <f>_xlfn.FORECAST.ETS(A18,$B$2:$B$17,$A$2:$A$17,1,1)</f>
        <v>94605.283576957416</v>
      </c>
      <c r="D18" s="25">
        <f>C18-_xlfn.FORECAST.ETS.CONFINT(A18,$B$2:$B$17,$A$2:$A$17,0.95,1,1)</f>
        <v>87134.731073719653</v>
      </c>
      <c r="E18" s="25">
        <f>C18+_xlfn.FORECAST.ETS.CONFINT(A18,$B$2:$B$17,$A$2:$A$17,0.95,1,1)</f>
        <v>102075.83608019518</v>
      </c>
    </row>
    <row r="19" spans="1:5" x14ac:dyDescent="0.25">
      <c r="A19">
        <v>2022</v>
      </c>
      <c r="C19" s="25">
        <f>_xlfn.FORECAST.ETS(A19,$B$2:$B$17,$A$2:$A$17,1,1)</f>
        <v>103721.59395365327</v>
      </c>
      <c r="D19" s="25">
        <f>C19-_xlfn.FORECAST.ETS.CONFINT(A19,$B$2:$B$17,$A$2:$A$17,0.95,1,1)</f>
        <v>88683.668659866584</v>
      </c>
      <c r="E19" s="25">
        <f>C19+_xlfn.FORECAST.ETS.CONFINT(A19,$B$2:$B$17,$A$2:$A$17,0.95,1,1)</f>
        <v>118759.51924743995</v>
      </c>
    </row>
    <row r="20" spans="1:5" x14ac:dyDescent="0.25">
      <c r="A20">
        <v>2023</v>
      </c>
      <c r="C20" s="25">
        <f>_xlfn.FORECAST.ETS(A20,$B$2:$B$17,$A$2:$A$17,1,1)</f>
        <v>112837.90433034912</v>
      </c>
      <c r="D20" s="25">
        <f>C20-_xlfn.FORECAST.ETS.CONFINT(A20,$B$2:$B$17,$A$2:$A$17,0.95,1,1)</f>
        <v>88883.131864478928</v>
      </c>
      <c r="E20" s="25">
        <f>C20+_xlfn.FORECAST.ETS.CONFINT(A20,$B$2:$B$17,$A$2:$A$17,0.95,1,1)</f>
        <v>136792.67679621931</v>
      </c>
    </row>
    <row r="21" spans="1:5" x14ac:dyDescent="0.25">
      <c r="A21">
        <v>2024</v>
      </c>
      <c r="C21" s="25">
        <f>_xlfn.FORECAST.ETS(A21,$B$2:$B$17,$A$2:$A$17,1,1)</f>
        <v>121954.21470704497</v>
      </c>
      <c r="D21" s="25">
        <f>C21-_xlfn.FORECAST.ETS.CONFINT(A21,$B$2:$B$17,$A$2:$A$17,0.95,1,1)</f>
        <v>87873.385518926254</v>
      </c>
      <c r="E21" s="25">
        <f>C21+_xlfn.FORECAST.ETS.CONFINT(A21,$B$2:$B$17,$A$2:$A$17,0.95,1,1)</f>
        <v>156035.04389516369</v>
      </c>
    </row>
    <row r="22" spans="1:5" x14ac:dyDescent="0.25">
      <c r="A22">
        <v>2025</v>
      </c>
      <c r="C22" s="25">
        <f>_xlfn.FORECAST.ETS(A22,$B$2:$B$17,$A$2:$A$17,1,1)</f>
        <v>131070.52508374082</v>
      </c>
      <c r="D22" s="25">
        <f>C22-_xlfn.FORECAST.ETS.CONFINT(A22,$B$2:$B$17,$A$2:$A$17,0.95,1,1)</f>
        <v>85774.028937663112</v>
      </c>
      <c r="E22" s="25">
        <f>C22+_xlfn.FORECAST.ETS.CONFINT(A22,$B$2:$B$17,$A$2:$A$17,0.95,1,1)</f>
        <v>176367.02122981852</v>
      </c>
    </row>
  </sheetData>
  <pageMargins left="0.7" right="0.7" top="0.75" bottom="0.75" header="0.3" footer="0.3"/>
  <pageSetup scale="49" orientation="portrait" r:id="rId1"/>
  <headerFooter>
    <oddFooter>&amp;LKyler Suess&amp;CGolden State 5k&amp;Re08c1GoldenState5k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RaceResults</vt:lpstr>
      <vt:lpstr>VolunteerInfo</vt:lpstr>
      <vt:lpstr>Participants</vt:lpstr>
      <vt:lpstr>2025Forecast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JDavidson</dc:creator>
  <cp:lastModifiedBy>kyler suess</cp:lastModifiedBy>
  <cp:lastPrinted>2023-06-24T18:48:30Z</cp:lastPrinted>
  <dcterms:created xsi:type="dcterms:W3CDTF">2018-06-14T22:12:11Z</dcterms:created>
  <dcterms:modified xsi:type="dcterms:W3CDTF">2023-06-24T18:50:47Z</dcterms:modified>
</cp:coreProperties>
</file>