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ncientOwl\Documents\Finance\"/>
    </mc:Choice>
  </mc:AlternateContent>
  <xr:revisionPtr revIDLastSave="0" documentId="13_ncr:1_{BF2E4E42-CA54-4310-A11D-D843D4E3D2DD}" xr6:coauthVersionLast="47" xr6:coauthVersionMax="47" xr10:uidLastSave="{00000000-0000-0000-0000-000000000000}"/>
  <bookViews>
    <workbookView xWindow="-108" yWindow="180" windowWidth="23256" windowHeight="12888" xr2:uid="{F762C5AB-E878-4D42-A6F3-9B1185CC87EF}"/>
  </bookViews>
  <sheets>
    <sheet name="Plan Garsoniera - 2024" sheetId="12" r:id="rId1"/>
    <sheet name="Mobilat-Utilat" sheetId="13" r:id="rId2"/>
    <sheet name="Plan apartament" sheetId="6" r:id="rId3"/>
    <sheet name="Unde te afli" sheetId="8" r:id="rId4"/>
    <sheet name="Unde vrei sa ajungi" sheetId="7" r:id="rId5"/>
    <sheet name="Backup" sheetId="9" r:id="rId6"/>
  </sheets>
  <definedNames>
    <definedName name="_xlnm._FilterDatabase" localSheetId="2" hidden="1">'Plan apartament'!$K$1:$K$47</definedName>
    <definedName name="_xlnm._FilterDatabase" localSheetId="0" hidden="1">'Plan Garsoniera - 2024'!$A$9:$K$23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3" l="1"/>
  <c r="H7" i="13"/>
  <c r="H4" i="13"/>
  <c r="B3" i="12"/>
  <c r="D35" i="13"/>
  <c r="D25" i="13"/>
  <c r="D23" i="13"/>
  <c r="D21" i="13"/>
  <c r="D19" i="13"/>
  <c r="D2" i="13"/>
  <c r="C37" i="12"/>
  <c r="C38" i="12"/>
  <c r="C39" i="12"/>
  <c r="C40" i="12"/>
  <c r="C41" i="12"/>
  <c r="C42" i="12"/>
  <c r="C43" i="12"/>
  <c r="C44" i="12"/>
  <c r="C45" i="12"/>
  <c r="C46" i="12"/>
  <c r="C36" i="12"/>
  <c r="C25" i="12"/>
  <c r="C26" i="12"/>
  <c r="C27" i="12"/>
  <c r="C28" i="12"/>
  <c r="C29" i="12"/>
  <c r="C30" i="12"/>
  <c r="C31" i="12"/>
  <c r="C32" i="12"/>
  <c r="C33" i="12"/>
  <c r="C34" i="12"/>
  <c r="C24" i="12"/>
  <c r="G37" i="12"/>
  <c r="G38" i="12"/>
  <c r="G39" i="12"/>
  <c r="G40" i="12"/>
  <c r="G41" i="12"/>
  <c r="G42" i="12"/>
  <c r="G43" i="12"/>
  <c r="G44" i="12"/>
  <c r="G45" i="12"/>
  <c r="G46" i="12"/>
  <c r="G36" i="12"/>
  <c r="G25" i="12"/>
  <c r="G26" i="12"/>
  <c r="G27" i="12"/>
  <c r="G28" i="12"/>
  <c r="G29" i="12"/>
  <c r="G30" i="12"/>
  <c r="G31" i="12"/>
  <c r="G32" i="12"/>
  <c r="G33" i="12"/>
  <c r="G34" i="12"/>
  <c r="G24" i="12"/>
  <c r="Q2" i="12"/>
  <c r="B2" i="12"/>
  <c r="D24" i="12"/>
  <c r="H24" i="12"/>
  <c r="D25" i="12"/>
  <c r="H25" i="12"/>
  <c r="D26" i="12"/>
  <c r="H26" i="12"/>
  <c r="D27" i="12"/>
  <c r="H27" i="12"/>
  <c r="D28" i="12"/>
  <c r="H28" i="12"/>
  <c r="D29" i="12"/>
  <c r="H29" i="12"/>
  <c r="D30" i="12"/>
  <c r="H30" i="12"/>
  <c r="D31" i="12"/>
  <c r="H31" i="12"/>
  <c r="D32" i="12"/>
  <c r="H32" i="12"/>
  <c r="D33" i="12"/>
  <c r="H33" i="12"/>
  <c r="D34" i="12"/>
  <c r="H34" i="12"/>
  <c r="C35" i="12"/>
  <c r="D35" i="12"/>
  <c r="G35" i="12"/>
  <c r="H35" i="12"/>
  <c r="D36" i="12"/>
  <c r="H36" i="12"/>
  <c r="D37" i="12"/>
  <c r="H37" i="12"/>
  <c r="D38" i="12"/>
  <c r="H38" i="12"/>
  <c r="D39" i="12"/>
  <c r="H39" i="12"/>
  <c r="D40" i="12"/>
  <c r="H40" i="12"/>
  <c r="D41" i="12"/>
  <c r="H41" i="12"/>
  <c r="D42" i="12"/>
  <c r="H42" i="12"/>
  <c r="D43" i="12"/>
  <c r="H43" i="12"/>
  <c r="D44" i="12"/>
  <c r="H44" i="12"/>
  <c r="D45" i="12"/>
  <c r="H45" i="12"/>
  <c r="D46" i="12"/>
  <c r="H46" i="12"/>
  <c r="C47" i="12"/>
  <c r="D47" i="12"/>
  <c r="G47" i="12"/>
  <c r="H47" i="12"/>
  <c r="G23" i="12"/>
  <c r="G20" i="12"/>
  <c r="G21" i="12"/>
  <c r="G22" i="12"/>
  <c r="G19" i="12"/>
  <c r="C23" i="12"/>
  <c r="C19" i="12"/>
  <c r="C20" i="12"/>
  <c r="C21" i="12"/>
  <c r="C22" i="12"/>
  <c r="C18" i="12"/>
  <c r="H23" i="12"/>
  <c r="H13" i="12"/>
  <c r="H14" i="12"/>
  <c r="H15" i="12"/>
  <c r="H16" i="12"/>
  <c r="H17" i="12"/>
  <c r="H18" i="12"/>
  <c r="H19" i="12"/>
  <c r="H20" i="12"/>
  <c r="H21" i="12"/>
  <c r="H22" i="12"/>
  <c r="H12" i="12"/>
  <c r="G13" i="12"/>
  <c r="G14" i="12"/>
  <c r="G15" i="12"/>
  <c r="G16" i="12"/>
  <c r="G17" i="12"/>
  <c r="G18" i="12"/>
  <c r="G12" i="12"/>
  <c r="E13" i="12"/>
  <c r="E14" i="12"/>
  <c r="E15" i="12"/>
  <c r="E16" i="12"/>
  <c r="E17" i="12"/>
  <c r="E18" i="12"/>
  <c r="E19" i="12"/>
  <c r="E12" i="12"/>
  <c r="D23" i="12"/>
  <c r="D13" i="12"/>
  <c r="D14" i="12"/>
  <c r="D15" i="12"/>
  <c r="D16" i="12"/>
  <c r="D17" i="12"/>
  <c r="D18" i="12"/>
  <c r="D19" i="12"/>
  <c r="D20" i="12"/>
  <c r="D21" i="12"/>
  <c r="D22" i="12"/>
  <c r="D12" i="12"/>
  <c r="C13" i="12"/>
  <c r="C14" i="12"/>
  <c r="C15" i="12"/>
  <c r="C16" i="12"/>
  <c r="C17" i="12"/>
  <c r="C12" i="12"/>
  <c r="B4" i="12"/>
  <c r="B7" i="12" s="1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E2" i="6"/>
  <c r="E18" i="7"/>
  <c r="D18" i="7"/>
  <c r="E8" i="9"/>
  <c r="E7" i="9"/>
  <c r="B5" i="9"/>
  <c r="M4" i="6"/>
  <c r="G2" i="7"/>
  <c r="D3" i="7"/>
  <c r="D4" i="7"/>
  <c r="D5" i="7"/>
  <c r="D6" i="7"/>
  <c r="D7" i="7"/>
  <c r="D8" i="7"/>
  <c r="D9" i="7"/>
  <c r="D10" i="7"/>
  <c r="D11" i="7"/>
  <c r="D12" i="7"/>
  <c r="D13" i="7"/>
  <c r="D2" i="7"/>
  <c r="C7" i="8"/>
  <c r="F5" i="8"/>
  <c r="C6" i="8"/>
  <c r="E2" i="8"/>
  <c r="B2" i="6"/>
  <c r="B1" i="6" s="1"/>
  <c r="I16" i="6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32" i="6"/>
  <c r="I32" i="6" s="1"/>
  <c r="G33" i="6"/>
  <c r="I33" i="6" s="1"/>
  <c r="G34" i="6"/>
  <c r="I34" i="6" s="1"/>
  <c r="G35" i="6"/>
  <c r="I35" i="6" s="1"/>
  <c r="G23" i="6"/>
  <c r="I23" i="6" s="1"/>
  <c r="G22" i="6"/>
  <c r="I22" i="6" s="1"/>
  <c r="G21" i="6"/>
  <c r="I21" i="6" s="1"/>
  <c r="G20" i="6"/>
  <c r="I20" i="6" s="1"/>
  <c r="G14" i="6"/>
  <c r="I14" i="6" s="1"/>
  <c r="G15" i="6"/>
  <c r="I15" i="6" s="1"/>
  <c r="G16" i="6"/>
  <c r="G17" i="6"/>
  <c r="I17" i="6" s="1"/>
  <c r="G18" i="6"/>
  <c r="I18" i="6" s="1"/>
  <c r="G19" i="6"/>
  <c r="I19" i="6" s="1"/>
  <c r="G13" i="6"/>
  <c r="I13" i="6" s="1"/>
  <c r="G12" i="6"/>
  <c r="I12" i="6" s="1"/>
  <c r="G11" i="6"/>
  <c r="I11" i="6" s="1"/>
  <c r="G10" i="6"/>
  <c r="I10" i="6" s="1"/>
  <c r="E21" i="6"/>
  <c r="E12" i="6"/>
  <c r="E20" i="6"/>
  <c r="E19" i="6"/>
  <c r="E18" i="6"/>
  <c r="E17" i="6"/>
  <c r="E15" i="6"/>
  <c r="E16" i="6"/>
  <c r="E14" i="6"/>
  <c r="E13" i="6"/>
  <c r="D13" i="6"/>
  <c r="D14" i="6"/>
  <c r="D15" i="6"/>
  <c r="D27" i="6"/>
  <c r="D30" i="6"/>
  <c r="D16" i="6"/>
  <c r="F1" i="6"/>
  <c r="F2" i="6" s="1"/>
  <c r="H2" i="13" l="1"/>
  <c r="I13" i="12"/>
  <c r="I23" i="12"/>
  <c r="F37" i="12"/>
  <c r="F25" i="12"/>
  <c r="F26" i="12"/>
  <c r="I41" i="12"/>
  <c r="F36" i="12"/>
  <c r="I42" i="12"/>
  <c r="I26" i="12"/>
  <c r="F23" i="12"/>
  <c r="F40" i="12"/>
  <c r="F47" i="12"/>
  <c r="I38" i="12"/>
  <c r="F44" i="12"/>
  <c r="F30" i="12"/>
  <c r="I18" i="12"/>
  <c r="I19" i="12"/>
  <c r="F18" i="12"/>
  <c r="F20" i="12"/>
  <c r="I27" i="12"/>
  <c r="I34" i="12"/>
  <c r="F41" i="12"/>
  <c r="I25" i="12"/>
  <c r="I29" i="12"/>
  <c r="I31" i="12"/>
  <c r="I12" i="12"/>
  <c r="F27" i="12"/>
  <c r="I33" i="12"/>
  <c r="F29" i="12"/>
  <c r="F33" i="12"/>
  <c r="I30" i="12"/>
  <c r="F16" i="12"/>
  <c r="I37" i="12"/>
  <c r="I35" i="12"/>
  <c r="I17" i="12"/>
  <c r="F12" i="12"/>
  <c r="I15" i="12"/>
  <c r="I14" i="12"/>
  <c r="I20" i="12"/>
  <c r="I45" i="12"/>
  <c r="I32" i="12"/>
  <c r="F42" i="12"/>
  <c r="F34" i="12"/>
  <c r="I46" i="12"/>
  <c r="F38" i="12"/>
  <c r="F24" i="12"/>
  <c r="F43" i="12"/>
  <c r="F39" i="12"/>
  <c r="F35" i="12"/>
  <c r="I47" i="12"/>
  <c r="F45" i="12"/>
  <c r="I28" i="12"/>
  <c r="F22" i="12"/>
  <c r="F32" i="12"/>
  <c r="F21" i="12"/>
  <c r="I44" i="12"/>
  <c r="I40" i="12"/>
  <c r="I24" i="12"/>
  <c r="I36" i="12"/>
  <c r="F14" i="12"/>
  <c r="F13" i="12"/>
  <c r="J13" i="12" s="1"/>
  <c r="F46" i="12"/>
  <c r="I43" i="12"/>
  <c r="F31" i="12"/>
  <c r="F28" i="12"/>
  <c r="I39" i="12"/>
  <c r="B5" i="12"/>
  <c r="F15" i="12"/>
  <c r="I22" i="12"/>
  <c r="I21" i="12"/>
  <c r="I16" i="12"/>
  <c r="F19" i="12"/>
  <c r="F17" i="12"/>
  <c r="F27" i="6"/>
  <c r="J27" i="6" s="1"/>
  <c r="C11" i="6"/>
  <c r="F30" i="6"/>
  <c r="J30" i="6" s="1"/>
  <c r="F16" i="6"/>
  <c r="J16" i="6" s="1"/>
  <c r="F15" i="6"/>
  <c r="J15" i="6" s="1"/>
  <c r="F13" i="6"/>
  <c r="J13" i="6" s="1"/>
  <c r="G3" i="7"/>
  <c r="G6" i="7" s="1"/>
  <c r="D31" i="6"/>
  <c r="D26" i="6"/>
  <c r="F26" i="6" s="1"/>
  <c r="J26" i="6" s="1"/>
  <c r="D12" i="6"/>
  <c r="D25" i="6"/>
  <c r="F25" i="6" s="1"/>
  <c r="J25" i="6" s="1"/>
  <c r="D24" i="6"/>
  <c r="F24" i="6" s="1"/>
  <c r="J24" i="6" s="1"/>
  <c r="D10" i="6"/>
  <c r="F10" i="6" s="1"/>
  <c r="J10" i="6" s="1"/>
  <c r="D23" i="6"/>
  <c r="D11" i="6"/>
  <c r="F11" i="6" s="1"/>
  <c r="J11" i="6" s="1"/>
  <c r="D22" i="6"/>
  <c r="F22" i="6" s="1"/>
  <c r="J22" i="6" s="1"/>
  <c r="D35" i="6"/>
  <c r="F35" i="6" s="1"/>
  <c r="J35" i="6" s="1"/>
  <c r="D21" i="6"/>
  <c r="F21" i="6" s="1"/>
  <c r="J21" i="6" s="1"/>
  <c r="D34" i="6"/>
  <c r="D20" i="6"/>
  <c r="D33" i="6"/>
  <c r="D19" i="6"/>
  <c r="D32" i="6"/>
  <c r="D18" i="6"/>
  <c r="F18" i="6" s="1"/>
  <c r="J18" i="6" s="1"/>
  <c r="D29" i="6"/>
  <c r="F29" i="6" s="1"/>
  <c r="J29" i="6" s="1"/>
  <c r="D17" i="6"/>
  <c r="F17" i="6" s="1"/>
  <c r="J17" i="6" s="1"/>
  <c r="D28" i="6"/>
  <c r="F14" i="6"/>
  <c r="J14" i="6" s="1"/>
  <c r="J23" i="12" l="1"/>
  <c r="J25" i="12"/>
  <c r="J37" i="12"/>
  <c r="J12" i="12"/>
  <c r="K13" i="12" s="1"/>
  <c r="L13" i="12" s="1"/>
  <c r="J47" i="12"/>
  <c r="J26" i="12"/>
  <c r="J44" i="12"/>
  <c r="J41" i="12"/>
  <c r="J36" i="12"/>
  <c r="J42" i="12"/>
  <c r="J18" i="12"/>
  <c r="J14" i="12"/>
  <c r="J40" i="12"/>
  <c r="J38" i="12"/>
  <c r="J21" i="12"/>
  <c r="J30" i="12"/>
  <c r="J20" i="12"/>
  <c r="J45" i="12"/>
  <c r="J34" i="12"/>
  <c r="J19" i="12"/>
  <c r="J15" i="12"/>
  <c r="J17" i="12"/>
  <c r="J29" i="12"/>
  <c r="J31" i="12"/>
  <c r="J22" i="12"/>
  <c r="J16" i="12"/>
  <c r="J35" i="12"/>
  <c r="J27" i="12"/>
  <c r="J39" i="12"/>
  <c r="J43" i="12"/>
  <c r="J33" i="12"/>
  <c r="J24" i="12"/>
  <c r="J28" i="12"/>
  <c r="J32" i="12"/>
  <c r="E5" i="12"/>
  <c r="J46" i="12"/>
  <c r="F31" i="6"/>
  <c r="J31" i="6" s="1"/>
  <c r="F32" i="6"/>
  <c r="J32" i="6" s="1"/>
  <c r="F33" i="6"/>
  <c r="J33" i="6" s="1"/>
  <c r="F20" i="6"/>
  <c r="J20" i="6" s="1"/>
  <c r="F28" i="6"/>
  <c r="J28" i="6" s="1"/>
  <c r="F34" i="6"/>
  <c r="J34" i="6" s="1"/>
  <c r="F12" i="6"/>
  <c r="J12" i="6" s="1"/>
  <c r="K15" i="6" s="1"/>
  <c r="L15" i="6" s="1"/>
  <c r="F23" i="6"/>
  <c r="J23" i="6" s="1"/>
  <c r="F19" i="6"/>
  <c r="J19" i="6" s="1"/>
  <c r="K11" i="6"/>
  <c r="L11" i="6" s="1"/>
  <c r="K10" i="6"/>
  <c r="L10" i="6" s="1"/>
  <c r="M13" i="12" l="1"/>
  <c r="K12" i="12"/>
  <c r="L12" i="12" s="1"/>
  <c r="M12" i="12" s="1"/>
  <c r="K14" i="12"/>
  <c r="L14" i="12" s="1"/>
  <c r="M14" i="12" s="1"/>
  <c r="K23" i="12"/>
  <c r="L23" i="12" s="1"/>
  <c r="M23" i="12" s="1"/>
  <c r="K15" i="12"/>
  <c r="L15" i="12" s="1"/>
  <c r="M15" i="12" s="1"/>
  <c r="K22" i="12"/>
  <c r="L22" i="12" s="1"/>
  <c r="M22" i="12" s="1"/>
  <c r="K20" i="12"/>
  <c r="L20" i="12" s="1"/>
  <c r="M20" i="12" s="1"/>
  <c r="K21" i="12"/>
  <c r="L21" i="12" s="1"/>
  <c r="M21" i="12" s="1"/>
  <c r="K18" i="12"/>
  <c r="L18" i="12" s="1"/>
  <c r="M18" i="12" s="1"/>
  <c r="K17" i="12"/>
  <c r="L17" i="12" s="1"/>
  <c r="M17" i="12" s="1"/>
  <c r="K16" i="12"/>
  <c r="L16" i="12" s="1"/>
  <c r="M16" i="12" s="1"/>
  <c r="K24" i="12"/>
  <c r="L24" i="12" s="1"/>
  <c r="M24" i="12" s="1"/>
  <c r="K47" i="12"/>
  <c r="L47" i="12" s="1"/>
  <c r="M47" i="12" s="1"/>
  <c r="K38" i="12"/>
  <c r="L38" i="12" s="1"/>
  <c r="M38" i="12" s="1"/>
  <c r="K30" i="12"/>
  <c r="L30" i="12" s="1"/>
  <c r="M30" i="12" s="1"/>
  <c r="K26" i="12"/>
  <c r="L26" i="12" s="1"/>
  <c r="M26" i="12" s="1"/>
  <c r="K19" i="12"/>
  <c r="L19" i="12" s="1"/>
  <c r="M19" i="12" s="1"/>
  <c r="K28" i="12"/>
  <c r="L28" i="12" s="1"/>
  <c r="M28" i="12" s="1"/>
  <c r="K46" i="12"/>
  <c r="L46" i="12" s="1"/>
  <c r="M46" i="12" s="1"/>
  <c r="K43" i="12"/>
  <c r="L43" i="12" s="1"/>
  <c r="M43" i="12" s="1"/>
  <c r="K36" i="12"/>
  <c r="L36" i="12" s="1"/>
  <c r="M36" i="12" s="1"/>
  <c r="K44" i="12"/>
  <c r="L44" i="12" s="1"/>
  <c r="M44" i="12" s="1"/>
  <c r="K33" i="12"/>
  <c r="L33" i="12" s="1"/>
  <c r="M33" i="12" s="1"/>
  <c r="K39" i="12"/>
  <c r="L39" i="12" s="1"/>
  <c r="M39" i="12" s="1"/>
  <c r="K41" i="12"/>
  <c r="L41" i="12" s="1"/>
  <c r="M41" i="12" s="1"/>
  <c r="K35" i="12"/>
  <c r="L35" i="12" s="1"/>
  <c r="M35" i="12" s="1"/>
  <c r="K37" i="12"/>
  <c r="L37" i="12" s="1"/>
  <c r="M37" i="12" s="1"/>
  <c r="K45" i="12"/>
  <c r="L45" i="12" s="1"/>
  <c r="M45" i="12" s="1"/>
  <c r="K32" i="12"/>
  <c r="L32" i="12" s="1"/>
  <c r="M32" i="12" s="1"/>
  <c r="K34" i="12"/>
  <c r="L34" i="12" s="1"/>
  <c r="M34" i="12" s="1"/>
  <c r="K29" i="12"/>
  <c r="L29" i="12" s="1"/>
  <c r="M29" i="12" s="1"/>
  <c r="K31" i="12"/>
  <c r="L31" i="12" s="1"/>
  <c r="M31" i="12" s="1"/>
  <c r="K25" i="12"/>
  <c r="L25" i="12" s="1"/>
  <c r="M25" i="12" s="1"/>
  <c r="K27" i="12"/>
  <c r="L27" i="12" s="1"/>
  <c r="M27" i="12" s="1"/>
  <c r="K40" i="12"/>
  <c r="L40" i="12" s="1"/>
  <c r="M40" i="12" s="1"/>
  <c r="K42" i="12"/>
  <c r="L42" i="12" s="1"/>
  <c r="M42" i="12" s="1"/>
  <c r="K12" i="6"/>
  <c r="L12" i="6" s="1"/>
  <c r="K16" i="6"/>
  <c r="L16" i="6" s="1"/>
  <c r="K13" i="6"/>
  <c r="L13" i="6" s="1"/>
  <c r="K18" i="6"/>
  <c r="L18" i="6" s="1"/>
  <c r="K30" i="6"/>
  <c r="L30" i="6" s="1"/>
  <c r="K14" i="6"/>
  <c r="L14" i="6" s="1"/>
  <c r="K22" i="6"/>
  <c r="L22" i="6" s="1"/>
  <c r="K29" i="6"/>
  <c r="L29" i="6" s="1"/>
  <c r="K34" i="6"/>
  <c r="L34" i="6" s="1"/>
  <c r="K21" i="6"/>
  <c r="L21" i="6" s="1"/>
  <c r="K35" i="6"/>
  <c r="L35" i="6" s="1"/>
  <c r="K24" i="6"/>
  <c r="L24" i="6" s="1"/>
  <c r="K23" i="6"/>
  <c r="L23" i="6" s="1"/>
  <c r="K28" i="6"/>
  <c r="L28" i="6" s="1"/>
  <c r="K27" i="6"/>
  <c r="L27" i="6" s="1"/>
  <c r="K19" i="6"/>
  <c r="L19" i="6" s="1"/>
  <c r="K17" i="6"/>
  <c r="L17" i="6" s="1"/>
  <c r="K20" i="6"/>
  <c r="L20" i="6" s="1"/>
  <c r="K25" i="6"/>
  <c r="L25" i="6" s="1"/>
  <c r="K32" i="6"/>
  <c r="L32" i="6" s="1"/>
  <c r="K33" i="6"/>
  <c r="L33" i="6" s="1"/>
  <c r="K26" i="6"/>
  <c r="L26" i="6" s="1"/>
  <c r="K31" i="6"/>
  <c r="L31" i="6" s="1"/>
</calcChain>
</file>

<file path=xl/sharedStrings.xml><?xml version="1.0" encoding="utf-8"?>
<sst xmlns="http://schemas.openxmlformats.org/spreadsheetml/2006/main" count="155" uniqueCount="128">
  <si>
    <t>rent</t>
  </si>
  <si>
    <t>salary</t>
  </si>
  <si>
    <t>month</t>
  </si>
  <si>
    <t>no</t>
  </si>
  <si>
    <t>total</t>
  </si>
  <si>
    <t>savings</t>
  </si>
  <si>
    <t>part-time</t>
  </si>
  <si>
    <t>full-time</t>
  </si>
  <si>
    <t>eur</t>
  </si>
  <si>
    <t>Target (eur)</t>
  </si>
  <si>
    <t>Target (lei)</t>
  </si>
  <si>
    <t>bonus tickets</t>
  </si>
  <si>
    <t>6h</t>
  </si>
  <si>
    <t>8h</t>
  </si>
  <si>
    <t>tickets</t>
  </si>
  <si>
    <t>scholarship</t>
  </si>
  <si>
    <t>monthly expenses</t>
  </si>
  <si>
    <t>expenses</t>
  </si>
  <si>
    <t>income</t>
  </si>
  <si>
    <t>total / month</t>
  </si>
  <si>
    <t>sem 1</t>
  </si>
  <si>
    <t>sem 2</t>
  </si>
  <si>
    <t>Credit (eur)</t>
  </si>
  <si>
    <t>Credit %</t>
  </si>
  <si>
    <t>3 months salary</t>
  </si>
  <si>
    <t>Care este locuința ta ideală? Cum vrei să arate casa ta, apartamentul tău (depinde unde vrei să trăiești)</t>
  </si>
  <si>
    <t>cost lunar</t>
  </si>
  <si>
    <t>cost annual</t>
  </si>
  <si>
    <t>Nr. Crt.</t>
  </si>
  <si>
    <t>Intrebare</t>
  </si>
  <si>
    <t>Cât te costă pe an întreținerea pentru această locuință?</t>
  </si>
  <si>
    <t>Care este mașina ideală? Sau mașinile ideale? Cât costă, ce model este, ce motorizare?</t>
  </si>
  <si>
    <t>Cât este întreținerea pentru mașina respectivă?</t>
  </si>
  <si>
    <t>Ce fel de călătorii vei face? De câte ori pe an? La ce hotel vei sta, la ce clasa vei călători cu avionul?</t>
  </si>
  <si>
    <t>Care sunt hobby-urile pe care o să le practici?</t>
  </si>
  <si>
    <t>Câți copii ai sau câți copii vrei să ai? Cât o să te coste să-i crești, să îi întreți? Cât te va costa educația, îngrijirea lor?</t>
  </si>
  <si>
    <t>Care sunt necesitățile tale?</t>
  </si>
  <si>
    <t>Care sunt dorințele tale?</t>
  </si>
  <si>
    <t>Câți bani vei pune deoparte în fiecare lună pentru pensie?</t>
  </si>
  <si>
    <t>Cât vrei să donezi în fiecare lună?</t>
  </si>
  <si>
    <t>Ce alte cheltuieli mai ai și vrei să ai în punctul B, într-un an de zile?</t>
  </si>
  <si>
    <t>salariu</t>
  </si>
  <si>
    <t>ore lucrate</t>
  </si>
  <si>
    <t>nr. zile lucratoare</t>
  </si>
  <si>
    <t>ore lucrate / zi</t>
  </si>
  <si>
    <t>valoare</t>
  </si>
  <si>
    <t>Care este valoarea ta / ora?</t>
  </si>
  <si>
    <t>Venit vs Cheltuieli</t>
  </si>
  <si>
    <t>venit</t>
  </si>
  <si>
    <t>cheltuieli</t>
  </si>
  <si>
    <t>Backup</t>
  </si>
  <si>
    <t>Economii</t>
  </si>
  <si>
    <t>Investitii</t>
  </si>
  <si>
    <t>Avere estimata</t>
  </si>
  <si>
    <t>Credit</t>
  </si>
  <si>
    <t xml:space="preserve">total / luna: </t>
  </si>
  <si>
    <t>total / an:</t>
  </si>
  <si>
    <t>Cheltuieli</t>
  </si>
  <si>
    <t>Numar luni</t>
  </si>
  <si>
    <t>Venit - Cheltuieli</t>
  </si>
  <si>
    <t>Venit</t>
  </si>
  <si>
    <t>Total</t>
  </si>
  <si>
    <t>pret</t>
  </si>
  <si>
    <t>canapea</t>
  </si>
  <si>
    <t>birou</t>
  </si>
  <si>
    <t>scaun birou</t>
  </si>
  <si>
    <t>tv</t>
  </si>
  <si>
    <t>hol</t>
  </si>
  <si>
    <t>baie</t>
  </si>
  <si>
    <t>bucatarie</t>
  </si>
  <si>
    <t>set mobila</t>
  </si>
  <si>
    <t>hota</t>
  </si>
  <si>
    <t>frigider</t>
  </si>
  <si>
    <t>chiuveta+baterie</t>
  </si>
  <si>
    <t>farfurii</t>
  </si>
  <si>
    <t>boluri</t>
  </si>
  <si>
    <t>platouri</t>
  </si>
  <si>
    <t>tacamuri</t>
  </si>
  <si>
    <t>cani+cesti</t>
  </si>
  <si>
    <t>altele</t>
  </si>
  <si>
    <t>covor</t>
  </si>
  <si>
    <t>prosoape</t>
  </si>
  <si>
    <t>masina de spalat rufe</t>
  </si>
  <si>
    <t>masina de spalat vase</t>
  </si>
  <si>
    <t>cuptor cu microunde</t>
  </si>
  <si>
    <t>toaster</t>
  </si>
  <si>
    <t>fier de calcat</t>
  </si>
  <si>
    <t>aspirator</t>
  </si>
  <si>
    <t>masa de calcat</t>
  </si>
  <si>
    <t>uscator rufe</t>
  </si>
  <si>
    <t>biblioteca + loc TV</t>
  </si>
  <si>
    <t>masa + scaune</t>
  </si>
  <si>
    <t>perdele + draperii + galerie</t>
  </si>
  <si>
    <t>saltea</t>
  </si>
  <si>
    <t>cearceaf, lenjerie pat, perna, pilota</t>
  </si>
  <si>
    <t>perdele + galerie</t>
  </si>
  <si>
    <t>monthly savings</t>
  </si>
  <si>
    <t>parchet</t>
  </si>
  <si>
    <t>gresie</t>
  </si>
  <si>
    <t>faianta</t>
  </si>
  <si>
    <t>vopsea</t>
  </si>
  <si>
    <t>mobilier + electrocasnice</t>
  </si>
  <si>
    <t>start date</t>
  </si>
  <si>
    <t>Utilat/Mobilat</t>
  </si>
  <si>
    <t>Garsonieră (eur)</t>
  </si>
  <si>
    <t>Garsonieră (lei)</t>
  </si>
  <si>
    <t>Backup / 3 Salarii</t>
  </si>
  <si>
    <t>Total Target</t>
  </si>
  <si>
    <t>Salariu 1</t>
  </si>
  <si>
    <t>Salariu 2</t>
  </si>
  <si>
    <t>Bonuri</t>
  </si>
  <si>
    <t>Bursă</t>
  </si>
  <si>
    <t>Regie</t>
  </si>
  <si>
    <t>Chirie</t>
  </si>
  <si>
    <t>sum</t>
  </si>
  <si>
    <t>advance</t>
  </si>
  <si>
    <t>avans</t>
  </si>
  <si>
    <t>Total Target fără backup</t>
  </si>
  <si>
    <t>Credit Advance</t>
  </si>
  <si>
    <t>Bank Account</t>
  </si>
  <si>
    <t>camera</t>
  </si>
  <si>
    <t>credit full</t>
  </si>
  <si>
    <t>needed</t>
  </si>
  <si>
    <t>plita + cuptor</t>
  </si>
  <si>
    <t>cuier, oglinda, covor</t>
  </si>
  <si>
    <t>lampadar</t>
  </si>
  <si>
    <t>pat + dulapuri</t>
  </si>
  <si>
    <t>meserias?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</si>
</sst>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[$-418]mmmm\-yy;@"/>
  </numFmts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1" fontId="0" fillId="0" borderId="0" xfId="0" applyNumberFormat="1"/>
    <xf numFmtId="17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7" borderId="1" xfId="0" applyFill="1" applyBorder="1"/>
    <xf numFmtId="0" fontId="0" fillId="3" borderId="1" xfId="0" applyFill="1" applyBorder="1"/>
    <xf numFmtId="165" fontId="0" fillId="8" borderId="1" xfId="0" applyNumberFormat="1" applyFill="1" applyBorder="1" applyAlignment="1">
      <alignment horizontal="center"/>
    </xf>
    <xf numFmtId="0" fontId="0" fillId="2" borderId="4" xfId="0" applyFill="1" applyBorder="1"/>
    <xf numFmtId="0" fontId="0" fillId="3" borderId="4" xfId="0" applyFill="1" applyBorder="1"/>
    <xf numFmtId="0" fontId="2" fillId="3" borderId="4" xfId="0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4" borderId="1" xfId="0" applyFill="1" applyBorder="1"/>
    <xf numFmtId="165" fontId="0" fillId="4" borderId="1" xfId="0" applyNumberFormat="1" applyFill="1" applyBorder="1" applyAlignment="1">
      <alignment horizontal="center"/>
    </xf>
    <xf numFmtId="0" fontId="0" fillId="6" borderId="4" xfId="0" applyFill="1" applyBorder="1"/>
    <xf numFmtId="3" fontId="0" fillId="5" borderId="4" xfId="0" applyNumberFormat="1" applyFill="1" applyBorder="1"/>
    <xf numFmtId="164" fontId="0" fillId="5" borderId="4" xfId="0" applyNumberFormat="1" applyFill="1" applyBorder="1"/>
    <xf numFmtId="1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2" fontId="0" fillId="5" borderId="1" xfId="0" applyNumberFormat="1" applyFill="1" applyBorder="1"/>
    <xf numFmtId="164" fontId="0" fillId="5" borderId="1" xfId="0" applyNumberFormat="1" applyFill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9" borderId="1" xfId="0" applyFill="1" applyBorder="1"/>
    <xf numFmtId="0" fontId="0" fillId="0" borderId="1" xfId="0" applyBorder="1"/>
    <xf numFmtId="0" fontId="0" fillId="10" borderId="1" xfId="0" applyFill="1" applyBorder="1"/>
    <xf numFmtId="0" fontId="0" fillId="11" borderId="1" xfId="0" applyFill="1" applyBorder="1"/>
    <xf numFmtId="165" fontId="0" fillId="3" borderId="1" xfId="0" applyNumberFormat="1" applyFill="1" applyBorder="1" applyAlignment="1">
      <alignment horizontal="right"/>
    </xf>
    <xf numFmtId="0" fontId="0" fillId="13" borderId="1" xfId="0" applyFill="1" applyBorder="1"/>
    <xf numFmtId="0" fontId="3" fillId="6" borderId="1" xfId="0" applyFont="1" applyFill="1" applyBorder="1"/>
    <xf numFmtId="165" fontId="3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0" fontId="2" fillId="11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" fontId="0" fillId="6" borderId="1" xfId="0" applyNumberFormat="1" applyFill="1" applyBorder="1"/>
    <xf numFmtId="0" fontId="0" fillId="14" borderId="1" xfId="0" applyFill="1" applyBorder="1"/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11" borderId="1" xfId="0" applyFont="1" applyFill="1" applyBorder="1"/>
    <xf numFmtId="0" fontId="2" fillId="7" borderId="1" xfId="0" applyFont="1" applyFill="1" applyBorder="1"/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2" fontId="0" fillId="0" borderId="1" xfId="0" applyNumberFormat="1" applyBorder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9" fontId="2" fillId="12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6463-53C4-458A-BD69-9601FACE5FFE}">
  <dimension ref="A1:Q47"/>
  <sheetViews>
    <sheetView tabSelected="1" workbookViewId="0">
      <selection activeCell="A20" sqref="A20:N28"/>
    </sheetView>
  </sheetViews>
  <sheetFormatPr defaultRowHeight="14.4" x14ac:dyDescent="0.3"/>
  <cols>
    <col min="1" max="1" width="15" bestFit="1" customWidth="1"/>
    <col min="2" max="2" width="12.77734375" bestFit="1" customWidth="1"/>
    <col min="4" max="4" width="12.6640625" bestFit="1" customWidth="1"/>
    <col min="5" max="5" width="10.44140625" bestFit="1" customWidth="1"/>
    <col min="13" max="13" width="12" bestFit="1" customWidth="1"/>
    <col min="14" max="14" width="10" bestFit="1" customWidth="1"/>
    <col min="15" max="15" width="10" customWidth="1"/>
  </cols>
  <sheetData>
    <row r="1" spans="1:17" x14ac:dyDescent="0.3">
      <c r="A1" s="38" t="s">
        <v>104</v>
      </c>
      <c r="B1" s="46">
        <v>37000</v>
      </c>
      <c r="D1" s="41" t="s">
        <v>108</v>
      </c>
      <c r="E1" s="41">
        <v>5400</v>
      </c>
      <c r="G1" s="41" t="s">
        <v>110</v>
      </c>
      <c r="H1" s="41">
        <v>630</v>
      </c>
      <c r="J1" s="41" t="s">
        <v>112</v>
      </c>
      <c r="K1" s="41">
        <v>200</v>
      </c>
      <c r="M1" s="54" t="s">
        <v>57</v>
      </c>
      <c r="N1" s="44">
        <v>1000</v>
      </c>
      <c r="O1" s="56"/>
      <c r="P1" s="44" t="s">
        <v>8</v>
      </c>
      <c r="Q1" s="55">
        <v>5</v>
      </c>
    </row>
    <row r="2" spans="1:17" x14ac:dyDescent="0.3">
      <c r="A2" s="38" t="s">
        <v>105</v>
      </c>
      <c r="B2" s="46">
        <f>B1*Q1</f>
        <v>185000</v>
      </c>
      <c r="D2" s="41" t="s">
        <v>109</v>
      </c>
      <c r="E2" s="41">
        <v>6000</v>
      </c>
      <c r="G2" s="41" t="s">
        <v>111</v>
      </c>
      <c r="H2" s="41">
        <v>1000</v>
      </c>
      <c r="J2" s="41" t="s">
        <v>113</v>
      </c>
      <c r="K2" s="41">
        <v>0</v>
      </c>
      <c r="P2" t="s">
        <v>116</v>
      </c>
      <c r="Q2">
        <f>40/100</f>
        <v>0.4</v>
      </c>
    </row>
    <row r="3" spans="1:17" x14ac:dyDescent="0.3">
      <c r="A3" s="39" t="s">
        <v>103</v>
      </c>
      <c r="B3" s="47">
        <f>'Mobilat-Utilat'!G2</f>
        <v>0</v>
      </c>
    </row>
    <row r="4" spans="1:17" x14ac:dyDescent="0.3">
      <c r="A4" s="39" t="s">
        <v>106</v>
      </c>
      <c r="B4" s="47">
        <f>3*E1</f>
        <v>16200</v>
      </c>
    </row>
    <row r="5" spans="1:17" s="48" customFormat="1" ht="28.8" x14ac:dyDescent="0.3">
      <c r="A5" s="8" t="s">
        <v>107</v>
      </c>
      <c r="B5" s="49">
        <f>SUM(B2:B4)</f>
        <v>201200</v>
      </c>
      <c r="D5" s="50" t="s">
        <v>117</v>
      </c>
      <c r="E5" s="49">
        <f>B5-B4</f>
        <v>185000</v>
      </c>
    </row>
    <row r="7" spans="1:17" x14ac:dyDescent="0.3">
      <c r="A7" s="40" t="s">
        <v>118</v>
      </c>
      <c r="B7" s="45">
        <f>E7-B4</f>
        <v>5790</v>
      </c>
      <c r="D7" s="45" t="s">
        <v>119</v>
      </c>
      <c r="E7" s="45">
        <v>21990</v>
      </c>
    </row>
    <row r="9" spans="1:17" x14ac:dyDescent="0.3">
      <c r="A9" s="65" t="s">
        <v>3</v>
      </c>
      <c r="B9" s="68" t="s">
        <v>102</v>
      </c>
      <c r="C9" s="71" t="s">
        <v>18</v>
      </c>
      <c r="D9" s="71"/>
      <c r="E9" s="71"/>
      <c r="F9" s="71"/>
      <c r="G9" s="72" t="s">
        <v>17</v>
      </c>
      <c r="H9" s="72"/>
      <c r="I9" s="72"/>
      <c r="J9" s="63" t="s">
        <v>5</v>
      </c>
      <c r="K9" s="63"/>
      <c r="L9" s="63"/>
      <c r="M9" s="57" t="s">
        <v>121</v>
      </c>
      <c r="N9" s="57"/>
      <c r="O9" s="53"/>
    </row>
    <row r="10" spans="1:17" x14ac:dyDescent="0.3">
      <c r="A10" s="66"/>
      <c r="B10" s="69"/>
      <c r="C10" s="73" t="s">
        <v>1</v>
      </c>
      <c r="D10" s="73" t="s">
        <v>14</v>
      </c>
      <c r="E10" s="73" t="s">
        <v>15</v>
      </c>
      <c r="F10" s="74" t="s">
        <v>4</v>
      </c>
      <c r="G10" s="60" t="s">
        <v>0</v>
      </c>
      <c r="H10" s="60" t="s">
        <v>17</v>
      </c>
      <c r="I10" s="61" t="s">
        <v>4</v>
      </c>
      <c r="J10" s="62" t="s">
        <v>96</v>
      </c>
      <c r="K10" s="62" t="s">
        <v>114</v>
      </c>
      <c r="L10" s="64" t="s">
        <v>4</v>
      </c>
      <c r="M10" s="58" t="s">
        <v>122</v>
      </c>
      <c r="N10" s="59" t="s">
        <v>115</v>
      </c>
      <c r="O10" s="23"/>
    </row>
    <row r="11" spans="1:17" x14ac:dyDescent="0.3">
      <c r="A11" s="67"/>
      <c r="B11" s="70"/>
      <c r="C11" s="73"/>
      <c r="D11" s="73"/>
      <c r="E11" s="73"/>
      <c r="F11" s="74"/>
      <c r="G11" s="60"/>
      <c r="H11" s="60"/>
      <c r="I11" s="61"/>
      <c r="J11" s="62"/>
      <c r="K11" s="62"/>
      <c r="L11" s="64"/>
      <c r="M11" s="59"/>
      <c r="N11" s="59"/>
      <c r="O11" s="23"/>
    </row>
    <row r="12" spans="1:17" x14ac:dyDescent="0.3">
      <c r="A12" s="34">
        <v>1</v>
      </c>
      <c r="B12" s="33">
        <v>45296</v>
      </c>
      <c r="C12" s="37">
        <f>$E$1</f>
        <v>5400</v>
      </c>
      <c r="D12" s="30">
        <f>$H$1</f>
        <v>630</v>
      </c>
      <c r="E12" s="30">
        <f>$H$2</f>
        <v>1000</v>
      </c>
      <c r="F12" s="10">
        <f t="shared" ref="F12:F23" si="0">SUM(C12:E12)</f>
        <v>7030</v>
      </c>
      <c r="G12" s="30">
        <f>$K$1</f>
        <v>200</v>
      </c>
      <c r="H12" s="30">
        <f t="shared" ref="H12:H47" si="1">$N$1</f>
        <v>1000</v>
      </c>
      <c r="I12" s="32">
        <f t="shared" ref="I12:I23" si="2">SUM(G12:H12)</f>
        <v>1200</v>
      </c>
      <c r="J12" s="30">
        <f t="shared" ref="J12:J23" si="3">F12-I12</f>
        <v>5830</v>
      </c>
      <c r="K12" s="43">
        <f>SUM($J$12:J12)</f>
        <v>5830</v>
      </c>
      <c r="L12" s="11">
        <f>K12+$B$7</f>
        <v>11620</v>
      </c>
      <c r="M12" s="30">
        <f>$E$5-L12</f>
        <v>173380</v>
      </c>
      <c r="N12" s="51"/>
      <c r="O12" s="52"/>
    </row>
    <row r="13" spans="1:17" x14ac:dyDescent="0.3">
      <c r="A13" s="34">
        <v>2</v>
      </c>
      <c r="B13" s="33">
        <v>45327</v>
      </c>
      <c r="C13" s="37">
        <f t="shared" ref="C13:C17" si="4">$E$1</f>
        <v>5400</v>
      </c>
      <c r="D13" s="30">
        <f t="shared" ref="D13:D22" si="5">$H$1</f>
        <v>630</v>
      </c>
      <c r="E13" s="30">
        <f t="shared" ref="E13:E19" si="6">$H$2</f>
        <v>1000</v>
      </c>
      <c r="F13" s="10">
        <f t="shared" si="0"/>
        <v>7030</v>
      </c>
      <c r="G13" s="30">
        <f t="shared" ref="G13:G18" si="7">$K$1</f>
        <v>200</v>
      </c>
      <c r="H13" s="30">
        <f t="shared" si="1"/>
        <v>1000</v>
      </c>
      <c r="I13" s="32">
        <f t="shared" si="2"/>
        <v>1200</v>
      </c>
      <c r="J13" s="30">
        <f t="shared" si="3"/>
        <v>5830</v>
      </c>
      <c r="K13" s="43">
        <f>SUM($J$12:J13)</f>
        <v>11660</v>
      </c>
      <c r="L13" s="11">
        <f t="shared" ref="L13:L47" si="8">K13+$B$7</f>
        <v>17450</v>
      </c>
      <c r="M13" s="30">
        <f t="shared" ref="M13:M47" si="9">$E$5-L13</f>
        <v>167550</v>
      </c>
      <c r="N13" s="51"/>
      <c r="O13" s="52"/>
    </row>
    <row r="14" spans="1:17" x14ac:dyDescent="0.3">
      <c r="A14" s="34">
        <v>3</v>
      </c>
      <c r="B14" s="33">
        <v>45356</v>
      </c>
      <c r="C14" s="37">
        <f t="shared" si="4"/>
        <v>5400</v>
      </c>
      <c r="D14" s="30">
        <f t="shared" si="5"/>
        <v>630</v>
      </c>
      <c r="E14" s="30">
        <f t="shared" si="6"/>
        <v>1000</v>
      </c>
      <c r="F14" s="10">
        <f t="shared" si="0"/>
        <v>7030</v>
      </c>
      <c r="G14" s="30">
        <f t="shared" si="7"/>
        <v>200</v>
      </c>
      <c r="H14" s="30">
        <f t="shared" si="1"/>
        <v>1000</v>
      </c>
      <c r="I14" s="32">
        <f t="shared" si="2"/>
        <v>1200</v>
      </c>
      <c r="J14" s="30">
        <f t="shared" si="3"/>
        <v>5830</v>
      </c>
      <c r="K14" s="43">
        <f>SUM($J$12:J14)</f>
        <v>17490</v>
      </c>
      <c r="L14" s="11">
        <f t="shared" si="8"/>
        <v>23280</v>
      </c>
      <c r="M14" s="30">
        <f t="shared" si="9"/>
        <v>161720</v>
      </c>
      <c r="N14" s="51"/>
      <c r="O14" s="52"/>
    </row>
    <row r="15" spans="1:17" x14ac:dyDescent="0.3">
      <c r="A15" s="34">
        <v>4</v>
      </c>
      <c r="B15" s="33">
        <v>45387</v>
      </c>
      <c r="C15" s="37">
        <f t="shared" si="4"/>
        <v>5400</v>
      </c>
      <c r="D15" s="30">
        <f t="shared" si="5"/>
        <v>630</v>
      </c>
      <c r="E15" s="30">
        <f t="shared" si="6"/>
        <v>1000</v>
      </c>
      <c r="F15" s="10">
        <f t="shared" si="0"/>
        <v>7030</v>
      </c>
      <c r="G15" s="30">
        <f t="shared" si="7"/>
        <v>200</v>
      </c>
      <c r="H15" s="30">
        <f t="shared" si="1"/>
        <v>1000</v>
      </c>
      <c r="I15" s="32">
        <f t="shared" si="2"/>
        <v>1200</v>
      </c>
      <c r="J15" s="30">
        <f t="shared" si="3"/>
        <v>5830</v>
      </c>
      <c r="K15" s="43">
        <f>SUM($J$12:J15)</f>
        <v>23320</v>
      </c>
      <c r="L15" s="11">
        <f t="shared" si="8"/>
        <v>29110</v>
      </c>
      <c r="M15" s="30">
        <f t="shared" si="9"/>
        <v>155890</v>
      </c>
      <c r="N15" s="51"/>
      <c r="O15" s="52"/>
    </row>
    <row r="16" spans="1:17" x14ac:dyDescent="0.3">
      <c r="A16" s="34">
        <v>5</v>
      </c>
      <c r="B16" s="33">
        <v>45417</v>
      </c>
      <c r="C16" s="37">
        <f t="shared" si="4"/>
        <v>5400</v>
      </c>
      <c r="D16" s="30">
        <f t="shared" si="5"/>
        <v>630</v>
      </c>
      <c r="E16" s="30">
        <f t="shared" si="6"/>
        <v>1000</v>
      </c>
      <c r="F16" s="10">
        <f t="shared" si="0"/>
        <v>7030</v>
      </c>
      <c r="G16" s="30">
        <f t="shared" si="7"/>
        <v>200</v>
      </c>
      <c r="H16" s="30">
        <f t="shared" si="1"/>
        <v>1000</v>
      </c>
      <c r="I16" s="32">
        <f t="shared" si="2"/>
        <v>1200</v>
      </c>
      <c r="J16" s="30">
        <f t="shared" si="3"/>
        <v>5830</v>
      </c>
      <c r="K16" s="43">
        <f>SUM($J$12:J16)</f>
        <v>29150</v>
      </c>
      <c r="L16" s="11">
        <f t="shared" si="8"/>
        <v>34940</v>
      </c>
      <c r="M16" s="30">
        <f t="shared" si="9"/>
        <v>150060</v>
      </c>
      <c r="N16" s="51"/>
      <c r="O16" s="52"/>
    </row>
    <row r="17" spans="1:15" x14ac:dyDescent="0.3">
      <c r="A17" s="34">
        <v>6</v>
      </c>
      <c r="B17" s="33">
        <v>45448</v>
      </c>
      <c r="C17" s="37">
        <f t="shared" si="4"/>
        <v>5400</v>
      </c>
      <c r="D17" s="30">
        <f t="shared" si="5"/>
        <v>630</v>
      </c>
      <c r="E17" s="30">
        <f t="shared" si="6"/>
        <v>1000</v>
      </c>
      <c r="F17" s="10">
        <f t="shared" si="0"/>
        <v>7030</v>
      </c>
      <c r="G17" s="30">
        <f t="shared" si="7"/>
        <v>200</v>
      </c>
      <c r="H17" s="30">
        <f t="shared" si="1"/>
        <v>1000</v>
      </c>
      <c r="I17" s="32">
        <f t="shared" si="2"/>
        <v>1200</v>
      </c>
      <c r="J17" s="30">
        <f t="shared" si="3"/>
        <v>5830</v>
      </c>
      <c r="K17" s="43">
        <f>SUM($J$12:J17)</f>
        <v>34980</v>
      </c>
      <c r="L17" s="11">
        <f t="shared" si="8"/>
        <v>40770</v>
      </c>
      <c r="M17" s="30">
        <f t="shared" si="9"/>
        <v>144230</v>
      </c>
      <c r="N17" s="51"/>
      <c r="O17" s="52"/>
    </row>
    <row r="18" spans="1:15" x14ac:dyDescent="0.3">
      <c r="A18" s="34">
        <v>7</v>
      </c>
      <c r="B18" s="33">
        <v>45478</v>
      </c>
      <c r="C18" s="37">
        <f>$E$2</f>
        <v>6000</v>
      </c>
      <c r="D18" s="30">
        <f t="shared" si="5"/>
        <v>630</v>
      </c>
      <c r="E18" s="30">
        <f t="shared" si="6"/>
        <v>1000</v>
      </c>
      <c r="F18" s="10">
        <f t="shared" si="0"/>
        <v>7630</v>
      </c>
      <c r="G18" s="30">
        <f t="shared" si="7"/>
        <v>200</v>
      </c>
      <c r="H18" s="30">
        <f t="shared" si="1"/>
        <v>1000</v>
      </c>
      <c r="I18" s="32">
        <f t="shared" si="2"/>
        <v>1200</v>
      </c>
      <c r="J18" s="30">
        <f t="shared" si="3"/>
        <v>6430</v>
      </c>
      <c r="K18" s="43">
        <f>SUM($J$12:J18)</f>
        <v>41410</v>
      </c>
      <c r="L18" s="11">
        <f t="shared" si="8"/>
        <v>47200</v>
      </c>
      <c r="M18" s="30">
        <f t="shared" si="9"/>
        <v>137800</v>
      </c>
      <c r="N18" s="51"/>
      <c r="O18" s="52"/>
    </row>
    <row r="19" spans="1:15" x14ac:dyDescent="0.3">
      <c r="A19" s="34">
        <v>8</v>
      </c>
      <c r="B19" s="33">
        <v>45509</v>
      </c>
      <c r="C19" s="37">
        <f t="shared" ref="C19:C22" si="10">$E$2</f>
        <v>6000</v>
      </c>
      <c r="D19" s="30">
        <f t="shared" si="5"/>
        <v>630</v>
      </c>
      <c r="E19" s="30">
        <f t="shared" si="6"/>
        <v>1000</v>
      </c>
      <c r="F19" s="10">
        <f t="shared" si="0"/>
        <v>7630</v>
      </c>
      <c r="G19" s="30">
        <f>$K$2</f>
        <v>0</v>
      </c>
      <c r="H19" s="30">
        <f t="shared" si="1"/>
        <v>1000</v>
      </c>
      <c r="I19" s="32">
        <f t="shared" si="2"/>
        <v>1000</v>
      </c>
      <c r="J19" s="30">
        <f t="shared" si="3"/>
        <v>6630</v>
      </c>
      <c r="K19" s="43">
        <f>SUM($J$12:J19)</f>
        <v>48040</v>
      </c>
      <c r="L19" s="11">
        <f t="shared" si="8"/>
        <v>53830</v>
      </c>
      <c r="M19" s="30">
        <f t="shared" si="9"/>
        <v>131170</v>
      </c>
      <c r="N19" s="51"/>
      <c r="O19" s="52"/>
    </row>
    <row r="20" spans="1:15" x14ac:dyDescent="0.3">
      <c r="A20" s="34">
        <v>9</v>
      </c>
      <c r="B20" s="33">
        <v>45540</v>
      </c>
      <c r="C20" s="37">
        <f t="shared" si="10"/>
        <v>6000</v>
      </c>
      <c r="D20" s="30">
        <f t="shared" si="5"/>
        <v>630</v>
      </c>
      <c r="E20" s="30">
        <v>0</v>
      </c>
      <c r="F20" s="10">
        <f t="shared" si="0"/>
        <v>6630</v>
      </c>
      <c r="G20" s="30">
        <f t="shared" ref="G20:G22" si="11">$K$2</f>
        <v>0</v>
      </c>
      <c r="H20" s="30">
        <f t="shared" si="1"/>
        <v>1000</v>
      </c>
      <c r="I20" s="32">
        <f t="shared" si="2"/>
        <v>1000</v>
      </c>
      <c r="J20" s="30">
        <f t="shared" si="3"/>
        <v>5630</v>
      </c>
      <c r="K20" s="43">
        <f>SUM($J$12:J20)</f>
        <v>53670</v>
      </c>
      <c r="L20" s="11">
        <f t="shared" si="8"/>
        <v>59460</v>
      </c>
      <c r="M20" s="30">
        <f t="shared" si="9"/>
        <v>125540</v>
      </c>
      <c r="N20" s="51"/>
      <c r="O20" s="52"/>
    </row>
    <row r="21" spans="1:15" x14ac:dyDescent="0.3">
      <c r="A21" s="34">
        <v>10</v>
      </c>
      <c r="B21" s="33">
        <v>45570</v>
      </c>
      <c r="C21" s="37">
        <f t="shared" si="10"/>
        <v>6000</v>
      </c>
      <c r="D21" s="30">
        <f t="shared" si="5"/>
        <v>630</v>
      </c>
      <c r="E21" s="30">
        <v>0</v>
      </c>
      <c r="F21" s="10">
        <f t="shared" si="0"/>
        <v>6630</v>
      </c>
      <c r="G21" s="30">
        <f t="shared" si="11"/>
        <v>0</v>
      </c>
      <c r="H21" s="30">
        <f t="shared" si="1"/>
        <v>1000</v>
      </c>
      <c r="I21" s="32">
        <f>SUM(G21:H21)</f>
        <v>1000</v>
      </c>
      <c r="J21" s="30">
        <f t="shared" si="3"/>
        <v>5630</v>
      </c>
      <c r="K21" s="43">
        <f>SUM($J$12:J21)</f>
        <v>59300</v>
      </c>
      <c r="L21" s="11">
        <f t="shared" si="8"/>
        <v>65090</v>
      </c>
      <c r="M21" s="30">
        <f t="shared" si="9"/>
        <v>119910</v>
      </c>
      <c r="N21" s="51"/>
      <c r="O21" s="52"/>
    </row>
    <row r="22" spans="1:15" x14ac:dyDescent="0.3">
      <c r="A22" s="34">
        <v>11</v>
      </c>
      <c r="B22" s="33">
        <v>45601</v>
      </c>
      <c r="C22" s="37">
        <f t="shared" si="10"/>
        <v>6000</v>
      </c>
      <c r="D22" s="30">
        <f t="shared" si="5"/>
        <v>630</v>
      </c>
      <c r="E22" s="30">
        <v>0</v>
      </c>
      <c r="F22" s="10">
        <f t="shared" si="0"/>
        <v>6630</v>
      </c>
      <c r="G22" s="30">
        <f t="shared" si="11"/>
        <v>0</v>
      </c>
      <c r="H22" s="30">
        <f t="shared" si="1"/>
        <v>1000</v>
      </c>
      <c r="I22" s="32">
        <f t="shared" si="2"/>
        <v>1000</v>
      </c>
      <c r="J22" s="30">
        <f t="shared" si="3"/>
        <v>5630</v>
      </c>
      <c r="K22" s="43">
        <f>SUM($J$12:J22)</f>
        <v>64930</v>
      </c>
      <c r="L22" s="11">
        <f t="shared" si="8"/>
        <v>70720</v>
      </c>
      <c r="M22" s="30">
        <f t="shared" si="9"/>
        <v>114280</v>
      </c>
      <c r="N22" s="51"/>
      <c r="O22" s="52"/>
    </row>
    <row r="23" spans="1:15" x14ac:dyDescent="0.3">
      <c r="A23" s="5">
        <v>12</v>
      </c>
      <c r="B23" s="36">
        <v>45631</v>
      </c>
      <c r="C23" s="42">
        <f>$E$2</f>
        <v>6000</v>
      </c>
      <c r="D23" s="5">
        <f>$H$1</f>
        <v>630</v>
      </c>
      <c r="E23" s="35">
        <v>0</v>
      </c>
      <c r="F23" s="35">
        <f t="shared" si="0"/>
        <v>6630</v>
      </c>
      <c r="G23" s="35">
        <f>$K$2</f>
        <v>0</v>
      </c>
      <c r="H23" s="35">
        <f t="shared" si="1"/>
        <v>1000</v>
      </c>
      <c r="I23" s="35">
        <f t="shared" si="2"/>
        <v>1000</v>
      </c>
      <c r="J23" s="35">
        <f t="shared" si="3"/>
        <v>5630</v>
      </c>
      <c r="K23" s="5">
        <f>SUM($J$12:J23)</f>
        <v>70560</v>
      </c>
      <c r="L23" s="11">
        <f t="shared" si="8"/>
        <v>76350</v>
      </c>
      <c r="M23" s="30">
        <f t="shared" si="9"/>
        <v>108650</v>
      </c>
      <c r="N23" s="51"/>
      <c r="O23" s="52"/>
    </row>
    <row r="24" spans="1:15" x14ac:dyDescent="0.3">
      <c r="A24" s="34">
        <v>13</v>
      </c>
      <c r="B24" s="33">
        <v>45662</v>
      </c>
      <c r="C24" s="37">
        <f>$E$2</f>
        <v>6000</v>
      </c>
      <c r="D24" s="30">
        <f t="shared" ref="D24:D47" si="12">$H$1</f>
        <v>630</v>
      </c>
      <c r="E24" s="30">
        <v>0</v>
      </c>
      <c r="F24" s="10">
        <f t="shared" ref="F24:F47" si="13">SUM(C24:E24)</f>
        <v>6630</v>
      </c>
      <c r="G24" s="30">
        <f>$K$2</f>
        <v>0</v>
      </c>
      <c r="H24" s="30">
        <f t="shared" si="1"/>
        <v>1000</v>
      </c>
      <c r="I24" s="32">
        <f t="shared" ref="I24:I47" si="14">SUM(G24:H24)</f>
        <v>1000</v>
      </c>
      <c r="J24" s="30">
        <f t="shared" ref="J24:J47" si="15">F24-I24</f>
        <v>5630</v>
      </c>
      <c r="K24" s="43">
        <f>SUM($J$12:J24)</f>
        <v>76190</v>
      </c>
      <c r="L24" s="11">
        <f t="shared" si="8"/>
        <v>81980</v>
      </c>
      <c r="M24" s="30">
        <f t="shared" si="9"/>
        <v>103020</v>
      </c>
      <c r="N24" s="51"/>
      <c r="O24" s="52"/>
    </row>
    <row r="25" spans="1:15" x14ac:dyDescent="0.3">
      <c r="A25" s="34">
        <v>14</v>
      </c>
      <c r="B25" s="33">
        <v>45693</v>
      </c>
      <c r="C25" s="37">
        <f t="shared" ref="C25:C34" si="16">$E$2</f>
        <v>6000</v>
      </c>
      <c r="D25" s="30">
        <f t="shared" si="12"/>
        <v>630</v>
      </c>
      <c r="E25" s="30">
        <v>0</v>
      </c>
      <c r="F25" s="10">
        <f t="shared" si="13"/>
        <v>6630</v>
      </c>
      <c r="G25" s="30">
        <f t="shared" ref="G25:G34" si="17">$K$2</f>
        <v>0</v>
      </c>
      <c r="H25" s="30">
        <f t="shared" si="1"/>
        <v>1000</v>
      </c>
      <c r="I25" s="32">
        <f t="shared" si="14"/>
        <v>1000</v>
      </c>
      <c r="J25" s="30">
        <f t="shared" si="15"/>
        <v>5630</v>
      </c>
      <c r="K25" s="43">
        <f>SUM($J$12:J25)</f>
        <v>81820</v>
      </c>
      <c r="L25" s="11">
        <f t="shared" si="8"/>
        <v>87610</v>
      </c>
      <c r="M25" s="30">
        <f t="shared" si="9"/>
        <v>97390</v>
      </c>
      <c r="N25" s="51"/>
      <c r="O25" s="52"/>
    </row>
    <row r="26" spans="1:15" x14ac:dyDescent="0.3">
      <c r="A26" s="34">
        <v>15</v>
      </c>
      <c r="B26" s="33">
        <v>45721</v>
      </c>
      <c r="C26" s="37">
        <f t="shared" si="16"/>
        <v>6000</v>
      </c>
      <c r="D26" s="30">
        <f t="shared" si="12"/>
        <v>630</v>
      </c>
      <c r="E26" s="30">
        <v>0</v>
      </c>
      <c r="F26" s="10">
        <f t="shared" si="13"/>
        <v>6630</v>
      </c>
      <c r="G26" s="30">
        <f t="shared" si="17"/>
        <v>0</v>
      </c>
      <c r="H26" s="30">
        <f t="shared" si="1"/>
        <v>1000</v>
      </c>
      <c r="I26" s="32">
        <f t="shared" si="14"/>
        <v>1000</v>
      </c>
      <c r="J26" s="30">
        <f t="shared" si="15"/>
        <v>5630</v>
      </c>
      <c r="K26" s="43">
        <f>SUM($J$12:J26)</f>
        <v>87450</v>
      </c>
      <c r="L26" s="11">
        <f t="shared" si="8"/>
        <v>93240</v>
      </c>
      <c r="M26" s="30">
        <f t="shared" si="9"/>
        <v>91760</v>
      </c>
      <c r="N26" s="51"/>
      <c r="O26" s="52"/>
    </row>
    <row r="27" spans="1:15" x14ac:dyDescent="0.3">
      <c r="A27" s="34">
        <v>16</v>
      </c>
      <c r="B27" s="33">
        <v>45752</v>
      </c>
      <c r="C27" s="37">
        <f t="shared" si="16"/>
        <v>6000</v>
      </c>
      <c r="D27" s="30">
        <f t="shared" si="12"/>
        <v>630</v>
      </c>
      <c r="E27" s="30">
        <v>0</v>
      </c>
      <c r="F27" s="10">
        <f t="shared" si="13"/>
        <v>6630</v>
      </c>
      <c r="G27" s="30">
        <f t="shared" si="17"/>
        <v>0</v>
      </c>
      <c r="H27" s="30">
        <f t="shared" si="1"/>
        <v>1000</v>
      </c>
      <c r="I27" s="32">
        <f t="shared" si="14"/>
        <v>1000</v>
      </c>
      <c r="J27" s="30">
        <f t="shared" si="15"/>
        <v>5630</v>
      </c>
      <c r="K27" s="43">
        <f>SUM($J$12:J27)</f>
        <v>93080</v>
      </c>
      <c r="L27" s="11">
        <f t="shared" si="8"/>
        <v>98870</v>
      </c>
      <c r="M27" s="30">
        <f t="shared" si="9"/>
        <v>86130</v>
      </c>
      <c r="N27" s="51"/>
      <c r="O27" s="52"/>
    </row>
    <row r="28" spans="1:15" x14ac:dyDescent="0.3">
      <c r="A28" s="34">
        <v>17</v>
      </c>
      <c r="B28" s="33">
        <v>45782</v>
      </c>
      <c r="C28" s="37">
        <f t="shared" si="16"/>
        <v>6000</v>
      </c>
      <c r="D28" s="30">
        <f t="shared" si="12"/>
        <v>630</v>
      </c>
      <c r="E28" s="30">
        <v>0</v>
      </c>
      <c r="F28" s="10">
        <f t="shared" si="13"/>
        <v>6630</v>
      </c>
      <c r="G28" s="30">
        <f t="shared" si="17"/>
        <v>0</v>
      </c>
      <c r="H28" s="30">
        <f t="shared" si="1"/>
        <v>1000</v>
      </c>
      <c r="I28" s="32">
        <f t="shared" si="14"/>
        <v>1000</v>
      </c>
      <c r="J28" s="30">
        <f t="shared" si="15"/>
        <v>5630</v>
      </c>
      <c r="K28" s="43">
        <f>SUM($J$12:J28)</f>
        <v>98710</v>
      </c>
      <c r="L28" s="11">
        <f t="shared" si="8"/>
        <v>104500</v>
      </c>
      <c r="M28" s="30">
        <f t="shared" si="9"/>
        <v>80500</v>
      </c>
      <c r="N28" s="51"/>
      <c r="O28" s="52"/>
    </row>
    <row r="29" spans="1:15" x14ac:dyDescent="0.3">
      <c r="A29" s="34">
        <v>18</v>
      </c>
      <c r="B29" s="33">
        <v>45813</v>
      </c>
      <c r="C29" s="37">
        <f t="shared" si="16"/>
        <v>6000</v>
      </c>
      <c r="D29" s="30">
        <f t="shared" si="12"/>
        <v>630</v>
      </c>
      <c r="E29" s="30">
        <v>0</v>
      </c>
      <c r="F29" s="10">
        <f t="shared" si="13"/>
        <v>6630</v>
      </c>
      <c r="G29" s="30">
        <f t="shared" si="17"/>
        <v>0</v>
      </c>
      <c r="H29" s="30">
        <f t="shared" si="1"/>
        <v>1000</v>
      </c>
      <c r="I29" s="32">
        <f t="shared" si="14"/>
        <v>1000</v>
      </c>
      <c r="J29" s="30">
        <f t="shared" si="15"/>
        <v>5630</v>
      </c>
      <c r="K29" s="43">
        <f>SUM($J$12:J29)</f>
        <v>104340</v>
      </c>
      <c r="L29" s="11">
        <f t="shared" si="8"/>
        <v>110130</v>
      </c>
      <c r="M29" s="30">
        <f t="shared" si="9"/>
        <v>74870</v>
      </c>
      <c r="N29" s="51"/>
      <c r="O29" s="52"/>
    </row>
    <row r="30" spans="1:15" x14ac:dyDescent="0.3">
      <c r="A30" s="34">
        <v>19</v>
      </c>
      <c r="B30" s="33">
        <v>45843</v>
      </c>
      <c r="C30" s="37">
        <f t="shared" si="16"/>
        <v>6000</v>
      </c>
      <c r="D30" s="30">
        <f t="shared" si="12"/>
        <v>630</v>
      </c>
      <c r="E30" s="30">
        <v>0</v>
      </c>
      <c r="F30" s="10">
        <f t="shared" si="13"/>
        <v>6630</v>
      </c>
      <c r="G30" s="30">
        <f t="shared" si="17"/>
        <v>0</v>
      </c>
      <c r="H30" s="30">
        <f t="shared" si="1"/>
        <v>1000</v>
      </c>
      <c r="I30" s="32">
        <f t="shared" si="14"/>
        <v>1000</v>
      </c>
      <c r="J30" s="30">
        <f t="shared" si="15"/>
        <v>5630</v>
      </c>
      <c r="K30" s="43">
        <f>SUM($J$12:J30)</f>
        <v>109970</v>
      </c>
      <c r="L30" s="11">
        <f t="shared" si="8"/>
        <v>115760</v>
      </c>
      <c r="M30" s="30">
        <f t="shared" si="9"/>
        <v>69240</v>
      </c>
      <c r="N30" s="51"/>
      <c r="O30" s="52"/>
    </row>
    <row r="31" spans="1:15" x14ac:dyDescent="0.3">
      <c r="A31" s="34">
        <v>20</v>
      </c>
      <c r="B31" s="33">
        <v>45874</v>
      </c>
      <c r="C31" s="37">
        <f t="shared" si="16"/>
        <v>6000</v>
      </c>
      <c r="D31" s="30">
        <f t="shared" si="12"/>
        <v>630</v>
      </c>
      <c r="E31" s="30">
        <v>0</v>
      </c>
      <c r="F31" s="10">
        <f t="shared" si="13"/>
        <v>6630</v>
      </c>
      <c r="G31" s="30">
        <f t="shared" si="17"/>
        <v>0</v>
      </c>
      <c r="H31" s="30">
        <f t="shared" si="1"/>
        <v>1000</v>
      </c>
      <c r="I31" s="32">
        <f t="shared" si="14"/>
        <v>1000</v>
      </c>
      <c r="J31" s="30">
        <f t="shared" si="15"/>
        <v>5630</v>
      </c>
      <c r="K31" s="43">
        <f>SUM($J$12:J31)</f>
        <v>115600</v>
      </c>
      <c r="L31" s="11">
        <f t="shared" si="8"/>
        <v>121390</v>
      </c>
      <c r="M31" s="30">
        <f t="shared" si="9"/>
        <v>63610</v>
      </c>
      <c r="N31" s="51"/>
      <c r="O31" s="52"/>
    </row>
    <row r="32" spans="1:15" x14ac:dyDescent="0.3">
      <c r="A32" s="34">
        <v>21</v>
      </c>
      <c r="B32" s="33">
        <v>45905</v>
      </c>
      <c r="C32" s="37">
        <f t="shared" si="16"/>
        <v>6000</v>
      </c>
      <c r="D32" s="30">
        <f t="shared" si="12"/>
        <v>630</v>
      </c>
      <c r="E32" s="30">
        <v>0</v>
      </c>
      <c r="F32" s="10">
        <f t="shared" si="13"/>
        <v>6630</v>
      </c>
      <c r="G32" s="30">
        <f t="shared" si="17"/>
        <v>0</v>
      </c>
      <c r="H32" s="30">
        <f t="shared" si="1"/>
        <v>1000</v>
      </c>
      <c r="I32" s="32">
        <f t="shared" si="14"/>
        <v>1000</v>
      </c>
      <c r="J32" s="30">
        <f t="shared" si="15"/>
        <v>5630</v>
      </c>
      <c r="K32" s="43">
        <f>SUM($J$12:J32)</f>
        <v>121230</v>
      </c>
      <c r="L32" s="11">
        <f t="shared" si="8"/>
        <v>127020</v>
      </c>
      <c r="M32" s="30">
        <f t="shared" si="9"/>
        <v>57980</v>
      </c>
      <c r="N32" s="51"/>
      <c r="O32" s="52"/>
    </row>
    <row r="33" spans="1:15" x14ac:dyDescent="0.3">
      <c r="A33" s="34">
        <v>22</v>
      </c>
      <c r="B33" s="33">
        <v>45935</v>
      </c>
      <c r="C33" s="37">
        <f t="shared" si="16"/>
        <v>6000</v>
      </c>
      <c r="D33" s="30">
        <f t="shared" si="12"/>
        <v>630</v>
      </c>
      <c r="E33" s="30">
        <v>0</v>
      </c>
      <c r="F33" s="10">
        <f t="shared" si="13"/>
        <v>6630</v>
      </c>
      <c r="G33" s="30">
        <f t="shared" si="17"/>
        <v>0</v>
      </c>
      <c r="H33" s="30">
        <f t="shared" si="1"/>
        <v>1000</v>
      </c>
      <c r="I33" s="32">
        <f t="shared" si="14"/>
        <v>1000</v>
      </c>
      <c r="J33" s="30">
        <f t="shared" si="15"/>
        <v>5630</v>
      </c>
      <c r="K33" s="43">
        <f>SUM($J$12:J33)</f>
        <v>126860</v>
      </c>
      <c r="L33" s="11">
        <f t="shared" si="8"/>
        <v>132650</v>
      </c>
      <c r="M33" s="30">
        <f t="shared" si="9"/>
        <v>52350</v>
      </c>
      <c r="N33" s="51"/>
      <c r="O33" s="52"/>
    </row>
    <row r="34" spans="1:15" x14ac:dyDescent="0.3">
      <c r="A34" s="34">
        <v>23</v>
      </c>
      <c r="B34" s="33">
        <v>45966</v>
      </c>
      <c r="C34" s="37">
        <f t="shared" si="16"/>
        <v>6000</v>
      </c>
      <c r="D34" s="30">
        <f t="shared" si="12"/>
        <v>630</v>
      </c>
      <c r="E34" s="30">
        <v>0</v>
      </c>
      <c r="F34" s="10">
        <f t="shared" si="13"/>
        <v>6630</v>
      </c>
      <c r="G34" s="30">
        <f t="shared" si="17"/>
        <v>0</v>
      </c>
      <c r="H34" s="30">
        <f t="shared" si="1"/>
        <v>1000</v>
      </c>
      <c r="I34" s="32">
        <f t="shared" si="14"/>
        <v>1000</v>
      </c>
      <c r="J34" s="30">
        <f t="shared" si="15"/>
        <v>5630</v>
      </c>
      <c r="K34" s="43">
        <f>SUM($J$12:J34)</f>
        <v>132490</v>
      </c>
      <c r="L34" s="11">
        <f t="shared" si="8"/>
        <v>138280</v>
      </c>
      <c r="M34" s="30">
        <f t="shared" si="9"/>
        <v>46720</v>
      </c>
      <c r="N34" s="51"/>
      <c r="O34" s="52"/>
    </row>
    <row r="35" spans="1:15" x14ac:dyDescent="0.3">
      <c r="A35" s="5">
        <v>24</v>
      </c>
      <c r="B35" s="36">
        <v>45996</v>
      </c>
      <c r="C35" s="42">
        <f t="shared" ref="C35:C47" si="18">$E$2</f>
        <v>6000</v>
      </c>
      <c r="D35" s="5">
        <f t="shared" si="12"/>
        <v>630</v>
      </c>
      <c r="E35" s="35">
        <v>0</v>
      </c>
      <c r="F35" s="35">
        <f t="shared" si="13"/>
        <v>6630</v>
      </c>
      <c r="G35" s="35">
        <f t="shared" ref="G35:G47" si="19">$K$2</f>
        <v>0</v>
      </c>
      <c r="H35" s="35">
        <f t="shared" si="1"/>
        <v>1000</v>
      </c>
      <c r="I35" s="35">
        <f t="shared" si="14"/>
        <v>1000</v>
      </c>
      <c r="J35" s="35">
        <f t="shared" si="15"/>
        <v>5630</v>
      </c>
      <c r="K35" s="5">
        <f>SUM($J$12:J35)</f>
        <v>138120</v>
      </c>
      <c r="L35" s="11">
        <f t="shared" si="8"/>
        <v>143910</v>
      </c>
      <c r="M35" s="30">
        <f t="shared" si="9"/>
        <v>41090</v>
      </c>
      <c r="N35" s="51"/>
      <c r="O35" s="52"/>
    </row>
    <row r="36" spans="1:15" x14ac:dyDescent="0.3">
      <c r="A36" s="34">
        <v>25</v>
      </c>
      <c r="B36" s="33">
        <v>46027</v>
      </c>
      <c r="C36" s="37">
        <f>$E$2</f>
        <v>6000</v>
      </c>
      <c r="D36" s="30">
        <f t="shared" si="12"/>
        <v>630</v>
      </c>
      <c r="E36" s="30">
        <v>0</v>
      </c>
      <c r="F36" s="10">
        <f t="shared" si="13"/>
        <v>6630</v>
      </c>
      <c r="G36" s="30">
        <f>$K$2</f>
        <v>0</v>
      </c>
      <c r="H36" s="30">
        <f t="shared" si="1"/>
        <v>1000</v>
      </c>
      <c r="I36" s="32">
        <f t="shared" si="14"/>
        <v>1000</v>
      </c>
      <c r="J36" s="30">
        <f t="shared" si="15"/>
        <v>5630</v>
      </c>
      <c r="K36" s="43">
        <f>SUM($J$12:J36)</f>
        <v>143750</v>
      </c>
      <c r="L36" s="11">
        <f t="shared" si="8"/>
        <v>149540</v>
      </c>
      <c r="M36" s="30">
        <f t="shared" si="9"/>
        <v>35460</v>
      </c>
      <c r="N36" s="51"/>
      <c r="O36" s="52"/>
    </row>
    <row r="37" spans="1:15" x14ac:dyDescent="0.3">
      <c r="A37" s="34">
        <v>26</v>
      </c>
      <c r="B37" s="33">
        <v>46058</v>
      </c>
      <c r="C37" s="37">
        <f t="shared" ref="C37:C46" si="20">$E$2</f>
        <v>6000</v>
      </c>
      <c r="D37" s="30">
        <f t="shared" si="12"/>
        <v>630</v>
      </c>
      <c r="E37" s="30">
        <v>0</v>
      </c>
      <c r="F37" s="10">
        <f t="shared" si="13"/>
        <v>6630</v>
      </c>
      <c r="G37" s="30">
        <f t="shared" ref="G37:G46" si="21">$K$2</f>
        <v>0</v>
      </c>
      <c r="H37" s="30">
        <f t="shared" si="1"/>
        <v>1000</v>
      </c>
      <c r="I37" s="32">
        <f t="shared" si="14"/>
        <v>1000</v>
      </c>
      <c r="J37" s="30">
        <f t="shared" si="15"/>
        <v>5630</v>
      </c>
      <c r="K37" s="43">
        <f>SUM($J$12:J37)</f>
        <v>149380</v>
      </c>
      <c r="L37" s="11">
        <f t="shared" si="8"/>
        <v>155170</v>
      </c>
      <c r="M37" s="30">
        <f t="shared" si="9"/>
        <v>29830</v>
      </c>
      <c r="N37" s="51"/>
      <c r="O37" s="52"/>
    </row>
    <row r="38" spans="1:15" x14ac:dyDescent="0.3">
      <c r="A38" s="34">
        <v>27</v>
      </c>
      <c r="B38" s="33">
        <v>46086</v>
      </c>
      <c r="C38" s="37">
        <f t="shared" si="20"/>
        <v>6000</v>
      </c>
      <c r="D38" s="30">
        <f t="shared" si="12"/>
        <v>630</v>
      </c>
      <c r="E38" s="30">
        <v>0</v>
      </c>
      <c r="F38" s="10">
        <f t="shared" si="13"/>
        <v>6630</v>
      </c>
      <c r="G38" s="30">
        <f t="shared" si="21"/>
        <v>0</v>
      </c>
      <c r="H38" s="30">
        <f t="shared" si="1"/>
        <v>1000</v>
      </c>
      <c r="I38" s="32">
        <f t="shared" si="14"/>
        <v>1000</v>
      </c>
      <c r="J38" s="30">
        <f t="shared" si="15"/>
        <v>5630</v>
      </c>
      <c r="K38" s="43">
        <f>SUM($J$12:J38)</f>
        <v>155010</v>
      </c>
      <c r="L38" s="11">
        <f t="shared" si="8"/>
        <v>160800</v>
      </c>
      <c r="M38" s="30">
        <f t="shared" si="9"/>
        <v>24200</v>
      </c>
      <c r="N38" s="51"/>
      <c r="O38" s="52"/>
    </row>
    <row r="39" spans="1:15" x14ac:dyDescent="0.3">
      <c r="A39" s="34">
        <v>28</v>
      </c>
      <c r="B39" s="33">
        <v>46117</v>
      </c>
      <c r="C39" s="37">
        <f t="shared" si="20"/>
        <v>6000</v>
      </c>
      <c r="D39" s="30">
        <f t="shared" si="12"/>
        <v>630</v>
      </c>
      <c r="E39" s="30">
        <v>0</v>
      </c>
      <c r="F39" s="10">
        <f t="shared" si="13"/>
        <v>6630</v>
      </c>
      <c r="G39" s="30">
        <f t="shared" si="21"/>
        <v>0</v>
      </c>
      <c r="H39" s="30">
        <f t="shared" si="1"/>
        <v>1000</v>
      </c>
      <c r="I39" s="32">
        <f t="shared" si="14"/>
        <v>1000</v>
      </c>
      <c r="J39" s="30">
        <f t="shared" si="15"/>
        <v>5630</v>
      </c>
      <c r="K39" s="43">
        <f>SUM($J$12:J39)</f>
        <v>160640</v>
      </c>
      <c r="L39" s="11">
        <f t="shared" si="8"/>
        <v>166430</v>
      </c>
      <c r="M39" s="30">
        <f t="shared" si="9"/>
        <v>18570</v>
      </c>
      <c r="N39" s="51"/>
      <c r="O39" s="52"/>
    </row>
    <row r="40" spans="1:15" x14ac:dyDescent="0.3">
      <c r="A40" s="34">
        <v>29</v>
      </c>
      <c r="B40" s="33">
        <v>46147</v>
      </c>
      <c r="C40" s="37">
        <f t="shared" si="20"/>
        <v>6000</v>
      </c>
      <c r="D40" s="30">
        <f t="shared" si="12"/>
        <v>630</v>
      </c>
      <c r="E40" s="30">
        <v>0</v>
      </c>
      <c r="F40" s="10">
        <f t="shared" si="13"/>
        <v>6630</v>
      </c>
      <c r="G40" s="30">
        <f t="shared" si="21"/>
        <v>0</v>
      </c>
      <c r="H40" s="30">
        <f t="shared" si="1"/>
        <v>1000</v>
      </c>
      <c r="I40" s="32">
        <f t="shared" si="14"/>
        <v>1000</v>
      </c>
      <c r="J40" s="30">
        <f t="shared" si="15"/>
        <v>5630</v>
      </c>
      <c r="K40" s="43">
        <f>SUM($J$12:J40)</f>
        <v>166270</v>
      </c>
      <c r="L40" s="11">
        <f t="shared" si="8"/>
        <v>172060</v>
      </c>
      <c r="M40" s="30">
        <f t="shared" si="9"/>
        <v>12940</v>
      </c>
      <c r="N40" s="51"/>
      <c r="O40" s="52"/>
    </row>
    <row r="41" spans="1:15" x14ac:dyDescent="0.3">
      <c r="A41" s="34">
        <v>30</v>
      </c>
      <c r="B41" s="33">
        <v>46178</v>
      </c>
      <c r="C41" s="37">
        <f t="shared" si="20"/>
        <v>6000</v>
      </c>
      <c r="D41" s="30">
        <f t="shared" si="12"/>
        <v>630</v>
      </c>
      <c r="E41" s="30">
        <v>0</v>
      </c>
      <c r="F41" s="10">
        <f t="shared" si="13"/>
        <v>6630</v>
      </c>
      <c r="G41" s="30">
        <f t="shared" si="21"/>
        <v>0</v>
      </c>
      <c r="H41" s="30">
        <f t="shared" si="1"/>
        <v>1000</v>
      </c>
      <c r="I41" s="32">
        <f t="shared" si="14"/>
        <v>1000</v>
      </c>
      <c r="J41" s="30">
        <f t="shared" si="15"/>
        <v>5630</v>
      </c>
      <c r="K41" s="43">
        <f>SUM($J$12:J41)</f>
        <v>171900</v>
      </c>
      <c r="L41" s="11">
        <f t="shared" si="8"/>
        <v>177690</v>
      </c>
      <c r="M41" s="30">
        <f t="shared" si="9"/>
        <v>7310</v>
      </c>
      <c r="N41" s="51"/>
      <c r="O41" s="52"/>
    </row>
    <row r="42" spans="1:15" x14ac:dyDescent="0.3">
      <c r="A42" s="34">
        <v>31</v>
      </c>
      <c r="B42" s="33">
        <v>46208</v>
      </c>
      <c r="C42" s="37">
        <f t="shared" si="20"/>
        <v>6000</v>
      </c>
      <c r="D42" s="30">
        <f t="shared" si="12"/>
        <v>630</v>
      </c>
      <c r="E42" s="30">
        <v>0</v>
      </c>
      <c r="F42" s="10">
        <f t="shared" si="13"/>
        <v>6630</v>
      </c>
      <c r="G42" s="30">
        <f t="shared" si="21"/>
        <v>0</v>
      </c>
      <c r="H42" s="30">
        <f t="shared" si="1"/>
        <v>1000</v>
      </c>
      <c r="I42" s="32">
        <f t="shared" si="14"/>
        <v>1000</v>
      </c>
      <c r="J42" s="30">
        <f t="shared" si="15"/>
        <v>5630</v>
      </c>
      <c r="K42" s="43">
        <f>SUM($J$12:J42)</f>
        <v>177530</v>
      </c>
      <c r="L42" s="11">
        <f t="shared" si="8"/>
        <v>183320</v>
      </c>
      <c r="M42" s="30">
        <f t="shared" si="9"/>
        <v>1680</v>
      </c>
      <c r="N42" s="51"/>
      <c r="O42" s="52"/>
    </row>
    <row r="43" spans="1:15" x14ac:dyDescent="0.3">
      <c r="A43" s="34">
        <v>32</v>
      </c>
      <c r="B43" s="33">
        <v>46239</v>
      </c>
      <c r="C43" s="37">
        <f t="shared" si="20"/>
        <v>6000</v>
      </c>
      <c r="D43" s="30">
        <f t="shared" si="12"/>
        <v>630</v>
      </c>
      <c r="E43" s="30">
        <v>0</v>
      </c>
      <c r="F43" s="10">
        <f t="shared" si="13"/>
        <v>6630</v>
      </c>
      <c r="G43" s="30">
        <f t="shared" si="21"/>
        <v>0</v>
      </c>
      <c r="H43" s="30">
        <f t="shared" si="1"/>
        <v>1000</v>
      </c>
      <c r="I43" s="32">
        <f t="shared" si="14"/>
        <v>1000</v>
      </c>
      <c r="J43" s="30">
        <f t="shared" si="15"/>
        <v>5630</v>
      </c>
      <c r="K43" s="43">
        <f>SUM($J$12:J43)</f>
        <v>183160</v>
      </c>
      <c r="L43" s="11">
        <f t="shared" si="8"/>
        <v>188950</v>
      </c>
      <c r="M43" s="30">
        <f t="shared" si="9"/>
        <v>-3950</v>
      </c>
      <c r="N43" s="51"/>
      <c r="O43" s="52"/>
    </row>
    <row r="44" spans="1:15" x14ac:dyDescent="0.3">
      <c r="A44" s="34">
        <v>33</v>
      </c>
      <c r="B44" s="33">
        <v>46270</v>
      </c>
      <c r="C44" s="37">
        <f t="shared" si="20"/>
        <v>6000</v>
      </c>
      <c r="D44" s="30">
        <f t="shared" si="12"/>
        <v>630</v>
      </c>
      <c r="E44" s="30">
        <v>0</v>
      </c>
      <c r="F44" s="10">
        <f t="shared" si="13"/>
        <v>6630</v>
      </c>
      <c r="G44" s="30">
        <f t="shared" si="21"/>
        <v>0</v>
      </c>
      <c r="H44" s="30">
        <f t="shared" si="1"/>
        <v>1000</v>
      </c>
      <c r="I44" s="32">
        <f t="shared" si="14"/>
        <v>1000</v>
      </c>
      <c r="J44" s="30">
        <f t="shared" si="15"/>
        <v>5630</v>
      </c>
      <c r="K44" s="43">
        <f>SUM($J$12:J44)</f>
        <v>188790</v>
      </c>
      <c r="L44" s="11">
        <f t="shared" si="8"/>
        <v>194580</v>
      </c>
      <c r="M44" s="30">
        <f t="shared" si="9"/>
        <v>-9580</v>
      </c>
      <c r="N44" s="51"/>
      <c r="O44" s="52"/>
    </row>
    <row r="45" spans="1:15" x14ac:dyDescent="0.3">
      <c r="A45" s="34">
        <v>34</v>
      </c>
      <c r="B45" s="33">
        <v>46300</v>
      </c>
      <c r="C45" s="37">
        <f t="shared" si="20"/>
        <v>6000</v>
      </c>
      <c r="D45" s="30">
        <f t="shared" si="12"/>
        <v>630</v>
      </c>
      <c r="E45" s="30">
        <v>0</v>
      </c>
      <c r="F45" s="10">
        <f t="shared" si="13"/>
        <v>6630</v>
      </c>
      <c r="G45" s="30">
        <f t="shared" si="21"/>
        <v>0</v>
      </c>
      <c r="H45" s="30">
        <f t="shared" si="1"/>
        <v>1000</v>
      </c>
      <c r="I45" s="32">
        <f t="shared" si="14"/>
        <v>1000</v>
      </c>
      <c r="J45" s="30">
        <f t="shared" si="15"/>
        <v>5630</v>
      </c>
      <c r="K45" s="43">
        <f>SUM($J$12:J45)</f>
        <v>194420</v>
      </c>
      <c r="L45" s="11">
        <f t="shared" si="8"/>
        <v>200210</v>
      </c>
      <c r="M45" s="30">
        <f t="shared" si="9"/>
        <v>-15210</v>
      </c>
      <c r="N45" s="51"/>
      <c r="O45" s="52"/>
    </row>
    <row r="46" spans="1:15" x14ac:dyDescent="0.3">
      <c r="A46" s="34">
        <v>35</v>
      </c>
      <c r="B46" s="33">
        <v>46331</v>
      </c>
      <c r="C46" s="37">
        <f t="shared" si="20"/>
        <v>6000</v>
      </c>
      <c r="D46" s="30">
        <f t="shared" si="12"/>
        <v>630</v>
      </c>
      <c r="E46" s="30">
        <v>0</v>
      </c>
      <c r="F46" s="10">
        <f t="shared" si="13"/>
        <v>6630</v>
      </c>
      <c r="G46" s="30">
        <f t="shared" si="21"/>
        <v>0</v>
      </c>
      <c r="H46" s="30">
        <f t="shared" si="1"/>
        <v>1000</v>
      </c>
      <c r="I46" s="32">
        <f t="shared" si="14"/>
        <v>1000</v>
      </c>
      <c r="J46" s="30">
        <f t="shared" si="15"/>
        <v>5630</v>
      </c>
      <c r="K46" s="43">
        <f>SUM($J$12:J46)</f>
        <v>200050</v>
      </c>
      <c r="L46" s="11">
        <f t="shared" si="8"/>
        <v>205840</v>
      </c>
      <c r="M46" s="30">
        <f t="shared" si="9"/>
        <v>-20840</v>
      </c>
      <c r="N46" s="51"/>
      <c r="O46" s="52"/>
    </row>
    <row r="47" spans="1:15" x14ac:dyDescent="0.3">
      <c r="A47" s="5">
        <v>36</v>
      </c>
      <c r="B47" s="36">
        <v>46361</v>
      </c>
      <c r="C47" s="42">
        <f t="shared" si="18"/>
        <v>6000</v>
      </c>
      <c r="D47" s="5">
        <f t="shared" si="12"/>
        <v>630</v>
      </c>
      <c r="E47" s="35">
        <v>0</v>
      </c>
      <c r="F47" s="35">
        <f t="shared" si="13"/>
        <v>6630</v>
      </c>
      <c r="G47" s="35">
        <f t="shared" si="19"/>
        <v>0</v>
      </c>
      <c r="H47" s="35">
        <f t="shared" si="1"/>
        <v>1000</v>
      </c>
      <c r="I47" s="35">
        <f t="shared" si="14"/>
        <v>1000</v>
      </c>
      <c r="J47" s="35">
        <f t="shared" si="15"/>
        <v>5630</v>
      </c>
      <c r="K47" s="5">
        <f>SUM($J$12:J47)</f>
        <v>205680</v>
      </c>
      <c r="L47" s="11">
        <f t="shared" si="8"/>
        <v>211470</v>
      </c>
      <c r="M47" s="30">
        <f t="shared" si="9"/>
        <v>-26470</v>
      </c>
      <c r="N47" s="51"/>
      <c r="O47" s="52"/>
    </row>
  </sheetData>
  <mergeCells count="18">
    <mergeCell ref="A9:A11"/>
    <mergeCell ref="B9:B11"/>
    <mergeCell ref="C9:F9"/>
    <mergeCell ref="G9:I9"/>
    <mergeCell ref="C10:C11"/>
    <mergeCell ref="D10:D11"/>
    <mergeCell ref="E10:E11"/>
    <mergeCell ref="F10:F11"/>
    <mergeCell ref="G10:G11"/>
    <mergeCell ref="M9:N9"/>
    <mergeCell ref="M10:M11"/>
    <mergeCell ref="N10:N11"/>
    <mergeCell ref="H10:H11"/>
    <mergeCell ref="I10:I11"/>
    <mergeCell ref="J10:J11"/>
    <mergeCell ref="K10:K11"/>
    <mergeCell ref="J9:L9"/>
    <mergeCell ref="L10:L11"/>
  </mergeCells>
  <conditionalFormatting sqref="A9:I11">
    <cfRule type="cellIs" dxfId="4" priority="8" operator="lessThan">
      <formula>0</formula>
    </cfRule>
  </conditionalFormatting>
  <conditionalFormatting sqref="M9:O10 M11">
    <cfRule type="cellIs" dxfId="3" priority="3" operator="lessThan">
      <formula>0</formula>
    </cfRule>
  </conditionalFormatting>
  <conditionalFormatting sqref="M1:M1048576">
    <cfRule type="cellIs" dxfId="0" priority="1" operator="lessThan">
      <formula>82000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99BE-099E-4EE7-B9C4-7C7978465E00}">
  <dimension ref="A1:I42"/>
  <sheetViews>
    <sheetView workbookViewId="0">
      <selection activeCell="H9" sqref="H9"/>
    </sheetView>
  </sheetViews>
  <sheetFormatPr defaultRowHeight="14.4" x14ac:dyDescent="0.3"/>
  <cols>
    <col min="2" max="2" width="29.77734375" bestFit="1" customWidth="1"/>
    <col min="3" max="3" width="8.33203125" customWidth="1"/>
    <col min="4" max="4" width="12.109375" customWidth="1"/>
    <col min="6" max="6" width="9.109375" bestFit="1" customWidth="1"/>
    <col min="7" max="7" width="7.21875" customWidth="1"/>
    <col min="8" max="8" width="9.21875" customWidth="1"/>
  </cols>
  <sheetData>
    <row r="1" spans="1:9" x14ac:dyDescent="0.3">
      <c r="A1" s="8"/>
      <c r="B1" s="8" t="s">
        <v>101</v>
      </c>
      <c r="C1" s="8" t="s">
        <v>62</v>
      </c>
      <c r="D1" s="8" t="s">
        <v>4</v>
      </c>
    </row>
    <row r="2" spans="1:9" x14ac:dyDescent="0.3">
      <c r="A2" s="81" t="s">
        <v>69</v>
      </c>
      <c r="B2" s="31" t="s">
        <v>70</v>
      </c>
      <c r="C2" s="31">
        <v>5000</v>
      </c>
      <c r="D2" s="83">
        <f>SUM(C2:C18)</f>
        <v>14050</v>
      </c>
      <c r="F2" t="s">
        <v>61</v>
      </c>
      <c r="G2">
        <v>0</v>
      </c>
      <c r="H2">
        <f>SUM(D2:D42)</f>
        <v>37500</v>
      </c>
    </row>
    <row r="3" spans="1:9" x14ac:dyDescent="0.3">
      <c r="A3" s="82"/>
      <c r="B3" s="31" t="s">
        <v>123</v>
      </c>
      <c r="C3" s="31">
        <v>1600</v>
      </c>
      <c r="D3" s="83"/>
    </row>
    <row r="4" spans="1:9" x14ac:dyDescent="0.3">
      <c r="A4" s="82"/>
      <c r="B4" s="31" t="s">
        <v>71</v>
      </c>
      <c r="C4" s="31">
        <v>600</v>
      </c>
      <c r="D4" s="83"/>
      <c r="F4" t="s">
        <v>127</v>
      </c>
      <c r="H4">
        <f>37500/60</f>
        <v>625</v>
      </c>
    </row>
    <row r="5" spans="1:9" x14ac:dyDescent="0.3">
      <c r="A5" s="82"/>
      <c r="B5" s="31" t="s">
        <v>72</v>
      </c>
      <c r="C5" s="31">
        <v>2000</v>
      </c>
      <c r="D5" s="83"/>
    </row>
    <row r="6" spans="1:9" x14ac:dyDescent="0.3">
      <c r="A6" s="82"/>
      <c r="B6" s="31" t="s">
        <v>73</v>
      </c>
      <c r="C6" s="31">
        <v>700</v>
      </c>
      <c r="D6" s="83"/>
    </row>
    <row r="7" spans="1:9" x14ac:dyDescent="0.3">
      <c r="A7" s="82"/>
      <c r="B7" s="31" t="s">
        <v>83</v>
      </c>
      <c r="C7" s="31">
        <v>1500</v>
      </c>
      <c r="D7" s="83"/>
      <c r="H7">
        <f>H4+1700</f>
        <v>2325</v>
      </c>
      <c r="I7">
        <f>6030-H7</f>
        <v>3705</v>
      </c>
    </row>
    <row r="8" spans="1:9" x14ac:dyDescent="0.3">
      <c r="A8" s="82"/>
      <c r="B8" s="31" t="s">
        <v>84</v>
      </c>
      <c r="C8" s="31">
        <v>500</v>
      </c>
      <c r="D8" s="83"/>
    </row>
    <row r="9" spans="1:9" x14ac:dyDescent="0.3">
      <c r="A9" s="82"/>
      <c r="B9" s="31" t="s">
        <v>85</v>
      </c>
      <c r="C9" s="31">
        <v>150</v>
      </c>
      <c r="D9" s="83"/>
    </row>
    <row r="10" spans="1:9" x14ac:dyDescent="0.3">
      <c r="A10" s="82"/>
      <c r="B10" s="31"/>
      <c r="C10" s="31"/>
      <c r="D10" s="83"/>
    </row>
    <row r="11" spans="1:9" x14ac:dyDescent="0.3">
      <c r="A11" s="82"/>
      <c r="B11" s="31" t="s">
        <v>74</v>
      </c>
      <c r="C11" s="84">
        <v>600</v>
      </c>
      <c r="D11" s="83"/>
    </row>
    <row r="12" spans="1:9" x14ac:dyDescent="0.3">
      <c r="A12" s="82"/>
      <c r="B12" s="31" t="s">
        <v>75</v>
      </c>
      <c r="C12" s="85"/>
      <c r="D12" s="83"/>
    </row>
    <row r="13" spans="1:9" x14ac:dyDescent="0.3">
      <c r="A13" s="82"/>
      <c r="B13" s="31" t="s">
        <v>76</v>
      </c>
      <c r="C13" s="85"/>
      <c r="D13" s="83"/>
    </row>
    <row r="14" spans="1:9" x14ac:dyDescent="0.3">
      <c r="A14" s="82"/>
      <c r="B14" s="31" t="s">
        <v>77</v>
      </c>
      <c r="C14" s="85"/>
      <c r="D14" s="83"/>
    </row>
    <row r="15" spans="1:9" x14ac:dyDescent="0.3">
      <c r="A15" s="82"/>
      <c r="B15" s="31" t="s">
        <v>78</v>
      </c>
      <c r="C15" s="86"/>
      <c r="D15" s="83"/>
    </row>
    <row r="16" spans="1:9" x14ac:dyDescent="0.3">
      <c r="A16" s="82"/>
      <c r="B16" s="31"/>
      <c r="C16" s="31"/>
      <c r="D16" s="83"/>
    </row>
    <row r="17" spans="1:4" x14ac:dyDescent="0.3">
      <c r="A17" s="82"/>
      <c r="B17" s="31" t="s">
        <v>95</v>
      </c>
      <c r="C17" s="31">
        <v>400</v>
      </c>
      <c r="D17" s="83"/>
    </row>
    <row r="18" spans="1:4" x14ac:dyDescent="0.3">
      <c r="A18" s="82"/>
      <c r="B18" s="31" t="s">
        <v>91</v>
      </c>
      <c r="C18" s="31">
        <v>1000</v>
      </c>
      <c r="D18" s="83"/>
    </row>
    <row r="19" spans="1:4" x14ac:dyDescent="0.3">
      <c r="A19" s="78" t="s">
        <v>67</v>
      </c>
      <c r="B19" s="75" t="s">
        <v>124</v>
      </c>
      <c r="C19" s="75">
        <v>1000</v>
      </c>
      <c r="D19" s="78">
        <f>SUM(C19:C20)</f>
        <v>1000</v>
      </c>
    </row>
    <row r="20" spans="1:4" x14ac:dyDescent="0.3">
      <c r="A20" s="78"/>
      <c r="B20" s="77"/>
      <c r="C20" s="77"/>
      <c r="D20" s="78"/>
    </row>
    <row r="21" spans="1:4" x14ac:dyDescent="0.3">
      <c r="A21" s="79" t="s">
        <v>64</v>
      </c>
      <c r="B21" s="11" t="s">
        <v>64</v>
      </c>
      <c r="C21" s="11">
        <v>700</v>
      </c>
      <c r="D21" s="79">
        <f>SUM(C21:C22)</f>
        <v>1200</v>
      </c>
    </row>
    <row r="22" spans="1:4" x14ac:dyDescent="0.3">
      <c r="A22" s="79"/>
      <c r="B22" s="11" t="s">
        <v>65</v>
      </c>
      <c r="C22" s="11">
        <v>500</v>
      </c>
      <c r="D22" s="79"/>
    </row>
    <row r="23" spans="1:4" x14ac:dyDescent="0.3">
      <c r="A23" s="80" t="s">
        <v>68</v>
      </c>
      <c r="B23" s="10" t="s">
        <v>81</v>
      </c>
      <c r="C23" s="10">
        <v>200</v>
      </c>
      <c r="D23" s="80">
        <f>SUM(C23:C24)</f>
        <v>2200</v>
      </c>
    </row>
    <row r="24" spans="1:4" x14ac:dyDescent="0.3">
      <c r="A24" s="80"/>
      <c r="B24" s="10" t="s">
        <v>82</v>
      </c>
      <c r="C24" s="10">
        <v>2000</v>
      </c>
      <c r="D24" s="80"/>
    </row>
    <row r="25" spans="1:4" x14ac:dyDescent="0.3">
      <c r="A25" s="75" t="s">
        <v>120</v>
      </c>
      <c r="B25" s="4" t="s">
        <v>63</v>
      </c>
      <c r="C25" s="4">
        <v>1600</v>
      </c>
      <c r="D25" s="75">
        <f>SUM(C25:C34)</f>
        <v>13350</v>
      </c>
    </row>
    <row r="26" spans="1:4" x14ac:dyDescent="0.3">
      <c r="A26" s="76"/>
      <c r="B26" s="4" t="s">
        <v>90</v>
      </c>
      <c r="C26" s="4">
        <v>2000</v>
      </c>
      <c r="D26" s="76"/>
    </row>
    <row r="27" spans="1:4" x14ac:dyDescent="0.3">
      <c r="A27" s="76"/>
      <c r="B27" s="4" t="s">
        <v>66</v>
      </c>
      <c r="C27" s="4">
        <v>1500</v>
      </c>
      <c r="D27" s="76"/>
    </row>
    <row r="28" spans="1:4" x14ac:dyDescent="0.3">
      <c r="A28" s="76"/>
      <c r="B28" s="4" t="s">
        <v>125</v>
      </c>
      <c r="C28" s="4">
        <v>500</v>
      </c>
      <c r="D28" s="76"/>
    </row>
    <row r="29" spans="1:4" x14ac:dyDescent="0.3">
      <c r="A29" s="76"/>
      <c r="B29" s="4" t="s">
        <v>80</v>
      </c>
      <c r="C29" s="4">
        <v>250</v>
      </c>
      <c r="D29" s="76"/>
    </row>
    <row r="30" spans="1:4" x14ac:dyDescent="0.3">
      <c r="A30" s="76"/>
      <c r="B30" s="4" t="s">
        <v>92</v>
      </c>
      <c r="C30" s="4">
        <v>700</v>
      </c>
      <c r="D30" s="76"/>
    </row>
    <row r="31" spans="1:4" x14ac:dyDescent="0.3">
      <c r="A31" s="76"/>
      <c r="B31" s="4" t="s">
        <v>126</v>
      </c>
      <c r="C31" s="4">
        <v>3500</v>
      </c>
      <c r="D31" s="76"/>
    </row>
    <row r="32" spans="1:4" x14ac:dyDescent="0.3">
      <c r="A32" s="76"/>
      <c r="B32" s="4" t="s">
        <v>93</v>
      </c>
      <c r="C32" s="4">
        <v>2000</v>
      </c>
      <c r="D32" s="76"/>
    </row>
    <row r="33" spans="1:4" x14ac:dyDescent="0.3">
      <c r="A33" s="76"/>
      <c r="B33" s="4" t="s">
        <v>80</v>
      </c>
      <c r="C33" s="4">
        <v>500</v>
      </c>
      <c r="D33" s="76"/>
    </row>
    <row r="34" spans="1:4" x14ac:dyDescent="0.3">
      <c r="A34" s="77"/>
      <c r="B34" s="4" t="s">
        <v>94</v>
      </c>
      <c r="C34" s="4">
        <v>800</v>
      </c>
      <c r="D34" s="77"/>
    </row>
    <row r="35" spans="1:4" x14ac:dyDescent="0.3">
      <c r="A35" s="78" t="s">
        <v>79</v>
      </c>
      <c r="B35" s="4" t="s">
        <v>86</v>
      </c>
      <c r="C35" s="4">
        <v>300</v>
      </c>
      <c r="D35" s="78">
        <f>SUM(C35:C42)</f>
        <v>5700</v>
      </c>
    </row>
    <row r="36" spans="1:4" x14ac:dyDescent="0.3">
      <c r="A36" s="78"/>
      <c r="B36" s="4" t="s">
        <v>88</v>
      </c>
      <c r="C36" s="4">
        <v>200</v>
      </c>
      <c r="D36" s="78"/>
    </row>
    <row r="37" spans="1:4" x14ac:dyDescent="0.3">
      <c r="A37" s="78"/>
      <c r="B37" s="4" t="s">
        <v>87</v>
      </c>
      <c r="C37" s="4">
        <v>400</v>
      </c>
      <c r="D37" s="78"/>
    </row>
    <row r="38" spans="1:4" x14ac:dyDescent="0.3">
      <c r="A38" s="78"/>
      <c r="B38" s="4" t="s">
        <v>89</v>
      </c>
      <c r="C38" s="4">
        <v>200</v>
      </c>
      <c r="D38" s="78"/>
    </row>
    <row r="39" spans="1:4" x14ac:dyDescent="0.3">
      <c r="A39" s="78"/>
      <c r="B39" s="4" t="s">
        <v>97</v>
      </c>
      <c r="C39" s="4">
        <v>1300</v>
      </c>
      <c r="D39" s="78"/>
    </row>
    <row r="40" spans="1:4" x14ac:dyDescent="0.3">
      <c r="A40" s="78"/>
      <c r="B40" s="4" t="s">
        <v>98</v>
      </c>
      <c r="C40" s="4">
        <v>1600</v>
      </c>
      <c r="D40" s="78"/>
    </row>
    <row r="41" spans="1:4" x14ac:dyDescent="0.3">
      <c r="A41" s="78"/>
      <c r="B41" s="4" t="s">
        <v>99</v>
      </c>
      <c r="C41" s="4">
        <v>700</v>
      </c>
      <c r="D41" s="78"/>
    </row>
    <row r="42" spans="1:4" x14ac:dyDescent="0.3">
      <c r="A42" s="78"/>
      <c r="B42" s="4" t="s">
        <v>100</v>
      </c>
      <c r="C42" s="4">
        <v>1000</v>
      </c>
      <c r="D42" s="78"/>
    </row>
  </sheetData>
  <mergeCells count="15">
    <mergeCell ref="A2:A18"/>
    <mergeCell ref="D2:D18"/>
    <mergeCell ref="C11:C15"/>
    <mergeCell ref="A19:A20"/>
    <mergeCell ref="D19:D20"/>
    <mergeCell ref="B19:B20"/>
    <mergeCell ref="C19:C20"/>
    <mergeCell ref="A25:A34"/>
    <mergeCell ref="D25:D34"/>
    <mergeCell ref="A35:A42"/>
    <mergeCell ref="D35:D42"/>
    <mergeCell ref="A21:A22"/>
    <mergeCell ref="D21:D22"/>
    <mergeCell ref="A23:A24"/>
    <mergeCell ref="D23:D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9248-B55E-47E0-B303-6ADF3C137ED5}">
  <dimension ref="A1:P47"/>
  <sheetViews>
    <sheetView workbookViewId="0">
      <selection activeCell="P9" sqref="P9"/>
    </sheetView>
  </sheetViews>
  <sheetFormatPr defaultRowHeight="14.4" x14ac:dyDescent="0.3"/>
  <cols>
    <col min="1" max="1" width="10.44140625" bestFit="1" customWidth="1"/>
    <col min="2" max="2" width="12.77734375" bestFit="1" customWidth="1"/>
    <col min="5" max="5" width="10.5546875" bestFit="1" customWidth="1"/>
    <col min="6" max="6" width="11.5546875" bestFit="1" customWidth="1"/>
    <col min="8" max="8" width="16" bestFit="1" customWidth="1"/>
    <col min="9" max="9" width="13.109375" bestFit="1" customWidth="1"/>
    <col min="10" max="10" width="11.44140625" bestFit="1" customWidth="1"/>
    <col min="13" max="13" width="7.109375" customWidth="1"/>
    <col min="14" max="14" width="10.109375" bestFit="1" customWidth="1"/>
    <col min="15" max="15" width="6.5546875" customWidth="1"/>
  </cols>
  <sheetData>
    <row r="1" spans="1:16" x14ac:dyDescent="0.3">
      <c r="A1" s="4" t="s">
        <v>10</v>
      </c>
      <c r="B1" s="20">
        <f>B2*B5</f>
        <v>83640</v>
      </c>
      <c r="C1" s="8" t="s">
        <v>6</v>
      </c>
      <c r="D1" s="2" t="s">
        <v>12</v>
      </c>
      <c r="E1" s="11">
        <v>4062</v>
      </c>
      <c r="F1" s="11">
        <f>E1/6</f>
        <v>677</v>
      </c>
      <c r="H1" s="8" t="s">
        <v>11</v>
      </c>
      <c r="I1" s="11">
        <v>420</v>
      </c>
      <c r="K1" s="90" t="s">
        <v>0</v>
      </c>
      <c r="L1" s="10">
        <v>200</v>
      </c>
      <c r="N1" s="92" t="s">
        <v>15</v>
      </c>
      <c r="O1" s="3" t="s">
        <v>20</v>
      </c>
      <c r="P1" s="11">
        <v>800</v>
      </c>
    </row>
    <row r="2" spans="1:16" x14ac:dyDescent="0.3">
      <c r="A2" s="4" t="s">
        <v>9</v>
      </c>
      <c r="B2" s="21">
        <f>B3/100*B4</f>
        <v>17000</v>
      </c>
      <c r="C2" s="8" t="s">
        <v>7</v>
      </c>
      <c r="D2" s="2" t="s">
        <v>13</v>
      </c>
      <c r="E2" s="22">
        <f>F2</f>
        <v>5416</v>
      </c>
      <c r="F2" s="22">
        <f>F1*8</f>
        <v>5416</v>
      </c>
      <c r="K2" s="91"/>
      <c r="L2" s="10">
        <v>300</v>
      </c>
      <c r="N2" s="93"/>
      <c r="O2" s="3" t="s">
        <v>21</v>
      </c>
      <c r="P2" s="11">
        <v>800</v>
      </c>
    </row>
    <row r="3" spans="1:16" x14ac:dyDescent="0.3">
      <c r="A3" s="4" t="s">
        <v>23</v>
      </c>
      <c r="B3" s="24">
        <v>17</v>
      </c>
      <c r="C3" s="23"/>
      <c r="F3" s="6"/>
      <c r="K3" s="23"/>
      <c r="N3" s="23"/>
      <c r="O3" s="26"/>
    </row>
    <row r="4" spans="1:16" ht="28.8" x14ac:dyDescent="0.3">
      <c r="A4" s="4" t="s">
        <v>22</v>
      </c>
      <c r="B4" s="25">
        <v>100000</v>
      </c>
      <c r="C4" s="23"/>
      <c r="F4" s="6"/>
      <c r="K4" s="23"/>
      <c r="L4" s="27" t="s">
        <v>24</v>
      </c>
      <c r="M4" s="28">
        <f>5000*3</f>
        <v>15000</v>
      </c>
      <c r="O4" s="26"/>
    </row>
    <row r="5" spans="1:16" x14ac:dyDescent="0.3">
      <c r="A5" s="4" t="s">
        <v>8</v>
      </c>
      <c r="B5" s="4">
        <v>4.92</v>
      </c>
    </row>
    <row r="7" spans="1:16" x14ac:dyDescent="0.3">
      <c r="C7" s="87" t="s">
        <v>18</v>
      </c>
      <c r="D7" s="87"/>
      <c r="E7" s="87"/>
      <c r="F7" s="87"/>
      <c r="G7" s="88" t="s">
        <v>17</v>
      </c>
      <c r="H7" s="88"/>
      <c r="I7" s="88"/>
      <c r="J7" s="15" t="s">
        <v>5</v>
      </c>
      <c r="K7" s="89" t="s">
        <v>19</v>
      </c>
    </row>
    <row r="8" spans="1:16" ht="14.4" customHeight="1" x14ac:dyDescent="0.3">
      <c r="A8" s="97" t="s">
        <v>3</v>
      </c>
      <c r="B8" s="97" t="s">
        <v>2</v>
      </c>
      <c r="C8" s="98" t="s">
        <v>1</v>
      </c>
      <c r="D8" s="64" t="s">
        <v>14</v>
      </c>
      <c r="E8" s="64" t="s">
        <v>15</v>
      </c>
      <c r="F8" s="64" t="s">
        <v>4</v>
      </c>
      <c r="G8" s="94" t="s">
        <v>0</v>
      </c>
      <c r="H8" s="94" t="s">
        <v>16</v>
      </c>
      <c r="I8" s="74" t="s">
        <v>4</v>
      </c>
      <c r="J8" s="95" t="s">
        <v>4</v>
      </c>
      <c r="K8" s="89"/>
    </row>
    <row r="9" spans="1:16" x14ac:dyDescent="0.3">
      <c r="A9" s="97"/>
      <c r="B9" s="97"/>
      <c r="C9" s="98"/>
      <c r="D9" s="64"/>
      <c r="E9" s="79"/>
      <c r="F9" s="79"/>
      <c r="G9" s="94"/>
      <c r="H9" s="94"/>
      <c r="I9" s="80"/>
      <c r="J9" s="96"/>
      <c r="K9" s="89"/>
    </row>
    <row r="10" spans="1:16" x14ac:dyDescent="0.3">
      <c r="A10" s="9">
        <v>1</v>
      </c>
      <c r="B10" s="12">
        <v>45143</v>
      </c>
      <c r="C10" s="1">
        <v>5416</v>
      </c>
      <c r="D10" s="1">
        <f>$I$1</f>
        <v>420</v>
      </c>
      <c r="E10" s="1">
        <v>0</v>
      </c>
      <c r="F10" s="1">
        <f>SUM(C10:E10)</f>
        <v>5836</v>
      </c>
      <c r="G10" s="9">
        <f>$L$2</f>
        <v>300</v>
      </c>
      <c r="H10" s="9">
        <v>1500</v>
      </c>
      <c r="I10" s="9">
        <f>SUM(G10:H10)</f>
        <v>1800</v>
      </c>
      <c r="J10" s="13">
        <f>F10-I10</f>
        <v>4036</v>
      </c>
      <c r="K10" s="4">
        <f>SUM($J$10:J10)</f>
        <v>4036</v>
      </c>
      <c r="L10" s="29">
        <f t="shared" ref="L10:L35" si="0">K10-$M$4</f>
        <v>-10964</v>
      </c>
    </row>
    <row r="11" spans="1:16" x14ac:dyDescent="0.3">
      <c r="A11" s="17">
        <v>2</v>
      </c>
      <c r="B11" s="18">
        <v>45174</v>
      </c>
      <c r="C11" s="11">
        <f>$E$2</f>
        <v>5416</v>
      </c>
      <c r="D11" s="11">
        <f>$I$1</f>
        <v>420</v>
      </c>
      <c r="E11" s="11">
        <v>0</v>
      </c>
      <c r="F11" s="11">
        <f>SUM(C11:E11)</f>
        <v>5836</v>
      </c>
      <c r="G11" s="10">
        <f>$L$2</f>
        <v>300</v>
      </c>
      <c r="H11" s="10">
        <v>1500</v>
      </c>
      <c r="I11" s="10">
        <f>SUM(G11:H11)</f>
        <v>1800</v>
      </c>
      <c r="J11" s="14">
        <f>F11-I11</f>
        <v>4036</v>
      </c>
      <c r="K11" s="4">
        <f>SUM($J$10:J11)</f>
        <v>8072</v>
      </c>
      <c r="L11" s="29">
        <f t="shared" si="0"/>
        <v>-6928</v>
      </c>
    </row>
    <row r="12" spans="1:16" x14ac:dyDescent="0.3">
      <c r="A12" s="5">
        <v>3</v>
      </c>
      <c r="B12" s="16">
        <v>45204</v>
      </c>
      <c r="C12" s="5">
        <f t="shared" ref="C12:C35" si="1">$E$2</f>
        <v>5416</v>
      </c>
      <c r="D12" s="5">
        <f t="shared" ref="D12:D35" si="2">$I$1</f>
        <v>420</v>
      </c>
      <c r="E12" s="5">
        <f>$P$1</f>
        <v>800</v>
      </c>
      <c r="F12" s="5">
        <f t="shared" ref="F12:F35" si="3">SUM(C12:E12)</f>
        <v>6636</v>
      </c>
      <c r="G12" s="5">
        <f t="shared" ref="G12:G21" si="4">$L$1</f>
        <v>200</v>
      </c>
      <c r="H12" s="5">
        <v>1500</v>
      </c>
      <c r="I12" s="5">
        <f t="shared" ref="I12:I35" si="5">SUM(G12:H12)</f>
        <v>1700</v>
      </c>
      <c r="J12" s="19">
        <f t="shared" ref="J12:J35" si="6">F12-I12</f>
        <v>4936</v>
      </c>
      <c r="K12" s="5">
        <f>SUM($J$10:J12)</f>
        <v>13008</v>
      </c>
      <c r="L12" s="5">
        <f t="shared" si="0"/>
        <v>-1992</v>
      </c>
    </row>
    <row r="13" spans="1:16" x14ac:dyDescent="0.3">
      <c r="A13" s="17">
        <v>4</v>
      </c>
      <c r="B13" s="18">
        <v>45235</v>
      </c>
      <c r="C13" s="11">
        <f t="shared" si="1"/>
        <v>5416</v>
      </c>
      <c r="D13" s="11">
        <f t="shared" si="2"/>
        <v>420</v>
      </c>
      <c r="E13" s="11">
        <f>$P$1</f>
        <v>800</v>
      </c>
      <c r="F13" s="11">
        <f t="shared" si="3"/>
        <v>6636</v>
      </c>
      <c r="G13" s="10">
        <f t="shared" si="4"/>
        <v>200</v>
      </c>
      <c r="H13" s="10">
        <v>1500</v>
      </c>
      <c r="I13" s="10">
        <f t="shared" si="5"/>
        <v>1700</v>
      </c>
      <c r="J13" s="14">
        <f t="shared" si="6"/>
        <v>4936</v>
      </c>
      <c r="K13" s="4">
        <f>SUM($J$10:J13)</f>
        <v>17944</v>
      </c>
      <c r="L13" s="29">
        <f t="shared" si="0"/>
        <v>2944</v>
      </c>
    </row>
    <row r="14" spans="1:16" x14ac:dyDescent="0.3">
      <c r="A14" s="9">
        <v>5</v>
      </c>
      <c r="B14" s="12">
        <v>45265</v>
      </c>
      <c r="C14" s="1">
        <f t="shared" si="1"/>
        <v>5416</v>
      </c>
      <c r="D14" s="1">
        <f t="shared" si="2"/>
        <v>420</v>
      </c>
      <c r="E14" s="1">
        <f>$P$1</f>
        <v>800</v>
      </c>
      <c r="F14" s="1">
        <f t="shared" si="3"/>
        <v>6636</v>
      </c>
      <c r="G14" s="9">
        <f t="shared" si="4"/>
        <v>200</v>
      </c>
      <c r="H14" s="9">
        <v>1500</v>
      </c>
      <c r="I14" s="9">
        <f t="shared" si="5"/>
        <v>1700</v>
      </c>
      <c r="J14" s="13">
        <f t="shared" si="6"/>
        <v>4936</v>
      </c>
      <c r="K14" s="4">
        <f>SUM($J$10:J14)</f>
        <v>22880</v>
      </c>
      <c r="L14" s="29">
        <f t="shared" si="0"/>
        <v>7880</v>
      </c>
    </row>
    <row r="15" spans="1:16" x14ac:dyDescent="0.3">
      <c r="A15" s="17">
        <v>6</v>
      </c>
      <c r="B15" s="18">
        <v>45296</v>
      </c>
      <c r="C15" s="11">
        <f t="shared" si="1"/>
        <v>5416</v>
      </c>
      <c r="D15" s="11">
        <f t="shared" si="2"/>
        <v>420</v>
      </c>
      <c r="E15" s="11">
        <f>$P$1</f>
        <v>800</v>
      </c>
      <c r="F15" s="11">
        <f t="shared" si="3"/>
        <v>6636</v>
      </c>
      <c r="G15" s="10">
        <f t="shared" si="4"/>
        <v>200</v>
      </c>
      <c r="H15" s="10">
        <v>1500</v>
      </c>
      <c r="I15" s="10">
        <f t="shared" si="5"/>
        <v>1700</v>
      </c>
      <c r="J15" s="14">
        <f t="shared" si="6"/>
        <v>4936</v>
      </c>
      <c r="K15" s="4">
        <f>SUM($J$10:J15)</f>
        <v>27816</v>
      </c>
      <c r="L15" s="29">
        <f t="shared" si="0"/>
        <v>12816</v>
      </c>
    </row>
    <row r="16" spans="1:16" x14ac:dyDescent="0.3">
      <c r="A16" s="9">
        <v>7</v>
      </c>
      <c r="B16" s="12">
        <v>45327</v>
      </c>
      <c r="C16" s="1">
        <f t="shared" si="1"/>
        <v>5416</v>
      </c>
      <c r="D16" s="1">
        <f t="shared" si="2"/>
        <v>420</v>
      </c>
      <c r="E16" s="1">
        <f>$P$1</f>
        <v>800</v>
      </c>
      <c r="F16" s="1">
        <f t="shared" si="3"/>
        <v>6636</v>
      </c>
      <c r="G16" s="9">
        <f t="shared" si="4"/>
        <v>200</v>
      </c>
      <c r="H16" s="9">
        <v>1500</v>
      </c>
      <c r="I16" s="9">
        <f t="shared" si="5"/>
        <v>1700</v>
      </c>
      <c r="J16" s="13">
        <f t="shared" si="6"/>
        <v>4936</v>
      </c>
      <c r="K16" s="4">
        <f>SUM($J$10:J16)</f>
        <v>32752</v>
      </c>
      <c r="L16" s="29">
        <f t="shared" si="0"/>
        <v>17752</v>
      </c>
    </row>
    <row r="17" spans="1:12" x14ac:dyDescent="0.3">
      <c r="A17" s="5">
        <v>8</v>
      </c>
      <c r="B17" s="16">
        <v>45356</v>
      </c>
      <c r="C17" s="5">
        <f t="shared" si="1"/>
        <v>5416</v>
      </c>
      <c r="D17" s="5">
        <f t="shared" si="2"/>
        <v>420</v>
      </c>
      <c r="E17" s="5">
        <f>$P$2</f>
        <v>800</v>
      </c>
      <c r="F17" s="5">
        <f t="shared" si="3"/>
        <v>6636</v>
      </c>
      <c r="G17" s="5">
        <f t="shared" si="4"/>
        <v>200</v>
      </c>
      <c r="H17" s="5">
        <v>1500</v>
      </c>
      <c r="I17" s="5">
        <f t="shared" si="5"/>
        <v>1700</v>
      </c>
      <c r="J17" s="19">
        <f t="shared" si="6"/>
        <v>4936</v>
      </c>
      <c r="K17" s="5">
        <f>SUM($J$10:J17)</f>
        <v>37688</v>
      </c>
      <c r="L17" s="5">
        <f t="shared" si="0"/>
        <v>22688</v>
      </c>
    </row>
    <row r="18" spans="1:12" x14ac:dyDescent="0.3">
      <c r="A18" s="9">
        <v>9</v>
      </c>
      <c r="B18" s="12">
        <v>45387</v>
      </c>
      <c r="C18" s="1">
        <f t="shared" si="1"/>
        <v>5416</v>
      </c>
      <c r="D18" s="1">
        <f t="shared" si="2"/>
        <v>420</v>
      </c>
      <c r="E18" s="1">
        <f>$P$2</f>
        <v>800</v>
      </c>
      <c r="F18" s="1">
        <f t="shared" si="3"/>
        <v>6636</v>
      </c>
      <c r="G18" s="9">
        <f t="shared" si="4"/>
        <v>200</v>
      </c>
      <c r="H18" s="9">
        <v>1500</v>
      </c>
      <c r="I18" s="9">
        <f t="shared" si="5"/>
        <v>1700</v>
      </c>
      <c r="J18" s="13">
        <f t="shared" si="6"/>
        <v>4936</v>
      </c>
      <c r="K18" s="4">
        <f>SUM($J$10:J18)</f>
        <v>42624</v>
      </c>
      <c r="L18" s="29">
        <f t="shared" si="0"/>
        <v>27624</v>
      </c>
    </row>
    <row r="19" spans="1:12" x14ac:dyDescent="0.3">
      <c r="A19" s="17">
        <v>10</v>
      </c>
      <c r="B19" s="18">
        <v>45417</v>
      </c>
      <c r="C19" s="11">
        <f t="shared" si="1"/>
        <v>5416</v>
      </c>
      <c r="D19" s="11">
        <f t="shared" si="2"/>
        <v>420</v>
      </c>
      <c r="E19" s="11">
        <f>$P$2</f>
        <v>800</v>
      </c>
      <c r="F19" s="11">
        <f t="shared" si="3"/>
        <v>6636</v>
      </c>
      <c r="G19" s="10">
        <f t="shared" si="4"/>
        <v>200</v>
      </c>
      <c r="H19" s="10">
        <v>1500</v>
      </c>
      <c r="I19" s="10">
        <f t="shared" si="5"/>
        <v>1700</v>
      </c>
      <c r="J19" s="14">
        <f t="shared" si="6"/>
        <v>4936</v>
      </c>
      <c r="K19" s="4">
        <f>SUM($J$10:J19)</f>
        <v>47560</v>
      </c>
      <c r="L19" s="29">
        <f t="shared" si="0"/>
        <v>32560</v>
      </c>
    </row>
    <row r="20" spans="1:12" x14ac:dyDescent="0.3">
      <c r="A20" s="9">
        <v>11</v>
      </c>
      <c r="B20" s="12">
        <v>45448</v>
      </c>
      <c r="C20" s="1">
        <f t="shared" si="1"/>
        <v>5416</v>
      </c>
      <c r="D20" s="1">
        <f t="shared" si="2"/>
        <v>420</v>
      </c>
      <c r="E20" s="1">
        <f>$P$2</f>
        <v>800</v>
      </c>
      <c r="F20" s="1">
        <f t="shared" si="3"/>
        <v>6636</v>
      </c>
      <c r="G20" s="9">
        <f t="shared" si="4"/>
        <v>200</v>
      </c>
      <c r="H20" s="9">
        <v>1500</v>
      </c>
      <c r="I20" s="9">
        <f t="shared" si="5"/>
        <v>1700</v>
      </c>
      <c r="J20" s="13">
        <f t="shared" si="6"/>
        <v>4936</v>
      </c>
      <c r="K20" s="4">
        <f>SUM($J$10:J20)</f>
        <v>52496</v>
      </c>
      <c r="L20" s="29">
        <f t="shared" si="0"/>
        <v>37496</v>
      </c>
    </row>
    <row r="21" spans="1:12" x14ac:dyDescent="0.3">
      <c r="A21" s="17">
        <v>12</v>
      </c>
      <c r="B21" s="18">
        <v>45478</v>
      </c>
      <c r="C21" s="11">
        <f t="shared" si="1"/>
        <v>5416</v>
      </c>
      <c r="D21" s="11">
        <f t="shared" si="2"/>
        <v>420</v>
      </c>
      <c r="E21" s="11">
        <f>$P$2</f>
        <v>800</v>
      </c>
      <c r="F21" s="11">
        <f t="shared" si="3"/>
        <v>6636</v>
      </c>
      <c r="G21" s="10">
        <f t="shared" si="4"/>
        <v>200</v>
      </c>
      <c r="H21" s="10">
        <v>1500</v>
      </c>
      <c r="I21" s="10">
        <f t="shared" si="5"/>
        <v>1700</v>
      </c>
      <c r="J21" s="14">
        <f t="shared" si="6"/>
        <v>4936</v>
      </c>
      <c r="K21" s="4">
        <f>SUM($J$10:J21)</f>
        <v>57432</v>
      </c>
      <c r="L21" s="29">
        <f t="shared" si="0"/>
        <v>42432</v>
      </c>
    </row>
    <row r="22" spans="1:12" x14ac:dyDescent="0.3">
      <c r="A22" s="5">
        <v>13</v>
      </c>
      <c r="B22" s="16">
        <v>45509</v>
      </c>
      <c r="C22" s="5">
        <f t="shared" si="1"/>
        <v>5416</v>
      </c>
      <c r="D22" s="5">
        <f t="shared" si="2"/>
        <v>420</v>
      </c>
      <c r="E22" s="5">
        <v>0</v>
      </c>
      <c r="F22" s="5">
        <f t="shared" si="3"/>
        <v>5836</v>
      </c>
      <c r="G22" s="5">
        <f t="shared" ref="G22:G35" si="7">$L$2</f>
        <v>300</v>
      </c>
      <c r="H22" s="5">
        <v>1500</v>
      </c>
      <c r="I22" s="5">
        <f t="shared" si="5"/>
        <v>1800</v>
      </c>
      <c r="J22" s="19">
        <f t="shared" si="6"/>
        <v>4036</v>
      </c>
      <c r="K22" s="5">
        <f>SUM($J$10:J22)</f>
        <v>61468</v>
      </c>
      <c r="L22" s="5">
        <f t="shared" si="0"/>
        <v>46468</v>
      </c>
    </row>
    <row r="23" spans="1:12" x14ac:dyDescent="0.3">
      <c r="A23" s="17">
        <v>14</v>
      </c>
      <c r="B23" s="18">
        <v>45540</v>
      </c>
      <c r="C23" s="11">
        <f t="shared" si="1"/>
        <v>5416</v>
      </c>
      <c r="D23" s="11">
        <f t="shared" si="2"/>
        <v>420</v>
      </c>
      <c r="E23" s="11">
        <v>0</v>
      </c>
      <c r="F23" s="11">
        <f t="shared" si="3"/>
        <v>5836</v>
      </c>
      <c r="G23" s="10">
        <f t="shared" si="7"/>
        <v>300</v>
      </c>
      <c r="H23" s="10">
        <v>1500</v>
      </c>
      <c r="I23" s="10">
        <f t="shared" si="5"/>
        <v>1800</v>
      </c>
      <c r="J23" s="14">
        <f t="shared" si="6"/>
        <v>4036</v>
      </c>
      <c r="K23" s="4">
        <f>SUM($J$10:J23)</f>
        <v>65504</v>
      </c>
      <c r="L23" s="29">
        <f t="shared" si="0"/>
        <v>50504</v>
      </c>
    </row>
    <row r="24" spans="1:12" x14ac:dyDescent="0.3">
      <c r="A24" s="9">
        <v>15</v>
      </c>
      <c r="B24" s="12">
        <v>45570</v>
      </c>
      <c r="C24" s="1">
        <f t="shared" si="1"/>
        <v>5416</v>
      </c>
      <c r="D24" s="1">
        <f t="shared" si="2"/>
        <v>420</v>
      </c>
      <c r="E24" s="1">
        <v>0</v>
      </c>
      <c r="F24" s="1">
        <f t="shared" si="3"/>
        <v>5836</v>
      </c>
      <c r="G24" s="9">
        <f t="shared" si="7"/>
        <v>300</v>
      </c>
      <c r="H24" s="9">
        <v>1500</v>
      </c>
      <c r="I24" s="9">
        <f t="shared" si="5"/>
        <v>1800</v>
      </c>
      <c r="J24" s="13">
        <f t="shared" si="6"/>
        <v>4036</v>
      </c>
      <c r="K24" s="4">
        <f>SUM($J$10:J24)</f>
        <v>69540</v>
      </c>
      <c r="L24" s="29">
        <f t="shared" si="0"/>
        <v>54540</v>
      </c>
    </row>
    <row r="25" spans="1:12" x14ac:dyDescent="0.3">
      <c r="A25" s="17">
        <v>16</v>
      </c>
      <c r="B25" s="18">
        <v>45601</v>
      </c>
      <c r="C25" s="11">
        <f t="shared" si="1"/>
        <v>5416</v>
      </c>
      <c r="D25" s="11">
        <f t="shared" si="2"/>
        <v>420</v>
      </c>
      <c r="E25" s="11">
        <v>0</v>
      </c>
      <c r="F25" s="11">
        <f t="shared" si="3"/>
        <v>5836</v>
      </c>
      <c r="G25" s="10">
        <f t="shared" si="7"/>
        <v>300</v>
      </c>
      <c r="H25" s="10">
        <v>1500</v>
      </c>
      <c r="I25" s="10">
        <f t="shared" si="5"/>
        <v>1800</v>
      </c>
      <c r="J25" s="14">
        <f t="shared" si="6"/>
        <v>4036</v>
      </c>
      <c r="K25" s="4">
        <f>SUM($J$10:J25)</f>
        <v>73576</v>
      </c>
      <c r="L25" s="29">
        <f t="shared" si="0"/>
        <v>58576</v>
      </c>
    </row>
    <row r="26" spans="1:12" x14ac:dyDescent="0.3">
      <c r="A26" s="9">
        <v>17</v>
      </c>
      <c r="B26" s="12">
        <v>45631</v>
      </c>
      <c r="C26" s="1">
        <f t="shared" si="1"/>
        <v>5416</v>
      </c>
      <c r="D26" s="1">
        <f t="shared" si="2"/>
        <v>420</v>
      </c>
      <c r="E26" s="1">
        <v>0</v>
      </c>
      <c r="F26" s="1">
        <f t="shared" si="3"/>
        <v>5836</v>
      </c>
      <c r="G26" s="9">
        <f t="shared" si="7"/>
        <v>300</v>
      </c>
      <c r="H26" s="9">
        <v>1500</v>
      </c>
      <c r="I26" s="9">
        <f t="shared" si="5"/>
        <v>1800</v>
      </c>
      <c r="J26" s="13">
        <f t="shared" si="6"/>
        <v>4036</v>
      </c>
      <c r="K26" s="4">
        <f>SUM($J$10:J26)</f>
        <v>77612</v>
      </c>
      <c r="L26" s="29">
        <f t="shared" si="0"/>
        <v>62612</v>
      </c>
    </row>
    <row r="27" spans="1:12" x14ac:dyDescent="0.3">
      <c r="A27" s="17">
        <v>18</v>
      </c>
      <c r="B27" s="18">
        <v>45662</v>
      </c>
      <c r="C27" s="11">
        <f t="shared" si="1"/>
        <v>5416</v>
      </c>
      <c r="D27" s="11">
        <f t="shared" si="2"/>
        <v>420</v>
      </c>
      <c r="E27" s="11">
        <v>0</v>
      </c>
      <c r="F27" s="11">
        <f t="shared" si="3"/>
        <v>5836</v>
      </c>
      <c r="G27" s="10">
        <f t="shared" si="7"/>
        <v>300</v>
      </c>
      <c r="H27" s="10">
        <v>1500</v>
      </c>
      <c r="I27" s="10">
        <f t="shared" si="5"/>
        <v>1800</v>
      </c>
      <c r="J27" s="14">
        <f t="shared" si="6"/>
        <v>4036</v>
      </c>
      <c r="K27" s="4">
        <f>SUM($J$10:J27)</f>
        <v>81648</v>
      </c>
      <c r="L27" s="29">
        <f t="shared" si="0"/>
        <v>66648</v>
      </c>
    </row>
    <row r="28" spans="1:12" x14ac:dyDescent="0.3">
      <c r="A28" s="9">
        <v>19</v>
      </c>
      <c r="B28" s="12">
        <v>45693</v>
      </c>
      <c r="C28" s="1">
        <f t="shared" si="1"/>
        <v>5416</v>
      </c>
      <c r="D28" s="1">
        <f t="shared" si="2"/>
        <v>420</v>
      </c>
      <c r="E28" s="1">
        <v>0</v>
      </c>
      <c r="F28" s="1">
        <f t="shared" si="3"/>
        <v>5836</v>
      </c>
      <c r="G28" s="9">
        <f t="shared" si="7"/>
        <v>300</v>
      </c>
      <c r="H28" s="9">
        <v>1500</v>
      </c>
      <c r="I28" s="9">
        <f t="shared" si="5"/>
        <v>1800</v>
      </c>
      <c r="J28" s="13">
        <f t="shared" si="6"/>
        <v>4036</v>
      </c>
      <c r="K28" s="4">
        <f>SUM($J$10:J28)</f>
        <v>85684</v>
      </c>
      <c r="L28" s="29">
        <f t="shared" si="0"/>
        <v>70684</v>
      </c>
    </row>
    <row r="29" spans="1:12" x14ac:dyDescent="0.3">
      <c r="A29" s="17">
        <v>20</v>
      </c>
      <c r="B29" s="18">
        <v>45721</v>
      </c>
      <c r="C29" s="11">
        <f t="shared" si="1"/>
        <v>5416</v>
      </c>
      <c r="D29" s="11">
        <f t="shared" si="2"/>
        <v>420</v>
      </c>
      <c r="E29" s="11">
        <v>0</v>
      </c>
      <c r="F29" s="11">
        <f t="shared" si="3"/>
        <v>5836</v>
      </c>
      <c r="G29" s="10">
        <f t="shared" si="7"/>
        <v>300</v>
      </c>
      <c r="H29" s="10">
        <v>1500</v>
      </c>
      <c r="I29" s="10">
        <f t="shared" si="5"/>
        <v>1800</v>
      </c>
      <c r="J29" s="14">
        <f t="shared" si="6"/>
        <v>4036</v>
      </c>
      <c r="K29" s="4">
        <f>SUM($J$10:J29)</f>
        <v>89720</v>
      </c>
      <c r="L29" s="29">
        <f t="shared" si="0"/>
        <v>74720</v>
      </c>
    </row>
    <row r="30" spans="1:12" x14ac:dyDescent="0.3">
      <c r="A30" s="9">
        <v>21</v>
      </c>
      <c r="B30" s="12">
        <v>45752</v>
      </c>
      <c r="C30" s="1">
        <f t="shared" si="1"/>
        <v>5416</v>
      </c>
      <c r="D30" s="1">
        <f t="shared" si="2"/>
        <v>420</v>
      </c>
      <c r="E30" s="1">
        <v>0</v>
      </c>
      <c r="F30" s="1">
        <f t="shared" si="3"/>
        <v>5836</v>
      </c>
      <c r="G30" s="9">
        <f t="shared" si="7"/>
        <v>300</v>
      </c>
      <c r="H30" s="9">
        <v>1500</v>
      </c>
      <c r="I30" s="9">
        <f t="shared" si="5"/>
        <v>1800</v>
      </c>
      <c r="J30" s="13">
        <f t="shared" si="6"/>
        <v>4036</v>
      </c>
      <c r="K30" s="4">
        <f>SUM($J$10:J30)</f>
        <v>93756</v>
      </c>
      <c r="L30" s="29">
        <f t="shared" si="0"/>
        <v>78756</v>
      </c>
    </row>
    <row r="31" spans="1:12" x14ac:dyDescent="0.3">
      <c r="A31" s="17">
        <v>22</v>
      </c>
      <c r="B31" s="18">
        <v>45782</v>
      </c>
      <c r="C31" s="11">
        <f t="shared" si="1"/>
        <v>5416</v>
      </c>
      <c r="D31" s="11">
        <f t="shared" si="2"/>
        <v>420</v>
      </c>
      <c r="E31" s="11">
        <v>0</v>
      </c>
      <c r="F31" s="11">
        <f t="shared" si="3"/>
        <v>5836</v>
      </c>
      <c r="G31" s="10">
        <f t="shared" si="7"/>
        <v>300</v>
      </c>
      <c r="H31" s="10">
        <v>1500</v>
      </c>
      <c r="I31" s="10">
        <f t="shared" si="5"/>
        <v>1800</v>
      </c>
      <c r="J31" s="14">
        <f t="shared" si="6"/>
        <v>4036</v>
      </c>
      <c r="K31" s="4">
        <f>SUM($J$10:J31)</f>
        <v>97792</v>
      </c>
      <c r="L31" s="29">
        <f t="shared" si="0"/>
        <v>82792</v>
      </c>
    </row>
    <row r="32" spans="1:12" x14ac:dyDescent="0.3">
      <c r="A32" s="9">
        <v>23</v>
      </c>
      <c r="B32" s="12">
        <v>45813</v>
      </c>
      <c r="C32" s="1">
        <f t="shared" si="1"/>
        <v>5416</v>
      </c>
      <c r="D32" s="1">
        <f t="shared" si="2"/>
        <v>420</v>
      </c>
      <c r="E32" s="1">
        <v>0</v>
      </c>
      <c r="F32" s="1">
        <f t="shared" si="3"/>
        <v>5836</v>
      </c>
      <c r="G32" s="9">
        <f t="shared" si="7"/>
        <v>300</v>
      </c>
      <c r="H32" s="9">
        <v>1500</v>
      </c>
      <c r="I32" s="9">
        <f t="shared" si="5"/>
        <v>1800</v>
      </c>
      <c r="J32" s="13">
        <f t="shared" si="6"/>
        <v>4036</v>
      </c>
      <c r="K32" s="4">
        <f>SUM($J$10:J32)</f>
        <v>101828</v>
      </c>
      <c r="L32" s="29">
        <f t="shared" si="0"/>
        <v>86828</v>
      </c>
    </row>
    <row r="33" spans="1:12" x14ac:dyDescent="0.3">
      <c r="A33" s="17">
        <v>24</v>
      </c>
      <c r="B33" s="18">
        <v>45843</v>
      </c>
      <c r="C33" s="11">
        <f t="shared" si="1"/>
        <v>5416</v>
      </c>
      <c r="D33" s="11">
        <f t="shared" si="2"/>
        <v>420</v>
      </c>
      <c r="E33" s="11">
        <v>0</v>
      </c>
      <c r="F33" s="11">
        <f t="shared" si="3"/>
        <v>5836</v>
      </c>
      <c r="G33" s="10">
        <f t="shared" si="7"/>
        <v>300</v>
      </c>
      <c r="H33" s="10">
        <v>1500</v>
      </c>
      <c r="I33" s="10">
        <f t="shared" si="5"/>
        <v>1800</v>
      </c>
      <c r="J33" s="14">
        <f t="shared" si="6"/>
        <v>4036</v>
      </c>
      <c r="K33" s="4">
        <f>SUM($J$10:J33)</f>
        <v>105864</v>
      </c>
      <c r="L33" s="29">
        <f t="shared" si="0"/>
        <v>90864</v>
      </c>
    </row>
    <row r="34" spans="1:12" x14ac:dyDescent="0.3">
      <c r="A34" s="9">
        <v>25</v>
      </c>
      <c r="B34" s="12">
        <v>45874</v>
      </c>
      <c r="C34" s="1">
        <f t="shared" si="1"/>
        <v>5416</v>
      </c>
      <c r="D34" s="1">
        <f t="shared" si="2"/>
        <v>420</v>
      </c>
      <c r="E34" s="1">
        <v>0</v>
      </c>
      <c r="F34" s="1">
        <f t="shared" si="3"/>
        <v>5836</v>
      </c>
      <c r="G34" s="9">
        <f t="shared" si="7"/>
        <v>300</v>
      </c>
      <c r="H34" s="9">
        <v>1500</v>
      </c>
      <c r="I34" s="9">
        <f t="shared" si="5"/>
        <v>1800</v>
      </c>
      <c r="J34" s="13">
        <f t="shared" si="6"/>
        <v>4036</v>
      </c>
      <c r="K34" s="4">
        <f>SUM($J$10:J34)</f>
        <v>109900</v>
      </c>
      <c r="L34" s="29">
        <f t="shared" si="0"/>
        <v>94900</v>
      </c>
    </row>
    <row r="35" spans="1:12" x14ac:dyDescent="0.3">
      <c r="A35" s="17">
        <v>26</v>
      </c>
      <c r="B35" s="18">
        <v>45905</v>
      </c>
      <c r="C35" s="11">
        <f t="shared" si="1"/>
        <v>5416</v>
      </c>
      <c r="D35" s="11">
        <f t="shared" si="2"/>
        <v>420</v>
      </c>
      <c r="E35" s="11">
        <v>0</v>
      </c>
      <c r="F35" s="11">
        <f t="shared" si="3"/>
        <v>5836</v>
      </c>
      <c r="G35" s="10">
        <f t="shared" si="7"/>
        <v>300</v>
      </c>
      <c r="H35" s="10">
        <v>1500</v>
      </c>
      <c r="I35" s="10">
        <f t="shared" si="5"/>
        <v>1800</v>
      </c>
      <c r="J35" s="14">
        <f t="shared" si="6"/>
        <v>4036</v>
      </c>
      <c r="K35" s="4">
        <f>SUM($J$10:J35)</f>
        <v>113936</v>
      </c>
      <c r="L35" s="29">
        <f t="shared" si="0"/>
        <v>98936</v>
      </c>
    </row>
    <row r="36" spans="1:12" x14ac:dyDescent="0.3">
      <c r="B36" s="7"/>
    </row>
    <row r="37" spans="1:12" x14ac:dyDescent="0.3">
      <c r="B37" s="7"/>
    </row>
    <row r="38" spans="1:12" x14ac:dyDescent="0.3">
      <c r="B38" s="7"/>
    </row>
    <row r="39" spans="1:12" x14ac:dyDescent="0.3">
      <c r="B39" s="7"/>
    </row>
    <row r="40" spans="1:12" x14ac:dyDescent="0.3">
      <c r="B40" s="7"/>
    </row>
    <row r="41" spans="1:12" x14ac:dyDescent="0.3">
      <c r="B41" s="7"/>
    </row>
    <row r="42" spans="1:12" x14ac:dyDescent="0.3">
      <c r="B42" s="7"/>
    </row>
    <row r="43" spans="1:12" x14ac:dyDescent="0.3">
      <c r="B43" s="7"/>
    </row>
    <row r="44" spans="1:12" x14ac:dyDescent="0.3">
      <c r="B44" s="7"/>
    </row>
    <row r="45" spans="1:12" x14ac:dyDescent="0.3">
      <c r="B45" s="7"/>
    </row>
    <row r="46" spans="1:12" x14ac:dyDescent="0.3">
      <c r="B46" s="7"/>
    </row>
    <row r="47" spans="1:12" x14ac:dyDescent="0.3">
      <c r="B47" s="7"/>
    </row>
  </sheetData>
  <mergeCells count="15">
    <mergeCell ref="A8:A9"/>
    <mergeCell ref="B8:B9"/>
    <mergeCell ref="C8:C9"/>
    <mergeCell ref="D8:D9"/>
    <mergeCell ref="E8:E9"/>
    <mergeCell ref="C7:F7"/>
    <mergeCell ref="G7:I7"/>
    <mergeCell ref="K7:K9"/>
    <mergeCell ref="K1:K2"/>
    <mergeCell ref="N1:N2"/>
    <mergeCell ref="F8:F9"/>
    <mergeCell ref="G8:G9"/>
    <mergeCell ref="H8:H9"/>
    <mergeCell ref="I8:I9"/>
    <mergeCell ref="J8:J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572B-894C-40A3-A5A1-55F3E96ECC25}">
  <dimension ref="A1:H12"/>
  <sheetViews>
    <sheetView workbookViewId="0">
      <selection activeCell="F6" sqref="F6"/>
    </sheetView>
  </sheetViews>
  <sheetFormatPr defaultRowHeight="14.4" x14ac:dyDescent="0.3"/>
  <cols>
    <col min="1" max="1" width="9.88671875" bestFit="1" customWidth="1"/>
    <col min="2" max="2" width="24" bestFit="1" customWidth="1"/>
    <col min="4" max="4" width="9.88671875" bestFit="1" customWidth="1"/>
    <col min="7" max="7" width="15.33203125" bestFit="1" customWidth="1"/>
  </cols>
  <sheetData>
    <row r="1" spans="1:8" x14ac:dyDescent="0.3">
      <c r="D1" t="s">
        <v>41</v>
      </c>
      <c r="E1">
        <v>5800</v>
      </c>
      <c r="G1" t="s">
        <v>43</v>
      </c>
      <c r="H1">
        <v>21</v>
      </c>
    </row>
    <row r="2" spans="1:8" x14ac:dyDescent="0.3">
      <c r="D2" t="s">
        <v>42</v>
      </c>
      <c r="E2">
        <f>H1*H2</f>
        <v>168</v>
      </c>
      <c r="G2" t="s">
        <v>44</v>
      </c>
      <c r="H2">
        <v>8</v>
      </c>
    </row>
    <row r="5" spans="1:8" x14ac:dyDescent="0.3">
      <c r="A5" t="s">
        <v>28</v>
      </c>
      <c r="B5" t="s">
        <v>29</v>
      </c>
      <c r="C5" t="s">
        <v>45</v>
      </c>
      <c r="E5" t="s">
        <v>48</v>
      </c>
      <c r="F5">
        <f>E1</f>
        <v>5800</v>
      </c>
    </row>
    <row r="6" spans="1:8" x14ac:dyDescent="0.3">
      <c r="A6">
        <v>1</v>
      </c>
      <c r="B6" t="s">
        <v>46</v>
      </c>
      <c r="C6">
        <f>E1/E2</f>
        <v>34.523809523809526</v>
      </c>
      <c r="E6" t="s">
        <v>49</v>
      </c>
      <c r="F6">
        <v>1800</v>
      </c>
    </row>
    <row r="7" spans="1:8" x14ac:dyDescent="0.3">
      <c r="A7">
        <v>2</v>
      </c>
      <c r="B7" t="s">
        <v>47</v>
      </c>
      <c r="C7">
        <f>F5-F6</f>
        <v>4000</v>
      </c>
    </row>
    <row r="8" spans="1:8" x14ac:dyDescent="0.3">
      <c r="A8">
        <v>3</v>
      </c>
      <c r="B8" t="s">
        <v>50</v>
      </c>
      <c r="C8">
        <v>0</v>
      </c>
    </row>
    <row r="9" spans="1:8" x14ac:dyDescent="0.3">
      <c r="A9">
        <v>4</v>
      </c>
      <c r="B9" t="s">
        <v>51</v>
      </c>
      <c r="C9">
        <v>0</v>
      </c>
    </row>
    <row r="10" spans="1:8" x14ac:dyDescent="0.3">
      <c r="A10">
        <v>5</v>
      </c>
      <c r="B10" t="s">
        <v>52</v>
      </c>
      <c r="C10">
        <v>0</v>
      </c>
    </row>
    <row r="11" spans="1:8" x14ac:dyDescent="0.3">
      <c r="A11">
        <v>6</v>
      </c>
      <c r="B11" t="s">
        <v>53</v>
      </c>
      <c r="C11">
        <v>7000</v>
      </c>
    </row>
    <row r="12" spans="1:8" x14ac:dyDescent="0.3">
      <c r="A12">
        <v>7</v>
      </c>
      <c r="B12" t="s">
        <v>54</v>
      </c>
      <c r="C1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E306-6574-4BEF-8CC7-74E3E2DC84EB}">
  <dimension ref="A1:G18"/>
  <sheetViews>
    <sheetView workbookViewId="0">
      <selection activeCell="C11" sqref="C11"/>
    </sheetView>
  </sheetViews>
  <sheetFormatPr defaultRowHeight="14.4" x14ac:dyDescent="0.3"/>
  <cols>
    <col min="2" max="2" width="96.109375" bestFit="1" customWidth="1"/>
    <col min="3" max="3" width="9" bestFit="1" customWidth="1"/>
    <col min="4" max="4" width="10.33203125" bestFit="1" customWidth="1"/>
    <col min="6" max="6" width="11" bestFit="1" customWidth="1"/>
  </cols>
  <sheetData>
    <row r="1" spans="1:7" x14ac:dyDescent="0.3">
      <c r="A1" s="26" t="s">
        <v>28</v>
      </c>
      <c r="B1" s="26" t="s">
        <v>29</v>
      </c>
      <c r="C1" s="26" t="s">
        <v>26</v>
      </c>
      <c r="D1" s="26" t="s">
        <v>27</v>
      </c>
    </row>
    <row r="2" spans="1:7" x14ac:dyDescent="0.3">
      <c r="A2">
        <v>1</v>
      </c>
      <c r="B2" t="s">
        <v>25</v>
      </c>
      <c r="C2">
        <v>2300</v>
      </c>
      <c r="D2">
        <f>C2*12</f>
        <v>27600</v>
      </c>
      <c r="F2" t="s">
        <v>55</v>
      </c>
      <c r="G2">
        <f>SUM(C2:C13)</f>
        <v>5600</v>
      </c>
    </row>
    <row r="3" spans="1:7" x14ac:dyDescent="0.3">
      <c r="A3">
        <v>2</v>
      </c>
      <c r="B3" t="s">
        <v>30</v>
      </c>
      <c r="C3">
        <v>600</v>
      </c>
      <c r="D3">
        <f t="shared" ref="D3:D13" si="0">C3*12</f>
        <v>7200</v>
      </c>
      <c r="F3" t="s">
        <v>56</v>
      </c>
      <c r="G3">
        <f>SUM(D2:D13)</f>
        <v>67200</v>
      </c>
    </row>
    <row r="4" spans="1:7" x14ac:dyDescent="0.3">
      <c r="A4">
        <v>3</v>
      </c>
      <c r="B4" t="s">
        <v>31</v>
      </c>
      <c r="C4">
        <v>0</v>
      </c>
      <c r="D4">
        <f t="shared" si="0"/>
        <v>0</v>
      </c>
    </row>
    <row r="5" spans="1:7" x14ac:dyDescent="0.3">
      <c r="A5">
        <v>4</v>
      </c>
      <c r="B5" t="s">
        <v>32</v>
      </c>
      <c r="C5">
        <v>0</v>
      </c>
      <c r="D5">
        <f t="shared" si="0"/>
        <v>0</v>
      </c>
    </row>
    <row r="6" spans="1:7" x14ac:dyDescent="0.3">
      <c r="A6">
        <v>5</v>
      </c>
      <c r="B6" t="s">
        <v>33</v>
      </c>
      <c r="C6">
        <v>400</v>
      </c>
      <c r="D6">
        <f t="shared" si="0"/>
        <v>4800</v>
      </c>
      <c r="F6" t="s">
        <v>48</v>
      </c>
      <c r="G6">
        <f>G3/12</f>
        <v>5600</v>
      </c>
    </row>
    <row r="7" spans="1:7" x14ac:dyDescent="0.3">
      <c r="A7">
        <v>6</v>
      </c>
      <c r="B7" t="s">
        <v>34</v>
      </c>
      <c r="C7">
        <v>150</v>
      </c>
      <c r="D7">
        <f t="shared" si="0"/>
        <v>1800</v>
      </c>
    </row>
    <row r="8" spans="1:7" x14ac:dyDescent="0.3">
      <c r="A8">
        <v>7</v>
      </c>
      <c r="B8" t="s">
        <v>35</v>
      </c>
      <c r="C8">
        <v>0</v>
      </c>
      <c r="D8">
        <f t="shared" si="0"/>
        <v>0</v>
      </c>
    </row>
    <row r="9" spans="1:7" x14ac:dyDescent="0.3">
      <c r="A9">
        <v>8</v>
      </c>
      <c r="B9" t="s">
        <v>36</v>
      </c>
      <c r="C9">
        <v>1800</v>
      </c>
      <c r="D9">
        <f t="shared" si="0"/>
        <v>21600</v>
      </c>
    </row>
    <row r="10" spans="1:7" x14ac:dyDescent="0.3">
      <c r="A10">
        <v>9</v>
      </c>
      <c r="B10" t="s">
        <v>37</v>
      </c>
      <c r="C10">
        <v>50</v>
      </c>
      <c r="D10">
        <f t="shared" si="0"/>
        <v>600</v>
      </c>
    </row>
    <row r="11" spans="1:7" x14ac:dyDescent="0.3">
      <c r="A11">
        <v>10</v>
      </c>
      <c r="B11" t="s">
        <v>38</v>
      </c>
      <c r="C11">
        <v>200</v>
      </c>
      <c r="D11">
        <f t="shared" si="0"/>
        <v>2400</v>
      </c>
    </row>
    <row r="12" spans="1:7" x14ac:dyDescent="0.3">
      <c r="A12">
        <v>11</v>
      </c>
      <c r="B12" t="s">
        <v>39</v>
      </c>
      <c r="C12">
        <v>0</v>
      </c>
      <c r="D12">
        <f t="shared" si="0"/>
        <v>0</v>
      </c>
    </row>
    <row r="13" spans="1:7" x14ac:dyDescent="0.3">
      <c r="A13">
        <v>12</v>
      </c>
      <c r="B13" t="s">
        <v>40</v>
      </c>
      <c r="C13">
        <v>100</v>
      </c>
      <c r="D13">
        <f t="shared" si="0"/>
        <v>1200</v>
      </c>
    </row>
    <row r="17" spans="4:5" x14ac:dyDescent="0.3">
      <c r="D17">
        <v>500</v>
      </c>
    </row>
    <row r="18" spans="4:5" x14ac:dyDescent="0.3">
      <c r="D18">
        <f>D17/12</f>
        <v>41.666666666666664</v>
      </c>
      <c r="E18">
        <f>D18*'Plan apartament'!B5</f>
        <v>204.99999999999997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7375-1047-4021-84B6-EEB25ED3826F}">
  <dimension ref="A1:E8"/>
  <sheetViews>
    <sheetView workbookViewId="0">
      <selection activeCell="G8" sqref="G8"/>
    </sheetView>
  </sheetViews>
  <sheetFormatPr defaultRowHeight="14.4" x14ac:dyDescent="0.3"/>
  <cols>
    <col min="1" max="1" width="9.88671875" bestFit="1" customWidth="1"/>
    <col min="4" max="4" width="14" bestFit="1" customWidth="1"/>
  </cols>
  <sheetData>
    <row r="1" spans="1:5" x14ac:dyDescent="0.3">
      <c r="A1" s="99" t="s">
        <v>50</v>
      </c>
      <c r="B1" s="99"/>
    </row>
    <row r="2" spans="1:5" x14ac:dyDescent="0.3">
      <c r="A2" s="30" t="s">
        <v>57</v>
      </c>
      <c r="B2" s="30">
        <v>2000</v>
      </c>
    </row>
    <row r="3" spans="1:5" x14ac:dyDescent="0.3">
      <c r="A3" s="30" t="s">
        <v>58</v>
      </c>
      <c r="B3" s="30">
        <v>6</v>
      </c>
    </row>
    <row r="4" spans="1:5" x14ac:dyDescent="0.3">
      <c r="A4" s="30"/>
      <c r="B4" s="30"/>
    </row>
    <row r="5" spans="1:5" x14ac:dyDescent="0.3">
      <c r="A5" s="30" t="s">
        <v>61</v>
      </c>
      <c r="B5" s="30">
        <f>B2*B3</f>
        <v>12000</v>
      </c>
    </row>
    <row r="7" spans="1:5" x14ac:dyDescent="0.3">
      <c r="A7" t="s">
        <v>60</v>
      </c>
      <c r="B7">
        <v>5800</v>
      </c>
      <c r="D7" t="s">
        <v>59</v>
      </c>
      <c r="E7">
        <f>B7-B2</f>
        <v>3800</v>
      </c>
    </row>
    <row r="8" spans="1:5" x14ac:dyDescent="0.3">
      <c r="D8" t="s">
        <v>58</v>
      </c>
      <c r="E8">
        <f>B5/E7</f>
        <v>3.1578947368421053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 Garsoniera - 2024</vt:lpstr>
      <vt:lpstr>Mobilat-Utilat</vt:lpstr>
      <vt:lpstr>Plan apartament</vt:lpstr>
      <vt:lpstr>Unde te afli</vt:lpstr>
      <vt:lpstr>Unde vrei sa ajungi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Delegeanu</dc:creator>
  <cp:lastModifiedBy>Alexandru Delegeanu</cp:lastModifiedBy>
  <dcterms:created xsi:type="dcterms:W3CDTF">2023-05-20T09:58:10Z</dcterms:created>
  <dcterms:modified xsi:type="dcterms:W3CDTF">2024-01-05T11:40:08Z</dcterms:modified>
</cp:coreProperties>
</file>