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eAncientOwl\Documents\Finance\"/>
    </mc:Choice>
  </mc:AlternateContent>
  <xr:revisionPtr revIDLastSave="0" documentId="13_ncr:1_{67492540-7E31-4F41-9AF8-5A524ED86B7D}" xr6:coauthVersionLast="47" xr6:coauthVersionMax="47" xr10:uidLastSave="{00000000-0000-0000-0000-000000000000}"/>
  <bookViews>
    <workbookView xWindow="-108" yWindow="180" windowWidth="23256" windowHeight="12888" xr2:uid="{F762C5AB-E878-4D42-A6F3-9B1185CC87EF}"/>
  </bookViews>
  <sheets>
    <sheet name="Plan Garsoniera - 2024" sheetId="12" r:id="rId1"/>
    <sheet name="Mobilat-Utilat" sheetId="13" r:id="rId2"/>
    <sheet name="Unde te afli" sheetId="8" r:id="rId3"/>
    <sheet name="Unde vrei sa ajungi" sheetId="7" r:id="rId4"/>
    <sheet name="Backup" sheetId="9" r:id="rId5"/>
  </sheets>
  <definedNames>
    <definedName name="_xlnm._FilterDatabase" localSheetId="0" hidden="1">'Plan Garsoniera - 2024'!$A$11:$K$25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" i="12" l="1"/>
  <c r="J8" i="12"/>
  <c r="M3" i="12"/>
  <c r="O3" i="12" s="1"/>
  <c r="D2" i="13"/>
  <c r="B3" i="12"/>
  <c r="D35" i="13"/>
  <c r="D25" i="13"/>
  <c r="D23" i="13"/>
  <c r="D21" i="13"/>
  <c r="D19" i="13"/>
  <c r="C39" i="12"/>
  <c r="C40" i="12"/>
  <c r="C41" i="12"/>
  <c r="C42" i="12"/>
  <c r="C43" i="12"/>
  <c r="C44" i="12"/>
  <c r="C45" i="12"/>
  <c r="C46" i="12"/>
  <c r="C47" i="12"/>
  <c r="C48" i="12"/>
  <c r="C38" i="12"/>
  <c r="C27" i="12"/>
  <c r="C28" i="12"/>
  <c r="C29" i="12"/>
  <c r="C30" i="12"/>
  <c r="C31" i="12"/>
  <c r="C32" i="12"/>
  <c r="C33" i="12"/>
  <c r="C34" i="12"/>
  <c r="C35" i="12"/>
  <c r="C36" i="12"/>
  <c r="C26" i="12"/>
  <c r="G39" i="12"/>
  <c r="G40" i="12"/>
  <c r="G41" i="12"/>
  <c r="G42" i="12"/>
  <c r="G43" i="12"/>
  <c r="G44" i="12"/>
  <c r="G45" i="12"/>
  <c r="G46" i="12"/>
  <c r="G47" i="12"/>
  <c r="G48" i="12"/>
  <c r="G38" i="12"/>
  <c r="G27" i="12"/>
  <c r="G28" i="12"/>
  <c r="G29" i="12"/>
  <c r="G30" i="12"/>
  <c r="G31" i="12"/>
  <c r="G32" i="12"/>
  <c r="G33" i="12"/>
  <c r="G34" i="12"/>
  <c r="G35" i="12"/>
  <c r="G36" i="12"/>
  <c r="G26" i="12"/>
  <c r="B2" i="12"/>
  <c r="D26" i="12"/>
  <c r="H26" i="12"/>
  <c r="D27" i="12"/>
  <c r="H27" i="12"/>
  <c r="D28" i="12"/>
  <c r="H28" i="12"/>
  <c r="D29" i="12"/>
  <c r="H29" i="12"/>
  <c r="D30" i="12"/>
  <c r="H30" i="12"/>
  <c r="D31" i="12"/>
  <c r="H31" i="12"/>
  <c r="D32" i="12"/>
  <c r="H32" i="12"/>
  <c r="D33" i="12"/>
  <c r="H33" i="12"/>
  <c r="D34" i="12"/>
  <c r="H34" i="12"/>
  <c r="D35" i="12"/>
  <c r="H35" i="12"/>
  <c r="D36" i="12"/>
  <c r="H36" i="12"/>
  <c r="C37" i="12"/>
  <c r="D37" i="12"/>
  <c r="G37" i="12"/>
  <c r="H37" i="12"/>
  <c r="D38" i="12"/>
  <c r="H38" i="12"/>
  <c r="D39" i="12"/>
  <c r="H39" i="12"/>
  <c r="D40" i="12"/>
  <c r="H40" i="12"/>
  <c r="D41" i="12"/>
  <c r="H41" i="12"/>
  <c r="D42" i="12"/>
  <c r="H42" i="12"/>
  <c r="D43" i="12"/>
  <c r="H43" i="12"/>
  <c r="D44" i="12"/>
  <c r="H44" i="12"/>
  <c r="D45" i="12"/>
  <c r="H45" i="12"/>
  <c r="D46" i="12"/>
  <c r="H46" i="12"/>
  <c r="D47" i="12"/>
  <c r="H47" i="12"/>
  <c r="D48" i="12"/>
  <c r="H48" i="12"/>
  <c r="C49" i="12"/>
  <c r="D49" i="12"/>
  <c r="G49" i="12"/>
  <c r="H49" i="12"/>
  <c r="G25" i="12"/>
  <c r="G22" i="12"/>
  <c r="G23" i="12"/>
  <c r="G24" i="12"/>
  <c r="G21" i="12"/>
  <c r="C25" i="12"/>
  <c r="C21" i="12"/>
  <c r="C22" i="12"/>
  <c r="C23" i="12"/>
  <c r="C24" i="12"/>
  <c r="C20" i="12"/>
  <c r="H25" i="12"/>
  <c r="H15" i="12"/>
  <c r="H16" i="12"/>
  <c r="H17" i="12"/>
  <c r="H18" i="12"/>
  <c r="H19" i="12"/>
  <c r="H20" i="12"/>
  <c r="H21" i="12"/>
  <c r="H22" i="12"/>
  <c r="H23" i="12"/>
  <c r="H24" i="12"/>
  <c r="H14" i="12"/>
  <c r="G15" i="12"/>
  <c r="G16" i="12"/>
  <c r="G17" i="12"/>
  <c r="G18" i="12"/>
  <c r="G19" i="12"/>
  <c r="G20" i="12"/>
  <c r="G14" i="12"/>
  <c r="E15" i="12"/>
  <c r="E16" i="12"/>
  <c r="E17" i="12"/>
  <c r="E18" i="12"/>
  <c r="E19" i="12"/>
  <c r="E20" i="12"/>
  <c r="E21" i="12"/>
  <c r="E14" i="12"/>
  <c r="D25" i="12"/>
  <c r="D15" i="12"/>
  <c r="D16" i="12"/>
  <c r="D17" i="12"/>
  <c r="D18" i="12"/>
  <c r="D19" i="12"/>
  <c r="D20" i="12"/>
  <c r="D21" i="12"/>
  <c r="D22" i="12"/>
  <c r="D23" i="12"/>
  <c r="D24" i="12"/>
  <c r="D14" i="12"/>
  <c r="C15" i="12"/>
  <c r="C16" i="12"/>
  <c r="C17" i="12"/>
  <c r="C18" i="12"/>
  <c r="C19" i="12"/>
  <c r="C14" i="12"/>
  <c r="B4" i="12"/>
  <c r="B9" i="12" s="1"/>
  <c r="E18" i="7"/>
  <c r="D18" i="7"/>
  <c r="E8" i="9"/>
  <c r="E7" i="9"/>
  <c r="B5" i="9"/>
  <c r="G2" i="7"/>
  <c r="D3" i="7"/>
  <c r="D4" i="7"/>
  <c r="D5" i="7"/>
  <c r="D6" i="7"/>
  <c r="D7" i="7"/>
  <c r="D8" i="7"/>
  <c r="D9" i="7"/>
  <c r="D10" i="7"/>
  <c r="D11" i="7"/>
  <c r="D12" i="7"/>
  <c r="D13" i="7"/>
  <c r="D2" i="7"/>
  <c r="C7" i="8"/>
  <c r="F5" i="8"/>
  <c r="C6" i="8"/>
  <c r="E2" i="8"/>
  <c r="G8" i="12" l="1"/>
  <c r="K8" i="12" s="1"/>
  <c r="I15" i="12"/>
  <c r="I25" i="12"/>
  <c r="F39" i="12"/>
  <c r="F27" i="12"/>
  <c r="F28" i="12"/>
  <c r="I43" i="12"/>
  <c r="F38" i="12"/>
  <c r="I44" i="12"/>
  <c r="I28" i="12"/>
  <c r="F25" i="12"/>
  <c r="F42" i="12"/>
  <c r="F49" i="12"/>
  <c r="I40" i="12"/>
  <c r="F46" i="12"/>
  <c r="F32" i="12"/>
  <c r="I20" i="12"/>
  <c r="I21" i="12"/>
  <c r="F20" i="12"/>
  <c r="F22" i="12"/>
  <c r="I29" i="12"/>
  <c r="I36" i="12"/>
  <c r="F43" i="12"/>
  <c r="I27" i="12"/>
  <c r="I31" i="12"/>
  <c r="I33" i="12"/>
  <c r="I14" i="12"/>
  <c r="F29" i="12"/>
  <c r="I35" i="12"/>
  <c r="F31" i="12"/>
  <c r="F35" i="12"/>
  <c r="I32" i="12"/>
  <c r="F18" i="12"/>
  <c r="I39" i="12"/>
  <c r="I37" i="12"/>
  <c r="I19" i="12"/>
  <c r="F14" i="12"/>
  <c r="I17" i="12"/>
  <c r="I16" i="12"/>
  <c r="I22" i="12"/>
  <c r="I47" i="12"/>
  <c r="I34" i="12"/>
  <c r="F44" i="12"/>
  <c r="F36" i="12"/>
  <c r="I48" i="12"/>
  <c r="F40" i="12"/>
  <c r="F26" i="12"/>
  <c r="F45" i="12"/>
  <c r="F41" i="12"/>
  <c r="F37" i="12"/>
  <c r="I49" i="12"/>
  <c r="F47" i="12"/>
  <c r="I30" i="12"/>
  <c r="F24" i="12"/>
  <c r="F34" i="12"/>
  <c r="F23" i="12"/>
  <c r="I46" i="12"/>
  <c r="I42" i="12"/>
  <c r="I26" i="12"/>
  <c r="I38" i="12"/>
  <c r="F16" i="12"/>
  <c r="F15" i="12"/>
  <c r="J15" i="12" s="1"/>
  <c r="F48" i="12"/>
  <c r="I45" i="12"/>
  <c r="F33" i="12"/>
  <c r="F30" i="12"/>
  <c r="I41" i="12"/>
  <c r="B5" i="12"/>
  <c r="F17" i="12"/>
  <c r="I24" i="12"/>
  <c r="I23" i="12"/>
  <c r="I18" i="12"/>
  <c r="F21" i="12"/>
  <c r="F19" i="12"/>
  <c r="G3" i="7"/>
  <c r="G6" i="7" s="1"/>
  <c r="J25" i="12" l="1"/>
  <c r="J27" i="12"/>
  <c r="J39" i="12"/>
  <c r="J14" i="12"/>
  <c r="K15" i="12" s="1"/>
  <c r="L15" i="12" s="1"/>
  <c r="J49" i="12"/>
  <c r="J28" i="12"/>
  <c r="J46" i="12"/>
  <c r="J43" i="12"/>
  <c r="J38" i="12"/>
  <c r="J44" i="12"/>
  <c r="J20" i="12"/>
  <c r="J16" i="12"/>
  <c r="J42" i="12"/>
  <c r="J40" i="12"/>
  <c r="J23" i="12"/>
  <c r="J32" i="12"/>
  <c r="J22" i="12"/>
  <c r="J47" i="12"/>
  <c r="J36" i="12"/>
  <c r="J21" i="12"/>
  <c r="J17" i="12"/>
  <c r="J19" i="12"/>
  <c r="J31" i="12"/>
  <c r="J33" i="12"/>
  <c r="J24" i="12"/>
  <c r="J18" i="12"/>
  <c r="J37" i="12"/>
  <c r="J29" i="12"/>
  <c r="J41" i="12"/>
  <c r="J45" i="12"/>
  <c r="J35" i="12"/>
  <c r="J26" i="12"/>
  <c r="J30" i="12"/>
  <c r="J34" i="12"/>
  <c r="B6" i="12"/>
  <c r="J48" i="12"/>
  <c r="M15" i="12" l="1"/>
  <c r="K14" i="12"/>
  <c r="L14" i="12" s="1"/>
  <c r="M14" i="12" s="1"/>
  <c r="K16" i="12"/>
  <c r="L16" i="12" s="1"/>
  <c r="M16" i="12" s="1"/>
  <c r="K25" i="12"/>
  <c r="L25" i="12" s="1"/>
  <c r="M25" i="12" s="1"/>
  <c r="K17" i="12"/>
  <c r="L17" i="12" s="1"/>
  <c r="M17" i="12" s="1"/>
  <c r="K24" i="12"/>
  <c r="L24" i="12" s="1"/>
  <c r="M24" i="12" s="1"/>
  <c r="K22" i="12"/>
  <c r="L22" i="12" s="1"/>
  <c r="M22" i="12" s="1"/>
  <c r="K23" i="12"/>
  <c r="L23" i="12" s="1"/>
  <c r="M23" i="12" s="1"/>
  <c r="K20" i="12"/>
  <c r="L20" i="12" s="1"/>
  <c r="M20" i="12" s="1"/>
  <c r="K19" i="12"/>
  <c r="L19" i="12" s="1"/>
  <c r="M19" i="12" s="1"/>
  <c r="K18" i="12"/>
  <c r="L18" i="12" s="1"/>
  <c r="M18" i="12" s="1"/>
  <c r="K26" i="12"/>
  <c r="L26" i="12" s="1"/>
  <c r="M26" i="12" s="1"/>
  <c r="K49" i="12"/>
  <c r="L49" i="12" s="1"/>
  <c r="M49" i="12" s="1"/>
  <c r="K40" i="12"/>
  <c r="L40" i="12" s="1"/>
  <c r="M40" i="12" s="1"/>
  <c r="K32" i="12"/>
  <c r="L32" i="12" s="1"/>
  <c r="M32" i="12" s="1"/>
  <c r="K28" i="12"/>
  <c r="L28" i="12" s="1"/>
  <c r="M28" i="12" s="1"/>
  <c r="K21" i="12"/>
  <c r="L21" i="12" s="1"/>
  <c r="M21" i="12" s="1"/>
  <c r="K30" i="12"/>
  <c r="L30" i="12" s="1"/>
  <c r="M30" i="12" s="1"/>
  <c r="K48" i="12"/>
  <c r="L48" i="12" s="1"/>
  <c r="M48" i="12" s="1"/>
  <c r="K45" i="12"/>
  <c r="L45" i="12" s="1"/>
  <c r="M45" i="12" s="1"/>
  <c r="K38" i="12"/>
  <c r="L38" i="12" s="1"/>
  <c r="M38" i="12" s="1"/>
  <c r="K46" i="12"/>
  <c r="L46" i="12" s="1"/>
  <c r="M46" i="12" s="1"/>
  <c r="K35" i="12"/>
  <c r="L35" i="12" s="1"/>
  <c r="M35" i="12" s="1"/>
  <c r="K41" i="12"/>
  <c r="L41" i="12" s="1"/>
  <c r="M41" i="12" s="1"/>
  <c r="K43" i="12"/>
  <c r="L43" i="12" s="1"/>
  <c r="M43" i="12" s="1"/>
  <c r="K37" i="12"/>
  <c r="L37" i="12" s="1"/>
  <c r="M37" i="12" s="1"/>
  <c r="K39" i="12"/>
  <c r="L39" i="12" s="1"/>
  <c r="M39" i="12" s="1"/>
  <c r="K47" i="12"/>
  <c r="L47" i="12" s="1"/>
  <c r="M47" i="12" s="1"/>
  <c r="K34" i="12"/>
  <c r="L34" i="12" s="1"/>
  <c r="M34" i="12" s="1"/>
  <c r="K36" i="12"/>
  <c r="L36" i="12" s="1"/>
  <c r="M36" i="12" s="1"/>
  <c r="K31" i="12"/>
  <c r="L31" i="12" s="1"/>
  <c r="M31" i="12" s="1"/>
  <c r="K33" i="12"/>
  <c r="L33" i="12" s="1"/>
  <c r="M33" i="12" s="1"/>
  <c r="K27" i="12"/>
  <c r="L27" i="12" s="1"/>
  <c r="M27" i="12" s="1"/>
  <c r="K29" i="12"/>
  <c r="L29" i="12" s="1"/>
  <c r="M29" i="12" s="1"/>
  <c r="K42" i="12"/>
  <c r="L42" i="12" s="1"/>
  <c r="M42" i="12" s="1"/>
  <c r="K44" i="12"/>
  <c r="L44" i="12" s="1"/>
  <c r="M44" i="12" s="1"/>
</calcChain>
</file>

<file path=xl/sharedStrings.xml><?xml version="1.0" encoding="utf-8"?>
<sst xmlns="http://schemas.openxmlformats.org/spreadsheetml/2006/main" count="133" uniqueCount="116">
  <si>
    <t>no</t>
  </si>
  <si>
    <t>total</t>
  </si>
  <si>
    <t>eur</t>
  </si>
  <si>
    <t>Care este locuința ta ideală? Cum vrei să arate casa ta, apartamentul tău (depinde unde vrei să trăiești)</t>
  </si>
  <si>
    <t>cost lunar</t>
  </si>
  <si>
    <t>cost annual</t>
  </si>
  <si>
    <t>Nr. Crt.</t>
  </si>
  <si>
    <t>Intrebare</t>
  </si>
  <si>
    <t>Cât te costă pe an întreținerea pentru această locuință?</t>
  </si>
  <si>
    <t>Care este mașina ideală? Sau mașinile ideale? Cât costă, ce model este, ce motorizare?</t>
  </si>
  <si>
    <t>Cât este întreținerea pentru mașina respectivă?</t>
  </si>
  <si>
    <t>Ce fel de călătorii vei face? De câte ori pe an? La ce hotel vei sta, la ce clasa vei călători cu avionul?</t>
  </si>
  <si>
    <t>Care sunt hobby-urile pe care o să le practici?</t>
  </si>
  <si>
    <t>Câți copii ai sau câți copii vrei să ai? Cât o să te coste să-i crești, să îi întreți? Cât te va costa educația, îngrijirea lor?</t>
  </si>
  <si>
    <t>Care sunt necesitățile tale?</t>
  </si>
  <si>
    <t>Care sunt dorințele tale?</t>
  </si>
  <si>
    <t>Câți bani vei pune deoparte în fiecare lună pentru pensie?</t>
  </si>
  <si>
    <t>Cât vrei să donezi în fiecare lună?</t>
  </si>
  <si>
    <t>Ce alte cheltuieli mai ai și vrei să ai în punctul B, într-un an de zile?</t>
  </si>
  <si>
    <t>salariu</t>
  </si>
  <si>
    <t>ore lucrate</t>
  </si>
  <si>
    <t>nr. zile lucratoare</t>
  </si>
  <si>
    <t>ore lucrate / zi</t>
  </si>
  <si>
    <t>valoare</t>
  </si>
  <si>
    <t>Care este valoarea ta / ora?</t>
  </si>
  <si>
    <t>Venit vs Cheltuieli</t>
  </si>
  <si>
    <t>venit</t>
  </si>
  <si>
    <t>cheltuieli</t>
  </si>
  <si>
    <t>Backup</t>
  </si>
  <si>
    <t>Economii</t>
  </si>
  <si>
    <t>Investitii</t>
  </si>
  <si>
    <t>Avere estimata</t>
  </si>
  <si>
    <t>Credit</t>
  </si>
  <si>
    <t xml:space="preserve">total / luna: </t>
  </si>
  <si>
    <t>total / an:</t>
  </si>
  <si>
    <t>Cheltuieli</t>
  </si>
  <si>
    <t>Numar luni</t>
  </si>
  <si>
    <t>Venit - Cheltuieli</t>
  </si>
  <si>
    <t>Venit</t>
  </si>
  <si>
    <t>Total</t>
  </si>
  <si>
    <t>pret</t>
  </si>
  <si>
    <t>canapea</t>
  </si>
  <si>
    <t>birou</t>
  </si>
  <si>
    <t>scaun birou</t>
  </si>
  <si>
    <t>tv</t>
  </si>
  <si>
    <t>hol</t>
  </si>
  <si>
    <t>baie</t>
  </si>
  <si>
    <t>bucatarie</t>
  </si>
  <si>
    <t>set mobila</t>
  </si>
  <si>
    <t>hota</t>
  </si>
  <si>
    <t>frigider</t>
  </si>
  <si>
    <t>chiuveta+baterie</t>
  </si>
  <si>
    <t>farfurii</t>
  </si>
  <si>
    <t>boluri</t>
  </si>
  <si>
    <t>platouri</t>
  </si>
  <si>
    <t>tacamuri</t>
  </si>
  <si>
    <t>cani+cesti</t>
  </si>
  <si>
    <t>altele</t>
  </si>
  <si>
    <t>covor</t>
  </si>
  <si>
    <t>prosoape</t>
  </si>
  <si>
    <t>masina de spalat rufe</t>
  </si>
  <si>
    <t>masina de spalat vase</t>
  </si>
  <si>
    <t>cuptor cu microunde</t>
  </si>
  <si>
    <t>toaster</t>
  </si>
  <si>
    <t>fier de calcat</t>
  </si>
  <si>
    <t>aspirator</t>
  </si>
  <si>
    <t>masa de calcat</t>
  </si>
  <si>
    <t>uscator rufe</t>
  </si>
  <si>
    <t>biblioteca + loc TV</t>
  </si>
  <si>
    <t>masa + scaune</t>
  </si>
  <si>
    <t>perdele + draperii + galerie</t>
  </si>
  <si>
    <t>saltea</t>
  </si>
  <si>
    <t>cearceaf, lenjerie pat, perna, pilota</t>
  </si>
  <si>
    <t>perdele + galerie</t>
  </si>
  <si>
    <t>parchet</t>
  </si>
  <si>
    <t>gresie</t>
  </si>
  <si>
    <t>faianta</t>
  </si>
  <si>
    <t>vopsea</t>
  </si>
  <si>
    <t>mobilier + electrocasnice</t>
  </si>
  <si>
    <t>Utilat/Mobilat</t>
  </si>
  <si>
    <t>Garsonieră (eur)</t>
  </si>
  <si>
    <t>Garsonieră (lei)</t>
  </si>
  <si>
    <t>Backup / 3 Salarii</t>
  </si>
  <si>
    <t>Total Target</t>
  </si>
  <si>
    <t>Salariu 1</t>
  </si>
  <si>
    <t>Salariu 2</t>
  </si>
  <si>
    <t>Bonuri</t>
  </si>
  <si>
    <t>Bursă</t>
  </si>
  <si>
    <t>Regie</t>
  </si>
  <si>
    <t>Chirie</t>
  </si>
  <si>
    <t>Bank Account</t>
  </si>
  <si>
    <t>camera</t>
  </si>
  <si>
    <t>needed</t>
  </si>
  <si>
    <t>plita + cuptor</t>
  </si>
  <si>
    <t>cuier, oglinda, covor</t>
  </si>
  <si>
    <t>lampadar</t>
  </si>
  <si>
    <t>pat + dulapuri</t>
  </si>
  <si>
    <t>nr luni</t>
  </si>
  <si>
    <t>rata</t>
  </si>
  <si>
    <t>max credit</t>
  </si>
  <si>
    <t>bonuri</t>
  </si>
  <si>
    <t>credit</t>
  </si>
  <si>
    <t>Mobilat/Utilat</t>
  </si>
  <si>
    <t>Suma</t>
  </si>
  <si>
    <t>venituri</t>
  </si>
  <si>
    <t>venituri ramase</t>
  </si>
  <si>
    <t>economii</t>
  </si>
  <si>
    <t>data</t>
  </si>
  <si>
    <t>bursă</t>
  </si>
  <si>
    <t>lunar</t>
  </si>
  <si>
    <t>suma lunilor</t>
  </si>
  <si>
    <t>Bank - Backup</t>
  </si>
  <si>
    <t>garsonieră</t>
  </si>
  <si>
    <t>mobilă</t>
  </si>
  <si>
    <t>chirie</t>
  </si>
  <si>
    <t>Total Target - Backup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</si>
</sst>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18]mmmm\-yy;@"/>
  </numFmts>
  <fonts count="4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2" tint="-0.89999084444715716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0" fillId="5" borderId="1" xfId="0" applyFill="1" applyBorder="1"/>
    <xf numFmtId="0" fontId="0" fillId="6" borderId="1" xfId="0" applyFill="1" applyBorder="1"/>
    <xf numFmtId="0" fontId="2" fillId="3" borderId="1" xfId="0" applyFont="1" applyFill="1" applyBorder="1" applyAlignment="1">
      <alignment horizontal="center" vertical="center"/>
    </xf>
    <xf numFmtId="0" fontId="0" fillId="7" borderId="1" xfId="0" applyFill="1" applyBorder="1"/>
    <xf numFmtId="0" fontId="0" fillId="3" borderId="1" xfId="0" applyFill="1" applyBorder="1"/>
    <xf numFmtId="0" fontId="0" fillId="0" borderId="0" xfId="0" applyAlignment="1">
      <alignment horizontal="center"/>
    </xf>
    <xf numFmtId="0" fontId="0" fillId="0" borderId="1" xfId="0" applyBorder="1"/>
    <xf numFmtId="0" fontId="0" fillId="10" borderId="1" xfId="0" applyFill="1" applyBorder="1"/>
    <xf numFmtId="0" fontId="0" fillId="11" borderId="1" xfId="0" applyFill="1" applyBorder="1"/>
    <xf numFmtId="164" fontId="0" fillId="3" borderId="1" xfId="0" applyNumberFormat="1" applyFill="1" applyBorder="1" applyAlignment="1">
      <alignment horizontal="right"/>
    </xf>
    <xf numFmtId="0" fontId="0" fillId="13" borderId="1" xfId="0" applyFill="1" applyBorder="1"/>
    <xf numFmtId="0" fontId="3" fillId="6" borderId="1" xfId="0" applyFont="1" applyFill="1" applyBorder="1"/>
    <xf numFmtId="164" fontId="3" fillId="6" borderId="1" xfId="0" applyNumberFormat="1" applyFont="1" applyFill="1" applyBorder="1" applyAlignment="1">
      <alignment horizontal="right"/>
    </xf>
    <xf numFmtId="1" fontId="0" fillId="0" borderId="1" xfId="0" applyNumberFormat="1" applyBorder="1"/>
    <xf numFmtId="0" fontId="2" fillId="11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1" fontId="0" fillId="6" borderId="1" xfId="0" applyNumberFormat="1" applyFill="1" applyBorder="1"/>
    <xf numFmtId="0" fontId="0" fillId="14" borderId="1" xfId="0" applyFill="1" applyBorder="1"/>
    <xf numFmtId="0" fontId="2" fillId="11" borderId="1" xfId="0" applyFont="1" applyFill="1" applyBorder="1" applyAlignment="1">
      <alignment horizontal="center"/>
    </xf>
    <xf numFmtId="0" fontId="2" fillId="3" borderId="1" xfId="0" applyFont="1" applyFill="1" applyBorder="1"/>
    <xf numFmtId="0" fontId="0" fillId="0" borderId="0" xfId="0" applyAlignment="1">
      <alignment vertical="center"/>
    </xf>
    <xf numFmtId="0" fontId="2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center" vertical="center" wrapText="1"/>
    </xf>
    <xf numFmtId="2" fontId="0" fillId="0" borderId="0" xfId="0" applyNumberFormat="1"/>
    <xf numFmtId="0" fontId="2" fillId="11" borderId="4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 vertical="center"/>
    </xf>
    <xf numFmtId="0" fontId="2" fillId="5" borderId="1" xfId="0" applyFont="1" applyFill="1" applyBorder="1"/>
    <xf numFmtId="0" fontId="1" fillId="0" borderId="0" xfId="0" applyFont="1" applyAlignment="1">
      <alignment vertical="center"/>
    </xf>
    <xf numFmtId="0" fontId="2" fillId="10" borderId="1" xfId="0" applyFont="1" applyFill="1" applyBorder="1" applyAlignment="1">
      <alignment horizontal="center"/>
    </xf>
    <xf numFmtId="0" fontId="2" fillId="12" borderId="1" xfId="0" applyFont="1" applyFill="1" applyBorder="1"/>
    <xf numFmtId="0" fontId="2" fillId="0" borderId="0" xfId="0" applyFont="1" applyAlignment="1">
      <alignment vertical="center"/>
    </xf>
    <xf numFmtId="0" fontId="2" fillId="8" borderId="1" xfId="0" applyFont="1" applyFill="1" applyBorder="1"/>
    <xf numFmtId="0" fontId="2" fillId="8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2" fillId="10" borderId="1" xfId="0" applyFont="1" applyFill="1" applyBorder="1" applyAlignment="1">
      <alignment horizontal="center" vertical="center" wrapText="1"/>
    </xf>
    <xf numFmtId="2" fontId="2" fillId="10" borderId="1" xfId="0" applyNumberFormat="1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vertical="center"/>
    </xf>
    <xf numFmtId="0" fontId="2" fillId="9" borderId="1" xfId="0" applyFont="1" applyFill="1" applyBorder="1" applyAlignment="1">
      <alignment vertical="center"/>
    </xf>
    <xf numFmtId="0" fontId="2" fillId="15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16" borderId="1" xfId="0" applyFont="1" applyFill="1" applyBorder="1" applyAlignment="1">
      <alignment horizontal="center"/>
    </xf>
    <xf numFmtId="0" fontId="2" fillId="17" borderId="5" xfId="0" applyFont="1" applyFill="1" applyBorder="1" applyAlignment="1">
      <alignment horizontal="center"/>
    </xf>
    <xf numFmtId="0" fontId="2" fillId="17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9" fontId="2" fillId="12" borderId="1" xfId="0" applyNumberFormat="1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1" fillId="13" borderId="3" xfId="0" applyFont="1" applyFill="1" applyBorder="1" applyAlignment="1">
      <alignment horizontal="center" vertical="center"/>
    </xf>
    <xf numFmtId="0" fontId="1" fillId="13" borderId="6" xfId="0" applyFont="1" applyFill="1" applyBorder="1" applyAlignment="1">
      <alignment horizontal="center" vertical="center"/>
    </xf>
    <xf numFmtId="0" fontId="1" fillId="1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10" borderId="4" xfId="0" applyFont="1" applyFill="1" applyBorder="1" applyAlignment="1">
      <alignment horizontal="center" vertical="center" wrapText="1"/>
    </xf>
    <xf numFmtId="0" fontId="2" fillId="10" borderId="5" xfId="0" applyFont="1" applyFill="1" applyBorder="1" applyAlignment="1">
      <alignment horizontal="center" vertical="center" wrapText="1"/>
    </xf>
    <xf numFmtId="0" fontId="2" fillId="11" borderId="3" xfId="0" applyFont="1" applyFill="1" applyBorder="1" applyAlignment="1">
      <alignment horizontal="center" vertical="center" wrapText="1"/>
    </xf>
    <xf numFmtId="0" fontId="2" fillId="11" borderId="2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10" borderId="8" xfId="0" applyFont="1" applyFill="1" applyBorder="1" applyAlignment="1">
      <alignment horizontal="center"/>
    </xf>
    <xf numFmtId="0" fontId="2" fillId="10" borderId="7" xfId="0" applyFont="1" applyFill="1" applyBorder="1" applyAlignment="1">
      <alignment horizontal="center"/>
    </xf>
    <xf numFmtId="0" fontId="0" fillId="5" borderId="3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10" borderId="3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3" xfId="0" applyFill="1" applyBorder="1" applyAlignment="1">
      <alignment vertical="center"/>
    </xf>
    <xf numFmtId="0" fontId="0" fillId="10" borderId="6" xfId="0" applyFill="1" applyBorder="1" applyAlignment="1">
      <alignment vertical="center"/>
    </xf>
    <xf numFmtId="0" fontId="0" fillId="10" borderId="2" xfId="0" applyFill="1" applyBorder="1" applyAlignment="1">
      <alignment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B6463-53C4-458A-BD69-9601FACE5FFE}">
  <dimension ref="A1:O49"/>
  <sheetViews>
    <sheetView tabSelected="1" workbookViewId="0">
      <selection activeCell="B1" sqref="B1"/>
    </sheetView>
  </sheetViews>
  <sheetFormatPr defaultRowHeight="14.4" x14ac:dyDescent="0.3"/>
  <cols>
    <col min="1" max="1" width="19.33203125" customWidth="1"/>
    <col min="2" max="2" width="12.77734375" bestFit="1" customWidth="1"/>
    <col min="4" max="4" width="12.6640625" bestFit="1" customWidth="1"/>
    <col min="5" max="5" width="10.44140625" bestFit="1" customWidth="1"/>
    <col min="8" max="8" width="10.5546875" customWidth="1"/>
    <col min="10" max="10" width="9.77734375" bestFit="1" customWidth="1"/>
    <col min="13" max="13" width="10.44140625" customWidth="1"/>
    <col min="14" max="14" width="10" bestFit="1" customWidth="1"/>
    <col min="15" max="15" width="10.5546875" bestFit="1" customWidth="1"/>
    <col min="16" max="16" width="9.77734375" bestFit="1" customWidth="1"/>
    <col min="17" max="17" width="8.5546875" bestFit="1" customWidth="1"/>
    <col min="18" max="18" width="7.44140625" bestFit="1" customWidth="1"/>
    <col min="19" max="19" width="9.21875" customWidth="1"/>
  </cols>
  <sheetData>
    <row r="1" spans="1:15" x14ac:dyDescent="0.3">
      <c r="A1" s="15" t="s">
        <v>80</v>
      </c>
      <c r="B1" s="29">
        <v>37000</v>
      </c>
      <c r="D1" s="18" t="s">
        <v>84</v>
      </c>
      <c r="E1" s="35">
        <v>5400</v>
      </c>
      <c r="G1" s="21" t="s">
        <v>88</v>
      </c>
      <c r="H1" s="36">
        <v>200</v>
      </c>
      <c r="J1" s="44" t="s">
        <v>2</v>
      </c>
      <c r="K1" s="45">
        <v>5</v>
      </c>
      <c r="M1" s="72" t="s">
        <v>102</v>
      </c>
      <c r="N1" s="73"/>
      <c r="O1" s="73"/>
    </row>
    <row r="2" spans="1:15" x14ac:dyDescent="0.3">
      <c r="A2" s="15" t="s">
        <v>81</v>
      </c>
      <c r="B2" s="29">
        <f>B1*K1</f>
        <v>185000</v>
      </c>
      <c r="D2" s="18" t="s">
        <v>85</v>
      </c>
      <c r="E2" s="35">
        <v>6000</v>
      </c>
      <c r="G2" s="21" t="s">
        <v>89</v>
      </c>
      <c r="H2" s="36">
        <v>0</v>
      </c>
      <c r="J2" s="44" t="s">
        <v>99</v>
      </c>
      <c r="K2" s="46">
        <v>85000</v>
      </c>
      <c r="M2" s="31" t="s">
        <v>103</v>
      </c>
      <c r="N2" s="31" t="s">
        <v>97</v>
      </c>
      <c r="O2" s="31" t="s">
        <v>98</v>
      </c>
    </row>
    <row r="3" spans="1:15" x14ac:dyDescent="0.3">
      <c r="A3" s="16" t="s">
        <v>79</v>
      </c>
      <c r="B3" s="34">
        <f>'Mobilat-Utilat'!G2</f>
        <v>0</v>
      </c>
      <c r="D3" s="18" t="s">
        <v>86</v>
      </c>
      <c r="E3" s="35">
        <v>630</v>
      </c>
      <c r="G3" s="27" t="s">
        <v>35</v>
      </c>
      <c r="H3" s="36">
        <v>1000</v>
      </c>
      <c r="M3" s="32">
        <f>SUM('Mobilat-Utilat'!D2:D42)</f>
        <v>37500</v>
      </c>
      <c r="N3" s="32">
        <v>60</v>
      </c>
      <c r="O3" s="32">
        <f>M3/N3</f>
        <v>625</v>
      </c>
    </row>
    <row r="4" spans="1:15" x14ac:dyDescent="0.3">
      <c r="A4" s="16" t="s">
        <v>82</v>
      </c>
      <c r="B4" s="34">
        <f>3*E1</f>
        <v>16200</v>
      </c>
      <c r="D4" s="18" t="s">
        <v>87</v>
      </c>
      <c r="E4" s="35">
        <v>1000</v>
      </c>
    </row>
    <row r="5" spans="1:15" s="23" customFormat="1" x14ac:dyDescent="0.3">
      <c r="A5" s="3" t="s">
        <v>83</v>
      </c>
      <c r="B5" s="24">
        <f>SUM(B2:B4)</f>
        <v>201200</v>
      </c>
    </row>
    <row r="6" spans="1:15" s="23" customFormat="1" x14ac:dyDescent="0.3">
      <c r="A6" s="25" t="s">
        <v>115</v>
      </c>
      <c r="B6" s="24">
        <f>B5-B4</f>
        <v>185000</v>
      </c>
      <c r="E6"/>
      <c r="G6" s="64" t="s">
        <v>98</v>
      </c>
      <c r="H6" s="65"/>
      <c r="I6" s="66" t="s">
        <v>27</v>
      </c>
      <c r="J6" s="68" t="s">
        <v>104</v>
      </c>
      <c r="K6" s="70" t="s">
        <v>105</v>
      </c>
    </row>
    <row r="7" spans="1:15" s="23" customFormat="1" x14ac:dyDescent="0.3">
      <c r="E7"/>
      <c r="G7" s="38" t="s">
        <v>113</v>
      </c>
      <c r="H7" s="39" t="s">
        <v>112</v>
      </c>
      <c r="I7" s="67"/>
      <c r="J7" s="69"/>
      <c r="K7" s="71"/>
    </row>
    <row r="8" spans="1:15" x14ac:dyDescent="0.3">
      <c r="A8" s="17" t="s">
        <v>90</v>
      </c>
      <c r="B8" s="22">
        <v>21990</v>
      </c>
      <c r="G8" s="40">
        <f>O3</f>
        <v>625</v>
      </c>
      <c r="H8" s="40">
        <v>2000</v>
      </c>
      <c r="I8" s="41">
        <f>H3</f>
        <v>1000</v>
      </c>
      <c r="J8" s="42">
        <f>E2+E3</f>
        <v>6630</v>
      </c>
      <c r="K8" s="43">
        <f>J8-I8-H8-G8</f>
        <v>3005</v>
      </c>
    </row>
    <row r="9" spans="1:15" x14ac:dyDescent="0.3">
      <c r="A9" s="17" t="s">
        <v>111</v>
      </c>
      <c r="B9" s="22">
        <f>B8-B4</f>
        <v>5790</v>
      </c>
    </row>
    <row r="10" spans="1:15" ht="14.4" customHeight="1" x14ac:dyDescent="0.3"/>
    <row r="11" spans="1:15" x14ac:dyDescent="0.3">
      <c r="A11" s="54" t="s">
        <v>0</v>
      </c>
      <c r="B11" s="57" t="s">
        <v>107</v>
      </c>
      <c r="C11" s="60" t="s">
        <v>104</v>
      </c>
      <c r="D11" s="60"/>
      <c r="E11" s="60"/>
      <c r="F11" s="60"/>
      <c r="G11" s="61" t="s">
        <v>27</v>
      </c>
      <c r="H11" s="61"/>
      <c r="I11" s="61"/>
      <c r="J11" s="47" t="s">
        <v>106</v>
      </c>
      <c r="K11" s="47"/>
      <c r="L11" s="47"/>
      <c r="M11" s="28" t="s">
        <v>101</v>
      </c>
      <c r="N11" s="30"/>
    </row>
    <row r="12" spans="1:15" x14ac:dyDescent="0.3">
      <c r="A12" s="55"/>
      <c r="B12" s="58"/>
      <c r="C12" s="62" t="s">
        <v>19</v>
      </c>
      <c r="D12" s="62" t="s">
        <v>100</v>
      </c>
      <c r="E12" s="62" t="s">
        <v>108</v>
      </c>
      <c r="F12" s="63" t="s">
        <v>1</v>
      </c>
      <c r="G12" s="51" t="s">
        <v>114</v>
      </c>
      <c r="H12" s="51" t="s">
        <v>27</v>
      </c>
      <c r="I12" s="52" t="s">
        <v>1</v>
      </c>
      <c r="J12" s="53" t="s">
        <v>109</v>
      </c>
      <c r="K12" s="53" t="s">
        <v>110</v>
      </c>
      <c r="L12" s="48" t="s">
        <v>1</v>
      </c>
      <c r="M12" s="49" t="s">
        <v>92</v>
      </c>
      <c r="N12" s="33"/>
    </row>
    <row r="13" spans="1:15" x14ac:dyDescent="0.3">
      <c r="A13" s="56"/>
      <c r="B13" s="59"/>
      <c r="C13" s="62"/>
      <c r="D13" s="62"/>
      <c r="E13" s="62"/>
      <c r="F13" s="63"/>
      <c r="G13" s="51"/>
      <c r="H13" s="51"/>
      <c r="I13" s="52"/>
      <c r="J13" s="53"/>
      <c r="K13" s="53"/>
      <c r="L13" s="48"/>
      <c r="M13" s="50"/>
      <c r="N13" s="33"/>
    </row>
    <row r="14" spans="1:15" x14ac:dyDescent="0.3">
      <c r="A14" s="11">
        <v>1</v>
      </c>
      <c r="B14" s="10">
        <v>45296</v>
      </c>
      <c r="C14" s="14">
        <f>$E$1</f>
        <v>5400</v>
      </c>
      <c r="D14" s="7">
        <f t="shared" ref="D14:D49" si="0">$E$3</f>
        <v>630</v>
      </c>
      <c r="E14" s="7">
        <f t="shared" ref="E14:E21" si="1">$E$4</f>
        <v>1000</v>
      </c>
      <c r="F14" s="4">
        <f t="shared" ref="F14:F25" si="2">SUM(C14:E14)</f>
        <v>7030</v>
      </c>
      <c r="G14" s="7">
        <f t="shared" ref="G14:G20" si="3">$H$1</f>
        <v>200</v>
      </c>
      <c r="H14" s="7">
        <f t="shared" ref="H14:H49" si="4">$H$3</f>
        <v>1000</v>
      </c>
      <c r="I14" s="9">
        <f t="shared" ref="I14:I25" si="5">SUM(G14:H14)</f>
        <v>1200</v>
      </c>
      <c r="J14" s="7">
        <f t="shared" ref="J14:J25" si="6">F14-I14</f>
        <v>5830</v>
      </c>
      <c r="K14" s="20">
        <f>SUM($J$14:J14)</f>
        <v>5830</v>
      </c>
      <c r="L14" s="5">
        <f>K14+$B$9</f>
        <v>11620</v>
      </c>
      <c r="M14" s="7">
        <f t="shared" ref="M14:M49" si="7">$B$6-L14</f>
        <v>173380</v>
      </c>
      <c r="N14" s="26"/>
    </row>
    <row r="15" spans="1:15" x14ac:dyDescent="0.3">
      <c r="A15" s="11">
        <v>2</v>
      </c>
      <c r="B15" s="10">
        <v>45327</v>
      </c>
      <c r="C15" s="14">
        <f t="shared" ref="C15:C19" si="8">$E$1</f>
        <v>5400</v>
      </c>
      <c r="D15" s="7">
        <f t="shared" si="0"/>
        <v>630</v>
      </c>
      <c r="E15" s="7">
        <f t="shared" si="1"/>
        <v>1000</v>
      </c>
      <c r="F15" s="4">
        <f t="shared" si="2"/>
        <v>7030</v>
      </c>
      <c r="G15" s="7">
        <f t="shared" si="3"/>
        <v>200</v>
      </c>
      <c r="H15" s="7">
        <f t="shared" si="4"/>
        <v>1000</v>
      </c>
      <c r="I15" s="9">
        <f t="shared" si="5"/>
        <v>1200</v>
      </c>
      <c r="J15" s="7">
        <f t="shared" si="6"/>
        <v>5830</v>
      </c>
      <c r="K15" s="20">
        <f>SUM($J$14:J15)</f>
        <v>11660</v>
      </c>
      <c r="L15" s="5">
        <f t="shared" ref="L15:L49" si="9">K15+$B$9</f>
        <v>17450</v>
      </c>
      <c r="M15" s="7">
        <f t="shared" si="7"/>
        <v>167550</v>
      </c>
      <c r="N15" s="26"/>
    </row>
    <row r="16" spans="1:15" x14ac:dyDescent="0.3">
      <c r="A16" s="11">
        <v>3</v>
      </c>
      <c r="B16" s="10">
        <v>45356</v>
      </c>
      <c r="C16" s="14">
        <f t="shared" si="8"/>
        <v>5400</v>
      </c>
      <c r="D16" s="7">
        <f t="shared" si="0"/>
        <v>630</v>
      </c>
      <c r="E16" s="7">
        <f t="shared" si="1"/>
        <v>1000</v>
      </c>
      <c r="F16" s="4">
        <f t="shared" si="2"/>
        <v>7030</v>
      </c>
      <c r="G16" s="7">
        <f t="shared" si="3"/>
        <v>200</v>
      </c>
      <c r="H16" s="7">
        <f t="shared" si="4"/>
        <v>1000</v>
      </c>
      <c r="I16" s="9">
        <f t="shared" si="5"/>
        <v>1200</v>
      </c>
      <c r="J16" s="7">
        <f t="shared" si="6"/>
        <v>5830</v>
      </c>
      <c r="K16" s="20">
        <f>SUM($J$14:J16)</f>
        <v>17490</v>
      </c>
      <c r="L16" s="5">
        <f t="shared" si="9"/>
        <v>23280</v>
      </c>
      <c r="M16" s="7">
        <f t="shared" si="7"/>
        <v>161720</v>
      </c>
      <c r="N16" s="26"/>
    </row>
    <row r="17" spans="1:15" x14ac:dyDescent="0.3">
      <c r="A17" s="11">
        <v>4</v>
      </c>
      <c r="B17" s="10">
        <v>45387</v>
      </c>
      <c r="C17" s="14">
        <f t="shared" si="8"/>
        <v>5400</v>
      </c>
      <c r="D17" s="7">
        <f t="shared" si="0"/>
        <v>630</v>
      </c>
      <c r="E17" s="7">
        <f t="shared" si="1"/>
        <v>1000</v>
      </c>
      <c r="F17" s="4">
        <f t="shared" si="2"/>
        <v>7030</v>
      </c>
      <c r="G17" s="7">
        <f t="shared" si="3"/>
        <v>200</v>
      </c>
      <c r="H17" s="7">
        <f t="shared" si="4"/>
        <v>1000</v>
      </c>
      <c r="I17" s="9">
        <f t="shared" si="5"/>
        <v>1200</v>
      </c>
      <c r="J17" s="7">
        <f t="shared" si="6"/>
        <v>5830</v>
      </c>
      <c r="K17" s="20">
        <f>SUM($J$14:J17)</f>
        <v>23320</v>
      </c>
      <c r="L17" s="5">
        <f t="shared" si="9"/>
        <v>29110</v>
      </c>
      <c r="M17" s="7">
        <f t="shared" si="7"/>
        <v>155890</v>
      </c>
      <c r="N17" s="26"/>
    </row>
    <row r="18" spans="1:15" x14ac:dyDescent="0.3">
      <c r="A18" s="11">
        <v>5</v>
      </c>
      <c r="B18" s="10">
        <v>45417</v>
      </c>
      <c r="C18" s="14">
        <f t="shared" si="8"/>
        <v>5400</v>
      </c>
      <c r="D18" s="7">
        <f t="shared" si="0"/>
        <v>630</v>
      </c>
      <c r="E18" s="7">
        <f t="shared" si="1"/>
        <v>1000</v>
      </c>
      <c r="F18" s="4">
        <f t="shared" si="2"/>
        <v>7030</v>
      </c>
      <c r="G18" s="7">
        <f t="shared" si="3"/>
        <v>200</v>
      </c>
      <c r="H18" s="7">
        <f t="shared" si="4"/>
        <v>1000</v>
      </c>
      <c r="I18" s="9">
        <f t="shared" si="5"/>
        <v>1200</v>
      </c>
      <c r="J18" s="7">
        <f t="shared" si="6"/>
        <v>5830</v>
      </c>
      <c r="K18" s="20">
        <f>SUM($J$14:J18)</f>
        <v>29150</v>
      </c>
      <c r="L18" s="5">
        <f t="shared" si="9"/>
        <v>34940</v>
      </c>
      <c r="M18" s="7">
        <f t="shared" si="7"/>
        <v>150060</v>
      </c>
      <c r="N18" s="26"/>
    </row>
    <row r="19" spans="1:15" x14ac:dyDescent="0.3">
      <c r="A19" s="11">
        <v>6</v>
      </c>
      <c r="B19" s="10">
        <v>45448</v>
      </c>
      <c r="C19" s="14">
        <f t="shared" si="8"/>
        <v>5400</v>
      </c>
      <c r="D19" s="7">
        <f t="shared" si="0"/>
        <v>630</v>
      </c>
      <c r="E19" s="7">
        <f t="shared" si="1"/>
        <v>1000</v>
      </c>
      <c r="F19" s="4">
        <f t="shared" si="2"/>
        <v>7030</v>
      </c>
      <c r="G19" s="7">
        <f t="shared" si="3"/>
        <v>200</v>
      </c>
      <c r="H19" s="7">
        <f t="shared" si="4"/>
        <v>1000</v>
      </c>
      <c r="I19" s="9">
        <f t="shared" si="5"/>
        <v>1200</v>
      </c>
      <c r="J19" s="7">
        <f t="shared" si="6"/>
        <v>5830</v>
      </c>
      <c r="K19" s="20">
        <f>SUM($J$14:J19)</f>
        <v>34980</v>
      </c>
      <c r="L19" s="5">
        <f t="shared" si="9"/>
        <v>40770</v>
      </c>
      <c r="M19" s="7">
        <f t="shared" si="7"/>
        <v>144230</v>
      </c>
      <c r="N19" s="26"/>
    </row>
    <row r="20" spans="1:15" x14ac:dyDescent="0.3">
      <c r="A20" s="11">
        <v>7</v>
      </c>
      <c r="B20" s="10">
        <v>45478</v>
      </c>
      <c r="C20" s="14">
        <f>$E$2</f>
        <v>6000</v>
      </c>
      <c r="D20" s="7">
        <f t="shared" si="0"/>
        <v>630</v>
      </c>
      <c r="E20" s="7">
        <f t="shared" si="1"/>
        <v>1000</v>
      </c>
      <c r="F20" s="4">
        <f t="shared" si="2"/>
        <v>7630</v>
      </c>
      <c r="G20" s="7">
        <f t="shared" si="3"/>
        <v>200</v>
      </c>
      <c r="H20" s="7">
        <f t="shared" si="4"/>
        <v>1000</v>
      </c>
      <c r="I20" s="9">
        <f t="shared" si="5"/>
        <v>1200</v>
      </c>
      <c r="J20" s="7">
        <f t="shared" si="6"/>
        <v>6430</v>
      </c>
      <c r="K20" s="20">
        <f>SUM($J$14:J20)</f>
        <v>41410</v>
      </c>
      <c r="L20" s="5">
        <f t="shared" si="9"/>
        <v>47200</v>
      </c>
      <c r="M20" s="7">
        <f t="shared" si="7"/>
        <v>137800</v>
      </c>
      <c r="N20" s="26"/>
      <c r="O20" s="26"/>
    </row>
    <row r="21" spans="1:15" x14ac:dyDescent="0.3">
      <c r="A21" s="11">
        <v>8</v>
      </c>
      <c r="B21" s="10">
        <v>45509</v>
      </c>
      <c r="C21" s="14">
        <f t="shared" ref="C21:C24" si="10">$E$2</f>
        <v>6000</v>
      </c>
      <c r="D21" s="7">
        <f t="shared" si="0"/>
        <v>630</v>
      </c>
      <c r="E21" s="7">
        <f t="shared" si="1"/>
        <v>1000</v>
      </c>
      <c r="F21" s="4">
        <f t="shared" si="2"/>
        <v>7630</v>
      </c>
      <c r="G21" s="7">
        <f t="shared" ref="G21:G49" si="11">$H$2</f>
        <v>0</v>
      </c>
      <c r="H21" s="7">
        <f t="shared" si="4"/>
        <v>1000</v>
      </c>
      <c r="I21" s="9">
        <f t="shared" si="5"/>
        <v>1000</v>
      </c>
      <c r="J21" s="7">
        <f t="shared" si="6"/>
        <v>6630</v>
      </c>
      <c r="K21" s="20">
        <f>SUM($J$14:J21)</f>
        <v>48040</v>
      </c>
      <c r="L21" s="5">
        <f t="shared" si="9"/>
        <v>53830</v>
      </c>
      <c r="M21" s="7">
        <f t="shared" si="7"/>
        <v>131170</v>
      </c>
      <c r="N21" s="26"/>
      <c r="O21" s="26"/>
    </row>
    <row r="22" spans="1:15" x14ac:dyDescent="0.3">
      <c r="A22" s="11">
        <v>9</v>
      </c>
      <c r="B22" s="10">
        <v>45540</v>
      </c>
      <c r="C22" s="14">
        <f t="shared" si="10"/>
        <v>6000</v>
      </c>
      <c r="D22" s="7">
        <f t="shared" si="0"/>
        <v>630</v>
      </c>
      <c r="E22" s="7">
        <v>0</v>
      </c>
      <c r="F22" s="4">
        <f t="shared" si="2"/>
        <v>6630</v>
      </c>
      <c r="G22" s="7">
        <f t="shared" si="11"/>
        <v>0</v>
      </c>
      <c r="H22" s="7">
        <f t="shared" si="4"/>
        <v>1000</v>
      </c>
      <c r="I22" s="9">
        <f t="shared" si="5"/>
        <v>1000</v>
      </c>
      <c r="J22" s="7">
        <f t="shared" si="6"/>
        <v>5630</v>
      </c>
      <c r="K22" s="20">
        <f>SUM($J$14:J22)</f>
        <v>53670</v>
      </c>
      <c r="L22" s="5">
        <f t="shared" si="9"/>
        <v>59460</v>
      </c>
      <c r="M22" s="7">
        <f t="shared" si="7"/>
        <v>125540</v>
      </c>
      <c r="N22" s="26"/>
    </row>
    <row r="23" spans="1:15" x14ac:dyDescent="0.3">
      <c r="A23" s="11">
        <v>10</v>
      </c>
      <c r="B23" s="10">
        <v>45570</v>
      </c>
      <c r="C23" s="14">
        <f t="shared" si="10"/>
        <v>6000</v>
      </c>
      <c r="D23" s="7">
        <f t="shared" si="0"/>
        <v>630</v>
      </c>
      <c r="E23" s="7">
        <v>0</v>
      </c>
      <c r="F23" s="4">
        <f t="shared" si="2"/>
        <v>6630</v>
      </c>
      <c r="G23" s="7">
        <f t="shared" si="11"/>
        <v>0</v>
      </c>
      <c r="H23" s="7">
        <f t="shared" si="4"/>
        <v>1000</v>
      </c>
      <c r="I23" s="9">
        <f>SUM(G23:H23)</f>
        <v>1000</v>
      </c>
      <c r="J23" s="7">
        <f t="shared" si="6"/>
        <v>5630</v>
      </c>
      <c r="K23" s="20">
        <f>SUM($J$14:J23)</f>
        <v>59300</v>
      </c>
      <c r="L23" s="5">
        <f t="shared" si="9"/>
        <v>65090</v>
      </c>
      <c r="M23" s="7">
        <f t="shared" si="7"/>
        <v>119910</v>
      </c>
      <c r="N23" s="26"/>
    </row>
    <row r="24" spans="1:15" x14ac:dyDescent="0.3">
      <c r="A24" s="11">
        <v>11</v>
      </c>
      <c r="B24" s="10">
        <v>45601</v>
      </c>
      <c r="C24" s="14">
        <f t="shared" si="10"/>
        <v>6000</v>
      </c>
      <c r="D24" s="7">
        <f t="shared" si="0"/>
        <v>630</v>
      </c>
      <c r="E24" s="7">
        <v>0</v>
      </c>
      <c r="F24" s="4">
        <f t="shared" si="2"/>
        <v>6630</v>
      </c>
      <c r="G24" s="7">
        <f t="shared" si="11"/>
        <v>0</v>
      </c>
      <c r="H24" s="7">
        <f t="shared" si="4"/>
        <v>1000</v>
      </c>
      <c r="I24" s="9">
        <f t="shared" si="5"/>
        <v>1000</v>
      </c>
      <c r="J24" s="7">
        <f t="shared" si="6"/>
        <v>5630</v>
      </c>
      <c r="K24" s="20">
        <f>SUM($J$14:J24)</f>
        <v>64930</v>
      </c>
      <c r="L24" s="5">
        <f t="shared" si="9"/>
        <v>70720</v>
      </c>
      <c r="M24" s="7">
        <f t="shared" si="7"/>
        <v>114280</v>
      </c>
      <c r="N24" s="26"/>
    </row>
    <row r="25" spans="1:15" x14ac:dyDescent="0.3">
      <c r="A25" s="2">
        <v>12</v>
      </c>
      <c r="B25" s="13">
        <v>45631</v>
      </c>
      <c r="C25" s="19">
        <f>$E$2</f>
        <v>6000</v>
      </c>
      <c r="D25" s="2">
        <f t="shared" si="0"/>
        <v>630</v>
      </c>
      <c r="E25" s="12">
        <v>0</v>
      </c>
      <c r="F25" s="12">
        <f t="shared" si="2"/>
        <v>6630</v>
      </c>
      <c r="G25" s="12">
        <f t="shared" si="11"/>
        <v>0</v>
      </c>
      <c r="H25" s="12">
        <f t="shared" si="4"/>
        <v>1000</v>
      </c>
      <c r="I25" s="12">
        <f t="shared" si="5"/>
        <v>1000</v>
      </c>
      <c r="J25" s="12">
        <f t="shared" si="6"/>
        <v>5630</v>
      </c>
      <c r="K25" s="2">
        <f>SUM($J$14:J25)</f>
        <v>70560</v>
      </c>
      <c r="L25" s="2">
        <f t="shared" si="9"/>
        <v>76350</v>
      </c>
      <c r="M25" s="2">
        <f t="shared" si="7"/>
        <v>108650</v>
      </c>
      <c r="N25" s="26"/>
      <c r="O25" s="26"/>
    </row>
    <row r="26" spans="1:15" x14ac:dyDescent="0.3">
      <c r="A26" s="11">
        <v>13</v>
      </c>
      <c r="B26" s="10">
        <v>45662</v>
      </c>
      <c r="C26" s="14">
        <f>$E$2</f>
        <v>6000</v>
      </c>
      <c r="D26" s="7">
        <f t="shared" si="0"/>
        <v>630</v>
      </c>
      <c r="E26" s="7">
        <v>0</v>
      </c>
      <c r="F26" s="4">
        <f t="shared" ref="F26:F49" si="12">SUM(C26:E26)</f>
        <v>6630</v>
      </c>
      <c r="G26" s="7">
        <f t="shared" si="11"/>
        <v>0</v>
      </c>
      <c r="H26" s="7">
        <f t="shared" si="4"/>
        <v>1000</v>
      </c>
      <c r="I26" s="9">
        <f t="shared" ref="I26:I49" si="13">SUM(G26:H26)</f>
        <v>1000</v>
      </c>
      <c r="J26" s="7">
        <f t="shared" ref="J26:J49" si="14">F26-I26</f>
        <v>5630</v>
      </c>
      <c r="K26" s="20">
        <f>SUM($J$14:J26)</f>
        <v>76190</v>
      </c>
      <c r="L26" s="5">
        <f t="shared" si="9"/>
        <v>81980</v>
      </c>
      <c r="M26" s="7">
        <f t="shared" si="7"/>
        <v>103020</v>
      </c>
      <c r="N26" s="26"/>
      <c r="O26" s="26"/>
    </row>
    <row r="27" spans="1:15" x14ac:dyDescent="0.3">
      <c r="A27" s="11">
        <v>14</v>
      </c>
      <c r="B27" s="10">
        <v>45693</v>
      </c>
      <c r="C27" s="14">
        <f t="shared" ref="C27:C36" si="15">$E$2</f>
        <v>6000</v>
      </c>
      <c r="D27" s="7">
        <f t="shared" si="0"/>
        <v>630</v>
      </c>
      <c r="E27" s="7">
        <v>0</v>
      </c>
      <c r="F27" s="4">
        <f t="shared" si="12"/>
        <v>6630</v>
      </c>
      <c r="G27" s="7">
        <f t="shared" si="11"/>
        <v>0</v>
      </c>
      <c r="H27" s="7">
        <f t="shared" si="4"/>
        <v>1000</v>
      </c>
      <c r="I27" s="9">
        <f t="shared" si="13"/>
        <v>1000</v>
      </c>
      <c r="J27" s="7">
        <f t="shared" si="14"/>
        <v>5630</v>
      </c>
      <c r="K27" s="20">
        <f>SUM($J$14:J27)</f>
        <v>81820</v>
      </c>
      <c r="L27" s="5">
        <f t="shared" si="9"/>
        <v>87610</v>
      </c>
      <c r="M27" s="7">
        <f t="shared" si="7"/>
        <v>97390</v>
      </c>
      <c r="N27" s="26"/>
      <c r="O27" s="26"/>
    </row>
    <row r="28" spans="1:15" x14ac:dyDescent="0.3">
      <c r="A28" s="11">
        <v>15</v>
      </c>
      <c r="B28" s="10">
        <v>45721</v>
      </c>
      <c r="C28" s="14">
        <f t="shared" si="15"/>
        <v>6000</v>
      </c>
      <c r="D28" s="7">
        <f t="shared" si="0"/>
        <v>630</v>
      </c>
      <c r="E28" s="7">
        <v>0</v>
      </c>
      <c r="F28" s="4">
        <f t="shared" si="12"/>
        <v>6630</v>
      </c>
      <c r="G28" s="7">
        <f t="shared" si="11"/>
        <v>0</v>
      </c>
      <c r="H28" s="7">
        <f t="shared" si="4"/>
        <v>1000</v>
      </c>
      <c r="I28" s="9">
        <f t="shared" si="13"/>
        <v>1000</v>
      </c>
      <c r="J28" s="7">
        <f t="shared" si="14"/>
        <v>5630</v>
      </c>
      <c r="K28" s="20">
        <f>SUM($J$14:J28)</f>
        <v>87450</v>
      </c>
      <c r="L28" s="5">
        <f t="shared" si="9"/>
        <v>93240</v>
      </c>
      <c r="M28" s="7">
        <f t="shared" si="7"/>
        <v>91760</v>
      </c>
      <c r="N28" s="26"/>
      <c r="O28" s="26"/>
    </row>
    <row r="29" spans="1:15" x14ac:dyDescent="0.3">
      <c r="A29" s="11">
        <v>16</v>
      </c>
      <c r="B29" s="10">
        <v>45752</v>
      </c>
      <c r="C29" s="14">
        <f t="shared" si="15"/>
        <v>6000</v>
      </c>
      <c r="D29" s="7">
        <f t="shared" si="0"/>
        <v>630</v>
      </c>
      <c r="E29" s="7">
        <v>0</v>
      </c>
      <c r="F29" s="4">
        <f t="shared" si="12"/>
        <v>6630</v>
      </c>
      <c r="G29" s="7">
        <f t="shared" si="11"/>
        <v>0</v>
      </c>
      <c r="H29" s="7">
        <f t="shared" si="4"/>
        <v>1000</v>
      </c>
      <c r="I29" s="9">
        <f t="shared" si="13"/>
        <v>1000</v>
      </c>
      <c r="J29" s="7">
        <f t="shared" si="14"/>
        <v>5630</v>
      </c>
      <c r="K29" s="20">
        <f>SUM($J$14:J29)</f>
        <v>93080</v>
      </c>
      <c r="L29" s="5">
        <f t="shared" si="9"/>
        <v>98870</v>
      </c>
      <c r="M29" s="7">
        <f t="shared" si="7"/>
        <v>86130</v>
      </c>
      <c r="N29" s="26"/>
      <c r="O29" s="26"/>
    </row>
    <row r="30" spans="1:15" x14ac:dyDescent="0.3">
      <c r="A30" s="11">
        <v>17</v>
      </c>
      <c r="B30" s="10">
        <v>45782</v>
      </c>
      <c r="C30" s="14">
        <f t="shared" si="15"/>
        <v>6000</v>
      </c>
      <c r="D30" s="7">
        <f t="shared" si="0"/>
        <v>630</v>
      </c>
      <c r="E30" s="7">
        <v>0</v>
      </c>
      <c r="F30" s="4">
        <f t="shared" si="12"/>
        <v>6630</v>
      </c>
      <c r="G30" s="7">
        <f t="shared" si="11"/>
        <v>0</v>
      </c>
      <c r="H30" s="7">
        <f t="shared" si="4"/>
        <v>1000</v>
      </c>
      <c r="I30" s="9">
        <f t="shared" si="13"/>
        <v>1000</v>
      </c>
      <c r="J30" s="7">
        <f t="shared" si="14"/>
        <v>5630</v>
      </c>
      <c r="K30" s="20">
        <f>SUM($J$14:J30)</f>
        <v>98710</v>
      </c>
      <c r="L30" s="5">
        <f t="shared" si="9"/>
        <v>104500</v>
      </c>
      <c r="M30" s="7">
        <f t="shared" si="7"/>
        <v>80500</v>
      </c>
      <c r="N30" s="26"/>
      <c r="O30" s="26"/>
    </row>
    <row r="31" spans="1:15" x14ac:dyDescent="0.3">
      <c r="A31" s="11">
        <v>18</v>
      </c>
      <c r="B31" s="10">
        <v>45813</v>
      </c>
      <c r="C31" s="14">
        <f t="shared" si="15"/>
        <v>6000</v>
      </c>
      <c r="D31" s="7">
        <f t="shared" si="0"/>
        <v>630</v>
      </c>
      <c r="E31" s="7">
        <v>0</v>
      </c>
      <c r="F31" s="4">
        <f t="shared" si="12"/>
        <v>6630</v>
      </c>
      <c r="G31" s="7">
        <f t="shared" si="11"/>
        <v>0</v>
      </c>
      <c r="H31" s="7">
        <f t="shared" si="4"/>
        <v>1000</v>
      </c>
      <c r="I31" s="9">
        <f t="shared" si="13"/>
        <v>1000</v>
      </c>
      <c r="J31" s="7">
        <f t="shared" si="14"/>
        <v>5630</v>
      </c>
      <c r="K31" s="20">
        <f>SUM($J$14:J31)</f>
        <v>104340</v>
      </c>
      <c r="L31" s="5">
        <f t="shared" si="9"/>
        <v>110130</v>
      </c>
      <c r="M31" s="7">
        <f t="shared" si="7"/>
        <v>74870</v>
      </c>
      <c r="N31" s="26"/>
      <c r="O31" s="26"/>
    </row>
    <row r="32" spans="1:15" x14ac:dyDescent="0.3">
      <c r="A32" s="11">
        <v>19</v>
      </c>
      <c r="B32" s="10">
        <v>45843</v>
      </c>
      <c r="C32" s="14">
        <f t="shared" si="15"/>
        <v>6000</v>
      </c>
      <c r="D32" s="7">
        <f t="shared" si="0"/>
        <v>630</v>
      </c>
      <c r="E32" s="7">
        <v>0</v>
      </c>
      <c r="F32" s="4">
        <f t="shared" si="12"/>
        <v>6630</v>
      </c>
      <c r="G32" s="7">
        <f t="shared" si="11"/>
        <v>0</v>
      </c>
      <c r="H32" s="7">
        <f t="shared" si="4"/>
        <v>1000</v>
      </c>
      <c r="I32" s="9">
        <f t="shared" si="13"/>
        <v>1000</v>
      </c>
      <c r="J32" s="7">
        <f t="shared" si="14"/>
        <v>5630</v>
      </c>
      <c r="K32" s="20">
        <f>SUM($J$14:J32)</f>
        <v>109970</v>
      </c>
      <c r="L32" s="5">
        <f t="shared" si="9"/>
        <v>115760</v>
      </c>
      <c r="M32" s="7">
        <f t="shared" si="7"/>
        <v>69240</v>
      </c>
      <c r="N32" s="26"/>
      <c r="O32" s="26"/>
    </row>
    <row r="33" spans="1:15" x14ac:dyDescent="0.3">
      <c r="A33" s="11">
        <v>20</v>
      </c>
      <c r="B33" s="10">
        <v>45874</v>
      </c>
      <c r="C33" s="14">
        <f t="shared" si="15"/>
        <v>6000</v>
      </c>
      <c r="D33" s="7">
        <f t="shared" si="0"/>
        <v>630</v>
      </c>
      <c r="E33" s="7">
        <v>0</v>
      </c>
      <c r="F33" s="4">
        <f t="shared" si="12"/>
        <v>6630</v>
      </c>
      <c r="G33" s="7">
        <f t="shared" si="11"/>
        <v>0</v>
      </c>
      <c r="H33" s="7">
        <f t="shared" si="4"/>
        <v>1000</v>
      </c>
      <c r="I33" s="9">
        <f t="shared" si="13"/>
        <v>1000</v>
      </c>
      <c r="J33" s="7">
        <f t="shared" si="14"/>
        <v>5630</v>
      </c>
      <c r="K33" s="20">
        <f>SUM($J$14:J33)</f>
        <v>115600</v>
      </c>
      <c r="L33" s="5">
        <f t="shared" si="9"/>
        <v>121390</v>
      </c>
      <c r="M33" s="7">
        <f t="shared" si="7"/>
        <v>63610</v>
      </c>
      <c r="N33" s="26"/>
      <c r="O33" s="26"/>
    </row>
    <row r="34" spans="1:15" x14ac:dyDescent="0.3">
      <c r="A34" s="11">
        <v>21</v>
      </c>
      <c r="B34" s="10">
        <v>45905</v>
      </c>
      <c r="C34" s="14">
        <f t="shared" si="15"/>
        <v>6000</v>
      </c>
      <c r="D34" s="7">
        <f t="shared" si="0"/>
        <v>630</v>
      </c>
      <c r="E34" s="7">
        <v>0</v>
      </c>
      <c r="F34" s="4">
        <f t="shared" si="12"/>
        <v>6630</v>
      </c>
      <c r="G34" s="7">
        <f t="shared" si="11"/>
        <v>0</v>
      </c>
      <c r="H34" s="7">
        <f t="shared" si="4"/>
        <v>1000</v>
      </c>
      <c r="I34" s="9">
        <f t="shared" si="13"/>
        <v>1000</v>
      </c>
      <c r="J34" s="7">
        <f t="shared" si="14"/>
        <v>5630</v>
      </c>
      <c r="K34" s="20">
        <f>SUM($J$14:J34)</f>
        <v>121230</v>
      </c>
      <c r="L34" s="5">
        <f t="shared" si="9"/>
        <v>127020</v>
      </c>
      <c r="M34" s="7">
        <f t="shared" si="7"/>
        <v>57980</v>
      </c>
      <c r="N34" s="26"/>
      <c r="O34" s="26"/>
    </row>
    <row r="35" spans="1:15" x14ac:dyDescent="0.3">
      <c r="A35" s="11">
        <v>22</v>
      </c>
      <c r="B35" s="10">
        <v>45935</v>
      </c>
      <c r="C35" s="14">
        <f t="shared" si="15"/>
        <v>6000</v>
      </c>
      <c r="D35" s="7">
        <f t="shared" si="0"/>
        <v>630</v>
      </c>
      <c r="E35" s="7">
        <v>0</v>
      </c>
      <c r="F35" s="4">
        <f t="shared" si="12"/>
        <v>6630</v>
      </c>
      <c r="G35" s="7">
        <f t="shared" si="11"/>
        <v>0</v>
      </c>
      <c r="H35" s="7">
        <f t="shared" si="4"/>
        <v>1000</v>
      </c>
      <c r="I35" s="9">
        <f t="shared" si="13"/>
        <v>1000</v>
      </c>
      <c r="J35" s="7">
        <f t="shared" si="14"/>
        <v>5630</v>
      </c>
      <c r="K35" s="20">
        <f>SUM($J$14:J35)</f>
        <v>126860</v>
      </c>
      <c r="L35" s="5">
        <f t="shared" si="9"/>
        <v>132650</v>
      </c>
      <c r="M35" s="7">
        <f t="shared" si="7"/>
        <v>52350</v>
      </c>
      <c r="N35" s="26"/>
      <c r="O35" s="26"/>
    </row>
    <row r="36" spans="1:15" x14ac:dyDescent="0.3">
      <c r="A36" s="11">
        <v>23</v>
      </c>
      <c r="B36" s="10">
        <v>45966</v>
      </c>
      <c r="C36" s="14">
        <f t="shared" si="15"/>
        <v>6000</v>
      </c>
      <c r="D36" s="7">
        <f t="shared" si="0"/>
        <v>630</v>
      </c>
      <c r="E36" s="7">
        <v>0</v>
      </c>
      <c r="F36" s="4">
        <f t="shared" si="12"/>
        <v>6630</v>
      </c>
      <c r="G36" s="7">
        <f t="shared" si="11"/>
        <v>0</v>
      </c>
      <c r="H36" s="7">
        <f t="shared" si="4"/>
        <v>1000</v>
      </c>
      <c r="I36" s="9">
        <f t="shared" si="13"/>
        <v>1000</v>
      </c>
      <c r="J36" s="7">
        <f t="shared" si="14"/>
        <v>5630</v>
      </c>
      <c r="K36" s="20">
        <f>SUM($J$14:J36)</f>
        <v>132490</v>
      </c>
      <c r="L36" s="5">
        <f t="shared" si="9"/>
        <v>138280</v>
      </c>
      <c r="M36" s="7">
        <f t="shared" si="7"/>
        <v>46720</v>
      </c>
      <c r="N36" s="26"/>
      <c r="O36" s="26"/>
    </row>
    <row r="37" spans="1:15" x14ac:dyDescent="0.3">
      <c r="A37" s="2">
        <v>24</v>
      </c>
      <c r="B37" s="13">
        <v>45996</v>
      </c>
      <c r="C37" s="19">
        <f t="shared" ref="C37:C49" si="16">$E$2</f>
        <v>6000</v>
      </c>
      <c r="D37" s="2">
        <f t="shared" si="0"/>
        <v>630</v>
      </c>
      <c r="E37" s="12">
        <v>0</v>
      </c>
      <c r="F37" s="12">
        <f t="shared" si="12"/>
        <v>6630</v>
      </c>
      <c r="G37" s="12">
        <f t="shared" si="11"/>
        <v>0</v>
      </c>
      <c r="H37" s="12">
        <f t="shared" si="4"/>
        <v>1000</v>
      </c>
      <c r="I37" s="12">
        <f t="shared" si="13"/>
        <v>1000</v>
      </c>
      <c r="J37" s="12">
        <f t="shared" si="14"/>
        <v>5630</v>
      </c>
      <c r="K37" s="2">
        <f>SUM($J$14:J37)</f>
        <v>138120</v>
      </c>
      <c r="L37" s="2">
        <f t="shared" si="9"/>
        <v>143910</v>
      </c>
      <c r="M37" s="2">
        <f t="shared" si="7"/>
        <v>41090</v>
      </c>
      <c r="N37" s="26"/>
      <c r="O37" s="26"/>
    </row>
    <row r="38" spans="1:15" x14ac:dyDescent="0.3">
      <c r="A38" s="11">
        <v>25</v>
      </c>
      <c r="B38" s="10">
        <v>46027</v>
      </c>
      <c r="C38" s="14">
        <f>$E$2</f>
        <v>6000</v>
      </c>
      <c r="D38" s="7">
        <f t="shared" si="0"/>
        <v>630</v>
      </c>
      <c r="E38" s="7">
        <v>0</v>
      </c>
      <c r="F38" s="4">
        <f t="shared" si="12"/>
        <v>6630</v>
      </c>
      <c r="G38" s="7">
        <f t="shared" si="11"/>
        <v>0</v>
      </c>
      <c r="H38" s="7">
        <f t="shared" si="4"/>
        <v>1000</v>
      </c>
      <c r="I38" s="9">
        <f t="shared" si="13"/>
        <v>1000</v>
      </c>
      <c r="J38" s="7">
        <f t="shared" si="14"/>
        <v>5630</v>
      </c>
      <c r="K38" s="20">
        <f>SUM($J$14:J38)</f>
        <v>143750</v>
      </c>
      <c r="L38" s="5">
        <f t="shared" si="9"/>
        <v>149540</v>
      </c>
      <c r="M38" s="7">
        <f t="shared" si="7"/>
        <v>35460</v>
      </c>
      <c r="N38" s="26"/>
      <c r="O38" s="26"/>
    </row>
    <row r="39" spans="1:15" x14ac:dyDescent="0.3">
      <c r="A39" s="11">
        <v>26</v>
      </c>
      <c r="B39" s="10">
        <v>46058</v>
      </c>
      <c r="C39" s="14">
        <f t="shared" ref="C39:C48" si="17">$E$2</f>
        <v>6000</v>
      </c>
      <c r="D39" s="7">
        <f t="shared" si="0"/>
        <v>630</v>
      </c>
      <c r="E39" s="7">
        <v>0</v>
      </c>
      <c r="F39" s="4">
        <f t="shared" si="12"/>
        <v>6630</v>
      </c>
      <c r="G39" s="7">
        <f t="shared" si="11"/>
        <v>0</v>
      </c>
      <c r="H39" s="7">
        <f t="shared" si="4"/>
        <v>1000</v>
      </c>
      <c r="I39" s="9">
        <f t="shared" si="13"/>
        <v>1000</v>
      </c>
      <c r="J39" s="7">
        <f t="shared" si="14"/>
        <v>5630</v>
      </c>
      <c r="K39" s="20">
        <f>SUM($J$14:J39)</f>
        <v>149380</v>
      </c>
      <c r="L39" s="5">
        <f t="shared" si="9"/>
        <v>155170</v>
      </c>
      <c r="M39" s="7">
        <f t="shared" si="7"/>
        <v>29830</v>
      </c>
      <c r="N39" s="26"/>
      <c r="O39" s="26"/>
    </row>
    <row r="40" spans="1:15" x14ac:dyDescent="0.3">
      <c r="A40" s="11">
        <v>27</v>
      </c>
      <c r="B40" s="10">
        <v>46086</v>
      </c>
      <c r="C40" s="14">
        <f t="shared" si="17"/>
        <v>6000</v>
      </c>
      <c r="D40" s="7">
        <f t="shared" si="0"/>
        <v>630</v>
      </c>
      <c r="E40" s="7">
        <v>0</v>
      </c>
      <c r="F40" s="4">
        <f t="shared" si="12"/>
        <v>6630</v>
      </c>
      <c r="G40" s="7">
        <f t="shared" si="11"/>
        <v>0</v>
      </c>
      <c r="H40" s="7">
        <f t="shared" si="4"/>
        <v>1000</v>
      </c>
      <c r="I40" s="9">
        <f t="shared" si="13"/>
        <v>1000</v>
      </c>
      <c r="J40" s="7">
        <f t="shared" si="14"/>
        <v>5630</v>
      </c>
      <c r="K40" s="20">
        <f>SUM($J$14:J40)</f>
        <v>155010</v>
      </c>
      <c r="L40" s="5">
        <f t="shared" si="9"/>
        <v>160800</v>
      </c>
      <c r="M40" s="7">
        <f t="shared" si="7"/>
        <v>24200</v>
      </c>
      <c r="N40" s="26"/>
      <c r="O40" s="26"/>
    </row>
    <row r="41" spans="1:15" x14ac:dyDescent="0.3">
      <c r="A41" s="11">
        <v>28</v>
      </c>
      <c r="B41" s="10">
        <v>46117</v>
      </c>
      <c r="C41" s="14">
        <f t="shared" si="17"/>
        <v>6000</v>
      </c>
      <c r="D41" s="7">
        <f t="shared" si="0"/>
        <v>630</v>
      </c>
      <c r="E41" s="7">
        <v>0</v>
      </c>
      <c r="F41" s="4">
        <f t="shared" si="12"/>
        <v>6630</v>
      </c>
      <c r="G41" s="7">
        <f t="shared" si="11"/>
        <v>0</v>
      </c>
      <c r="H41" s="7">
        <f t="shared" si="4"/>
        <v>1000</v>
      </c>
      <c r="I41" s="9">
        <f t="shared" si="13"/>
        <v>1000</v>
      </c>
      <c r="J41" s="7">
        <f t="shared" si="14"/>
        <v>5630</v>
      </c>
      <c r="K41" s="20">
        <f>SUM($J$14:J41)</f>
        <v>160640</v>
      </c>
      <c r="L41" s="5">
        <f t="shared" si="9"/>
        <v>166430</v>
      </c>
      <c r="M41" s="7">
        <f t="shared" si="7"/>
        <v>18570</v>
      </c>
      <c r="N41" s="26"/>
      <c r="O41" s="26"/>
    </row>
    <row r="42" spans="1:15" x14ac:dyDescent="0.3">
      <c r="A42" s="11">
        <v>29</v>
      </c>
      <c r="B42" s="10">
        <v>46147</v>
      </c>
      <c r="C42" s="14">
        <f t="shared" si="17"/>
        <v>6000</v>
      </c>
      <c r="D42" s="7">
        <f t="shared" si="0"/>
        <v>630</v>
      </c>
      <c r="E42" s="7">
        <v>0</v>
      </c>
      <c r="F42" s="4">
        <f t="shared" si="12"/>
        <v>6630</v>
      </c>
      <c r="G42" s="7">
        <f t="shared" si="11"/>
        <v>0</v>
      </c>
      <c r="H42" s="7">
        <f t="shared" si="4"/>
        <v>1000</v>
      </c>
      <c r="I42" s="9">
        <f t="shared" si="13"/>
        <v>1000</v>
      </c>
      <c r="J42" s="7">
        <f t="shared" si="14"/>
        <v>5630</v>
      </c>
      <c r="K42" s="20">
        <f>SUM($J$14:J42)</f>
        <v>166270</v>
      </c>
      <c r="L42" s="5">
        <f t="shared" si="9"/>
        <v>172060</v>
      </c>
      <c r="M42" s="7">
        <f t="shared" si="7"/>
        <v>12940</v>
      </c>
      <c r="N42" s="26"/>
      <c r="O42" s="26"/>
    </row>
    <row r="43" spans="1:15" x14ac:dyDescent="0.3">
      <c r="A43" s="11">
        <v>30</v>
      </c>
      <c r="B43" s="10">
        <v>46178</v>
      </c>
      <c r="C43" s="14">
        <f t="shared" si="17"/>
        <v>6000</v>
      </c>
      <c r="D43" s="7">
        <f t="shared" si="0"/>
        <v>630</v>
      </c>
      <c r="E43" s="7">
        <v>0</v>
      </c>
      <c r="F43" s="4">
        <f t="shared" si="12"/>
        <v>6630</v>
      </c>
      <c r="G43" s="7">
        <f t="shared" si="11"/>
        <v>0</v>
      </c>
      <c r="H43" s="7">
        <f t="shared" si="4"/>
        <v>1000</v>
      </c>
      <c r="I43" s="9">
        <f t="shared" si="13"/>
        <v>1000</v>
      </c>
      <c r="J43" s="7">
        <f t="shared" si="14"/>
        <v>5630</v>
      </c>
      <c r="K43" s="20">
        <f>SUM($J$14:J43)</f>
        <v>171900</v>
      </c>
      <c r="L43" s="5">
        <f t="shared" si="9"/>
        <v>177690</v>
      </c>
      <c r="M43" s="7">
        <f t="shared" si="7"/>
        <v>7310</v>
      </c>
      <c r="N43" s="26"/>
      <c r="O43" s="26"/>
    </row>
    <row r="44" spans="1:15" x14ac:dyDescent="0.3">
      <c r="A44" s="11">
        <v>31</v>
      </c>
      <c r="B44" s="10">
        <v>46208</v>
      </c>
      <c r="C44" s="14">
        <f t="shared" si="17"/>
        <v>6000</v>
      </c>
      <c r="D44" s="7">
        <f t="shared" si="0"/>
        <v>630</v>
      </c>
      <c r="E44" s="7">
        <v>0</v>
      </c>
      <c r="F44" s="4">
        <f t="shared" si="12"/>
        <v>6630</v>
      </c>
      <c r="G44" s="7">
        <f t="shared" si="11"/>
        <v>0</v>
      </c>
      <c r="H44" s="7">
        <f t="shared" si="4"/>
        <v>1000</v>
      </c>
      <c r="I44" s="9">
        <f t="shared" si="13"/>
        <v>1000</v>
      </c>
      <c r="J44" s="7">
        <f t="shared" si="14"/>
        <v>5630</v>
      </c>
      <c r="K44" s="20">
        <f>SUM($J$14:J44)</f>
        <v>177530</v>
      </c>
      <c r="L44" s="5">
        <f t="shared" si="9"/>
        <v>183320</v>
      </c>
      <c r="M44" s="7">
        <f t="shared" si="7"/>
        <v>1680</v>
      </c>
      <c r="N44" s="26"/>
      <c r="O44" s="26"/>
    </row>
    <row r="45" spans="1:15" x14ac:dyDescent="0.3">
      <c r="A45" s="11">
        <v>32</v>
      </c>
      <c r="B45" s="10">
        <v>46239</v>
      </c>
      <c r="C45" s="14">
        <f t="shared" si="17"/>
        <v>6000</v>
      </c>
      <c r="D45" s="7">
        <f t="shared" si="0"/>
        <v>630</v>
      </c>
      <c r="E45" s="7">
        <v>0</v>
      </c>
      <c r="F45" s="4">
        <f t="shared" si="12"/>
        <v>6630</v>
      </c>
      <c r="G45" s="7">
        <f t="shared" si="11"/>
        <v>0</v>
      </c>
      <c r="H45" s="7">
        <f t="shared" si="4"/>
        <v>1000</v>
      </c>
      <c r="I45" s="9">
        <f t="shared" si="13"/>
        <v>1000</v>
      </c>
      <c r="J45" s="7">
        <f t="shared" si="14"/>
        <v>5630</v>
      </c>
      <c r="K45" s="20">
        <f>SUM($J$14:J45)</f>
        <v>183160</v>
      </c>
      <c r="L45" s="5">
        <f t="shared" si="9"/>
        <v>188950</v>
      </c>
      <c r="M45" s="7">
        <f t="shared" si="7"/>
        <v>-3950</v>
      </c>
      <c r="N45" s="26"/>
      <c r="O45" s="26"/>
    </row>
    <row r="46" spans="1:15" x14ac:dyDescent="0.3">
      <c r="A46" s="11">
        <v>33</v>
      </c>
      <c r="B46" s="10">
        <v>46270</v>
      </c>
      <c r="C46" s="14">
        <f t="shared" si="17"/>
        <v>6000</v>
      </c>
      <c r="D46" s="7">
        <f t="shared" si="0"/>
        <v>630</v>
      </c>
      <c r="E46" s="7">
        <v>0</v>
      </c>
      <c r="F46" s="4">
        <f t="shared" si="12"/>
        <v>6630</v>
      </c>
      <c r="G46" s="7">
        <f t="shared" si="11"/>
        <v>0</v>
      </c>
      <c r="H46" s="7">
        <f t="shared" si="4"/>
        <v>1000</v>
      </c>
      <c r="I46" s="9">
        <f t="shared" si="13"/>
        <v>1000</v>
      </c>
      <c r="J46" s="7">
        <f t="shared" si="14"/>
        <v>5630</v>
      </c>
      <c r="K46" s="20">
        <f>SUM($J$14:J46)</f>
        <v>188790</v>
      </c>
      <c r="L46" s="5">
        <f t="shared" si="9"/>
        <v>194580</v>
      </c>
      <c r="M46" s="7">
        <f t="shared" si="7"/>
        <v>-9580</v>
      </c>
      <c r="N46" s="26"/>
      <c r="O46" s="26"/>
    </row>
    <row r="47" spans="1:15" x14ac:dyDescent="0.3">
      <c r="A47" s="11">
        <v>34</v>
      </c>
      <c r="B47" s="10">
        <v>46300</v>
      </c>
      <c r="C47" s="14">
        <f t="shared" si="17"/>
        <v>6000</v>
      </c>
      <c r="D47" s="7">
        <f t="shared" si="0"/>
        <v>630</v>
      </c>
      <c r="E47" s="7">
        <v>0</v>
      </c>
      <c r="F47" s="4">
        <f t="shared" si="12"/>
        <v>6630</v>
      </c>
      <c r="G47" s="7">
        <f t="shared" si="11"/>
        <v>0</v>
      </c>
      <c r="H47" s="7">
        <f t="shared" si="4"/>
        <v>1000</v>
      </c>
      <c r="I47" s="9">
        <f t="shared" si="13"/>
        <v>1000</v>
      </c>
      <c r="J47" s="7">
        <f t="shared" si="14"/>
        <v>5630</v>
      </c>
      <c r="K47" s="20">
        <f>SUM($J$14:J47)</f>
        <v>194420</v>
      </c>
      <c r="L47" s="5">
        <f t="shared" si="9"/>
        <v>200210</v>
      </c>
      <c r="M47" s="7">
        <f t="shared" si="7"/>
        <v>-15210</v>
      </c>
      <c r="N47" s="26"/>
      <c r="O47" s="26"/>
    </row>
    <row r="48" spans="1:15" x14ac:dyDescent="0.3">
      <c r="A48" s="11">
        <v>35</v>
      </c>
      <c r="B48" s="10">
        <v>46331</v>
      </c>
      <c r="C48" s="14">
        <f t="shared" si="17"/>
        <v>6000</v>
      </c>
      <c r="D48" s="7">
        <f t="shared" si="0"/>
        <v>630</v>
      </c>
      <c r="E48" s="7">
        <v>0</v>
      </c>
      <c r="F48" s="4">
        <f t="shared" si="12"/>
        <v>6630</v>
      </c>
      <c r="G48" s="7">
        <f t="shared" si="11"/>
        <v>0</v>
      </c>
      <c r="H48" s="7">
        <f t="shared" si="4"/>
        <v>1000</v>
      </c>
      <c r="I48" s="9">
        <f t="shared" si="13"/>
        <v>1000</v>
      </c>
      <c r="J48" s="7">
        <f t="shared" si="14"/>
        <v>5630</v>
      </c>
      <c r="K48" s="20">
        <f>SUM($J$14:J48)</f>
        <v>200050</v>
      </c>
      <c r="L48" s="5">
        <f t="shared" si="9"/>
        <v>205840</v>
      </c>
      <c r="M48" s="7">
        <f t="shared" si="7"/>
        <v>-20840</v>
      </c>
      <c r="N48" s="26"/>
      <c r="O48" s="26"/>
    </row>
    <row r="49" spans="1:15" x14ac:dyDescent="0.3">
      <c r="A49" s="2">
        <v>36</v>
      </c>
      <c r="B49" s="13">
        <v>46361</v>
      </c>
      <c r="C49" s="19">
        <f t="shared" si="16"/>
        <v>6000</v>
      </c>
      <c r="D49" s="2">
        <f t="shared" si="0"/>
        <v>630</v>
      </c>
      <c r="E49" s="12">
        <v>0</v>
      </c>
      <c r="F49" s="12">
        <f t="shared" si="12"/>
        <v>6630</v>
      </c>
      <c r="G49" s="12">
        <f t="shared" si="11"/>
        <v>0</v>
      </c>
      <c r="H49" s="12">
        <f t="shared" si="4"/>
        <v>1000</v>
      </c>
      <c r="I49" s="12">
        <f t="shared" si="13"/>
        <v>1000</v>
      </c>
      <c r="J49" s="12">
        <f t="shared" si="14"/>
        <v>5630</v>
      </c>
      <c r="K49" s="2">
        <f>SUM($J$14:J49)</f>
        <v>205680</v>
      </c>
      <c r="L49" s="2">
        <f t="shared" si="9"/>
        <v>211470</v>
      </c>
      <c r="M49" s="2">
        <f t="shared" si="7"/>
        <v>-26470</v>
      </c>
      <c r="N49" s="26"/>
      <c r="O49" s="26"/>
    </row>
  </sheetData>
  <mergeCells count="21">
    <mergeCell ref="G6:H6"/>
    <mergeCell ref="I6:I7"/>
    <mergeCell ref="J6:J7"/>
    <mergeCell ref="K6:K7"/>
    <mergeCell ref="M1:O1"/>
    <mergeCell ref="A11:A13"/>
    <mergeCell ref="B11:B13"/>
    <mergeCell ref="C11:F11"/>
    <mergeCell ref="G11:I11"/>
    <mergeCell ref="C12:C13"/>
    <mergeCell ref="D12:D13"/>
    <mergeCell ref="E12:E13"/>
    <mergeCell ref="F12:F13"/>
    <mergeCell ref="G12:G13"/>
    <mergeCell ref="J11:L11"/>
    <mergeCell ref="L12:L13"/>
    <mergeCell ref="M12:M13"/>
    <mergeCell ref="H12:H13"/>
    <mergeCell ref="I12:I13"/>
    <mergeCell ref="J12:J13"/>
    <mergeCell ref="K12:K13"/>
  </mergeCells>
  <conditionalFormatting sqref="A11:I13">
    <cfRule type="cellIs" dxfId="1" priority="10" operator="lessThan">
      <formula>0</formula>
    </cfRule>
  </conditionalFormatting>
  <conditionalFormatting sqref="M11:M49">
    <cfRule type="cellIs" dxfId="0" priority="11" operator="lessThan">
      <formula>$K$2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799BE-099E-4EE7-B9C4-7C7978465E00}">
  <dimension ref="A1:H42"/>
  <sheetViews>
    <sheetView workbookViewId="0">
      <selection activeCell="F12" sqref="F12"/>
    </sheetView>
  </sheetViews>
  <sheetFormatPr defaultRowHeight="14.4" x14ac:dyDescent="0.3"/>
  <cols>
    <col min="2" max="2" width="29.77734375" bestFit="1" customWidth="1"/>
    <col min="3" max="3" width="8.33203125" customWidth="1"/>
    <col min="4" max="4" width="12.109375" customWidth="1"/>
    <col min="6" max="6" width="11.6640625" customWidth="1"/>
    <col min="7" max="7" width="9.5546875" bestFit="1" customWidth="1"/>
    <col min="8" max="8" width="8.77734375" customWidth="1"/>
    <col min="9" max="9" width="10.44140625" bestFit="1" customWidth="1"/>
  </cols>
  <sheetData>
    <row r="1" spans="1:8" x14ac:dyDescent="0.3">
      <c r="A1" s="3"/>
      <c r="B1" s="3" t="s">
        <v>78</v>
      </c>
      <c r="C1" s="3" t="s">
        <v>40</v>
      </c>
      <c r="D1" s="3" t="s">
        <v>1</v>
      </c>
    </row>
    <row r="2" spans="1:8" x14ac:dyDescent="0.3">
      <c r="A2" s="80" t="s">
        <v>47</v>
      </c>
      <c r="B2" s="8" t="s">
        <v>48</v>
      </c>
      <c r="C2" s="8">
        <v>5000</v>
      </c>
      <c r="D2" s="82">
        <f>SUM(C2:C18)</f>
        <v>14050</v>
      </c>
      <c r="G2">
        <v>0</v>
      </c>
    </row>
    <row r="3" spans="1:8" x14ac:dyDescent="0.3">
      <c r="A3" s="81"/>
      <c r="B3" s="8" t="s">
        <v>93</v>
      </c>
      <c r="C3" s="8">
        <v>1600</v>
      </c>
      <c r="D3" s="82"/>
      <c r="F3" s="37"/>
      <c r="G3" s="6"/>
      <c r="H3" s="6"/>
    </row>
    <row r="4" spans="1:8" x14ac:dyDescent="0.3">
      <c r="A4" s="81"/>
      <c r="B4" s="8" t="s">
        <v>49</v>
      </c>
      <c r="C4" s="8">
        <v>600</v>
      </c>
      <c r="D4" s="82"/>
      <c r="F4" s="23"/>
    </row>
    <row r="5" spans="1:8" x14ac:dyDescent="0.3">
      <c r="A5" s="81"/>
      <c r="B5" s="8" t="s">
        <v>50</v>
      </c>
      <c r="C5" s="8">
        <v>2000</v>
      </c>
      <c r="D5" s="82"/>
    </row>
    <row r="6" spans="1:8" x14ac:dyDescent="0.3">
      <c r="A6" s="81"/>
      <c r="B6" s="8" t="s">
        <v>51</v>
      </c>
      <c r="C6" s="8">
        <v>700</v>
      </c>
      <c r="D6" s="82"/>
    </row>
    <row r="7" spans="1:8" x14ac:dyDescent="0.3">
      <c r="A7" s="81"/>
      <c r="B7" s="8" t="s">
        <v>61</v>
      </c>
      <c r="C7" s="8">
        <v>1500</v>
      </c>
      <c r="D7" s="82"/>
    </row>
    <row r="8" spans="1:8" x14ac:dyDescent="0.3">
      <c r="A8" s="81"/>
      <c r="B8" s="8" t="s">
        <v>62</v>
      </c>
      <c r="C8" s="8">
        <v>500</v>
      </c>
      <c r="D8" s="82"/>
    </row>
    <row r="9" spans="1:8" x14ac:dyDescent="0.3">
      <c r="A9" s="81"/>
      <c r="B9" s="8" t="s">
        <v>63</v>
      </c>
      <c r="C9" s="8">
        <v>150</v>
      </c>
      <c r="D9" s="82"/>
      <c r="F9" s="6"/>
      <c r="G9" s="6"/>
    </row>
    <row r="10" spans="1:8" x14ac:dyDescent="0.3">
      <c r="A10" s="81"/>
      <c r="B10" s="8"/>
      <c r="C10" s="8"/>
      <c r="D10" s="82"/>
    </row>
    <row r="11" spans="1:8" x14ac:dyDescent="0.3">
      <c r="A11" s="81"/>
      <c r="B11" s="8" t="s">
        <v>52</v>
      </c>
      <c r="C11" s="83">
        <v>600</v>
      </c>
      <c r="D11" s="82"/>
    </row>
    <row r="12" spans="1:8" x14ac:dyDescent="0.3">
      <c r="A12" s="81"/>
      <c r="B12" s="8" t="s">
        <v>53</v>
      </c>
      <c r="C12" s="84"/>
      <c r="D12" s="82"/>
    </row>
    <row r="13" spans="1:8" x14ac:dyDescent="0.3">
      <c r="A13" s="81"/>
      <c r="B13" s="8" t="s">
        <v>54</v>
      </c>
      <c r="C13" s="84"/>
      <c r="D13" s="82"/>
    </row>
    <row r="14" spans="1:8" x14ac:dyDescent="0.3">
      <c r="A14" s="81"/>
      <c r="B14" s="8" t="s">
        <v>55</v>
      </c>
      <c r="C14" s="84"/>
      <c r="D14" s="82"/>
    </row>
    <row r="15" spans="1:8" x14ac:dyDescent="0.3">
      <c r="A15" s="81"/>
      <c r="B15" s="8" t="s">
        <v>56</v>
      </c>
      <c r="C15" s="85"/>
      <c r="D15" s="82"/>
    </row>
    <row r="16" spans="1:8" x14ac:dyDescent="0.3">
      <c r="A16" s="81"/>
      <c r="B16" s="8"/>
      <c r="C16" s="8"/>
      <c r="D16" s="82"/>
    </row>
    <row r="17" spans="1:4" x14ac:dyDescent="0.3">
      <c r="A17" s="81"/>
      <c r="B17" s="8" t="s">
        <v>73</v>
      </c>
      <c r="C17" s="8">
        <v>400</v>
      </c>
      <c r="D17" s="82"/>
    </row>
    <row r="18" spans="1:4" x14ac:dyDescent="0.3">
      <c r="A18" s="81"/>
      <c r="B18" s="8" t="s">
        <v>69</v>
      </c>
      <c r="C18" s="8">
        <v>1000</v>
      </c>
      <c r="D18" s="82"/>
    </row>
    <row r="19" spans="1:4" x14ac:dyDescent="0.3">
      <c r="A19" s="77" t="s">
        <v>45</v>
      </c>
      <c r="B19" s="74" t="s">
        <v>94</v>
      </c>
      <c r="C19" s="74">
        <v>1000</v>
      </c>
      <c r="D19" s="77">
        <f>SUM(C19:C20)</f>
        <v>1000</v>
      </c>
    </row>
    <row r="20" spans="1:4" x14ac:dyDescent="0.3">
      <c r="A20" s="77"/>
      <c r="B20" s="76"/>
      <c r="C20" s="76"/>
      <c r="D20" s="77"/>
    </row>
    <row r="21" spans="1:4" x14ac:dyDescent="0.3">
      <c r="A21" s="78" t="s">
        <v>42</v>
      </c>
      <c r="B21" s="5" t="s">
        <v>42</v>
      </c>
      <c r="C21" s="5">
        <v>700</v>
      </c>
      <c r="D21" s="78">
        <f>SUM(C21:C22)</f>
        <v>1200</v>
      </c>
    </row>
    <row r="22" spans="1:4" x14ac:dyDescent="0.3">
      <c r="A22" s="78"/>
      <c r="B22" s="5" t="s">
        <v>43</v>
      </c>
      <c r="C22" s="5">
        <v>500</v>
      </c>
      <c r="D22" s="78"/>
    </row>
    <row r="23" spans="1:4" x14ac:dyDescent="0.3">
      <c r="A23" s="79" t="s">
        <v>46</v>
      </c>
      <c r="B23" s="4" t="s">
        <v>59</v>
      </c>
      <c r="C23" s="4">
        <v>200</v>
      </c>
      <c r="D23" s="79">
        <f>SUM(C23:C24)</f>
        <v>2200</v>
      </c>
    </row>
    <row r="24" spans="1:4" x14ac:dyDescent="0.3">
      <c r="A24" s="79"/>
      <c r="B24" s="4" t="s">
        <v>60</v>
      </c>
      <c r="C24" s="4">
        <v>2000</v>
      </c>
      <c r="D24" s="79"/>
    </row>
    <row r="25" spans="1:4" x14ac:dyDescent="0.3">
      <c r="A25" s="74" t="s">
        <v>91</v>
      </c>
      <c r="B25" s="1" t="s">
        <v>41</v>
      </c>
      <c r="C25" s="1">
        <v>1600</v>
      </c>
      <c r="D25" s="74">
        <f>SUM(C25:C34)</f>
        <v>13350</v>
      </c>
    </row>
    <row r="26" spans="1:4" x14ac:dyDescent="0.3">
      <c r="A26" s="75"/>
      <c r="B26" s="1" t="s">
        <v>68</v>
      </c>
      <c r="C26" s="1">
        <v>2000</v>
      </c>
      <c r="D26" s="75"/>
    </row>
    <row r="27" spans="1:4" x14ac:dyDescent="0.3">
      <c r="A27" s="75"/>
      <c r="B27" s="1" t="s">
        <v>44</v>
      </c>
      <c r="C27" s="1">
        <v>1500</v>
      </c>
      <c r="D27" s="75"/>
    </row>
    <row r="28" spans="1:4" x14ac:dyDescent="0.3">
      <c r="A28" s="75"/>
      <c r="B28" s="1" t="s">
        <v>95</v>
      </c>
      <c r="C28" s="1">
        <v>500</v>
      </c>
      <c r="D28" s="75"/>
    </row>
    <row r="29" spans="1:4" x14ac:dyDescent="0.3">
      <c r="A29" s="75"/>
      <c r="B29" s="1" t="s">
        <v>58</v>
      </c>
      <c r="C29" s="1">
        <v>250</v>
      </c>
      <c r="D29" s="75"/>
    </row>
    <row r="30" spans="1:4" x14ac:dyDescent="0.3">
      <c r="A30" s="75"/>
      <c r="B30" s="1" t="s">
        <v>70</v>
      </c>
      <c r="C30" s="1">
        <v>700</v>
      </c>
      <c r="D30" s="75"/>
    </row>
    <row r="31" spans="1:4" x14ac:dyDescent="0.3">
      <c r="A31" s="75"/>
      <c r="B31" s="1" t="s">
        <v>96</v>
      </c>
      <c r="C31" s="1">
        <v>3500</v>
      </c>
      <c r="D31" s="75"/>
    </row>
    <row r="32" spans="1:4" x14ac:dyDescent="0.3">
      <c r="A32" s="75"/>
      <c r="B32" s="1" t="s">
        <v>71</v>
      </c>
      <c r="C32" s="1">
        <v>2000</v>
      </c>
      <c r="D32" s="75"/>
    </row>
    <row r="33" spans="1:4" x14ac:dyDescent="0.3">
      <c r="A33" s="75"/>
      <c r="B33" s="1" t="s">
        <v>58</v>
      </c>
      <c r="C33" s="1">
        <v>500</v>
      </c>
      <c r="D33" s="75"/>
    </row>
    <row r="34" spans="1:4" x14ac:dyDescent="0.3">
      <c r="A34" s="76"/>
      <c r="B34" s="1" t="s">
        <v>72</v>
      </c>
      <c r="C34" s="1">
        <v>800</v>
      </c>
      <c r="D34" s="76"/>
    </row>
    <row r="35" spans="1:4" x14ac:dyDescent="0.3">
      <c r="A35" s="77" t="s">
        <v>57</v>
      </c>
      <c r="B35" s="1" t="s">
        <v>64</v>
      </c>
      <c r="C35" s="1">
        <v>300</v>
      </c>
      <c r="D35" s="77">
        <f>SUM(C35:C42)</f>
        <v>5700</v>
      </c>
    </row>
    <row r="36" spans="1:4" x14ac:dyDescent="0.3">
      <c r="A36" s="77"/>
      <c r="B36" s="1" t="s">
        <v>66</v>
      </c>
      <c r="C36" s="1">
        <v>200</v>
      </c>
      <c r="D36" s="77"/>
    </row>
    <row r="37" spans="1:4" x14ac:dyDescent="0.3">
      <c r="A37" s="77"/>
      <c r="B37" s="1" t="s">
        <v>65</v>
      </c>
      <c r="C37" s="1">
        <v>400</v>
      </c>
      <c r="D37" s="77"/>
    </row>
    <row r="38" spans="1:4" x14ac:dyDescent="0.3">
      <c r="A38" s="77"/>
      <c r="B38" s="1" t="s">
        <v>67</v>
      </c>
      <c r="C38" s="1">
        <v>200</v>
      </c>
      <c r="D38" s="77"/>
    </row>
    <row r="39" spans="1:4" x14ac:dyDescent="0.3">
      <c r="A39" s="77"/>
      <c r="B39" s="1" t="s">
        <v>74</v>
      </c>
      <c r="C39" s="1">
        <v>1300</v>
      </c>
      <c r="D39" s="77"/>
    </row>
    <row r="40" spans="1:4" x14ac:dyDescent="0.3">
      <c r="A40" s="77"/>
      <c r="B40" s="1" t="s">
        <v>75</v>
      </c>
      <c r="C40" s="1">
        <v>1600</v>
      </c>
      <c r="D40" s="77"/>
    </row>
    <row r="41" spans="1:4" x14ac:dyDescent="0.3">
      <c r="A41" s="77"/>
      <c r="B41" s="1" t="s">
        <v>76</v>
      </c>
      <c r="C41" s="1">
        <v>700</v>
      </c>
      <c r="D41" s="77"/>
    </row>
    <row r="42" spans="1:4" x14ac:dyDescent="0.3">
      <c r="A42" s="77"/>
      <c r="B42" s="1" t="s">
        <v>77</v>
      </c>
      <c r="C42" s="1">
        <v>1000</v>
      </c>
      <c r="D42" s="77"/>
    </row>
  </sheetData>
  <mergeCells count="15">
    <mergeCell ref="A2:A18"/>
    <mergeCell ref="D2:D18"/>
    <mergeCell ref="C11:C15"/>
    <mergeCell ref="A19:A20"/>
    <mergeCell ref="D19:D20"/>
    <mergeCell ref="B19:B20"/>
    <mergeCell ref="C19:C20"/>
    <mergeCell ref="A25:A34"/>
    <mergeCell ref="D25:D34"/>
    <mergeCell ref="A35:A42"/>
    <mergeCell ref="D35:D42"/>
    <mergeCell ref="A21:A22"/>
    <mergeCell ref="D21:D22"/>
    <mergeCell ref="A23:A24"/>
    <mergeCell ref="D23:D2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8572B-894C-40A3-A5A1-55F3E96ECC25}">
  <dimension ref="A1:H12"/>
  <sheetViews>
    <sheetView workbookViewId="0">
      <selection activeCell="E9" sqref="E9"/>
    </sheetView>
  </sheetViews>
  <sheetFormatPr defaultRowHeight="14.4" x14ac:dyDescent="0.3"/>
  <cols>
    <col min="1" max="1" width="9.88671875" bestFit="1" customWidth="1"/>
    <col min="2" max="2" width="24" bestFit="1" customWidth="1"/>
    <col min="4" max="4" width="9.88671875" bestFit="1" customWidth="1"/>
    <col min="7" max="7" width="15.33203125" bestFit="1" customWidth="1"/>
  </cols>
  <sheetData>
    <row r="1" spans="1:8" x14ac:dyDescent="0.3">
      <c r="D1" t="s">
        <v>19</v>
      </c>
      <c r="E1">
        <v>5800</v>
      </c>
      <c r="G1" t="s">
        <v>21</v>
      </c>
      <c r="H1">
        <v>21</v>
      </c>
    </row>
    <row r="2" spans="1:8" x14ac:dyDescent="0.3">
      <c r="D2" t="s">
        <v>20</v>
      </c>
      <c r="E2">
        <f>H1*H2</f>
        <v>168</v>
      </c>
      <c r="G2" t="s">
        <v>22</v>
      </c>
      <c r="H2">
        <v>8</v>
      </c>
    </row>
    <row r="5" spans="1:8" x14ac:dyDescent="0.3">
      <c r="A5" t="s">
        <v>6</v>
      </c>
      <c r="B5" t="s">
        <v>7</v>
      </c>
      <c r="C5" t="s">
        <v>23</v>
      </c>
      <c r="E5" t="s">
        <v>26</v>
      </c>
      <c r="F5">
        <f>E1</f>
        <v>5800</v>
      </c>
    </row>
    <row r="6" spans="1:8" x14ac:dyDescent="0.3">
      <c r="A6">
        <v>1</v>
      </c>
      <c r="B6" t="s">
        <v>24</v>
      </c>
      <c r="C6">
        <f>E1/E2</f>
        <v>34.523809523809526</v>
      </c>
      <c r="E6" t="s">
        <v>27</v>
      </c>
      <c r="F6">
        <v>1800</v>
      </c>
    </row>
    <row r="7" spans="1:8" x14ac:dyDescent="0.3">
      <c r="A7">
        <v>2</v>
      </c>
      <c r="B7" t="s">
        <v>25</v>
      </c>
      <c r="C7">
        <f>F5-F6</f>
        <v>4000</v>
      </c>
    </row>
    <row r="8" spans="1:8" x14ac:dyDescent="0.3">
      <c r="A8">
        <v>3</v>
      </c>
      <c r="B8" t="s">
        <v>28</v>
      </c>
      <c r="C8">
        <v>0</v>
      </c>
    </row>
    <row r="9" spans="1:8" x14ac:dyDescent="0.3">
      <c r="A9">
        <v>4</v>
      </c>
      <c r="B9" t="s">
        <v>29</v>
      </c>
      <c r="C9">
        <v>0</v>
      </c>
    </row>
    <row r="10" spans="1:8" x14ac:dyDescent="0.3">
      <c r="A10">
        <v>5</v>
      </c>
      <c r="B10" t="s">
        <v>30</v>
      </c>
      <c r="C10">
        <v>0</v>
      </c>
    </row>
    <row r="11" spans="1:8" x14ac:dyDescent="0.3">
      <c r="A11">
        <v>6</v>
      </c>
      <c r="B11" t="s">
        <v>31</v>
      </c>
      <c r="C11">
        <v>7000</v>
      </c>
    </row>
    <row r="12" spans="1:8" x14ac:dyDescent="0.3">
      <c r="A12">
        <v>7</v>
      </c>
      <c r="B12" t="s">
        <v>32</v>
      </c>
      <c r="C12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EE306-6574-4BEF-8CC7-74E3E2DC84EB}">
  <dimension ref="A1:G18"/>
  <sheetViews>
    <sheetView workbookViewId="0">
      <selection activeCell="E18" sqref="E18"/>
    </sheetView>
  </sheetViews>
  <sheetFormatPr defaultRowHeight="14.4" x14ac:dyDescent="0.3"/>
  <cols>
    <col min="2" max="2" width="96.109375" bestFit="1" customWidth="1"/>
    <col min="3" max="3" width="9" bestFit="1" customWidth="1"/>
    <col min="4" max="4" width="10.33203125" bestFit="1" customWidth="1"/>
    <col min="6" max="6" width="11" bestFit="1" customWidth="1"/>
  </cols>
  <sheetData>
    <row r="1" spans="1:7" x14ac:dyDescent="0.3">
      <c r="A1" s="6" t="s">
        <v>6</v>
      </c>
      <c r="B1" s="6" t="s">
        <v>7</v>
      </c>
      <c r="C1" s="6" t="s">
        <v>4</v>
      </c>
      <c r="D1" s="6" t="s">
        <v>5</v>
      </c>
    </row>
    <row r="2" spans="1:7" x14ac:dyDescent="0.3">
      <c r="A2">
        <v>1</v>
      </c>
      <c r="B2" t="s">
        <v>3</v>
      </c>
      <c r="C2">
        <v>2300</v>
      </c>
      <c r="D2">
        <f>C2*12</f>
        <v>27600</v>
      </c>
      <c r="F2" t="s">
        <v>33</v>
      </c>
      <c r="G2">
        <f>SUM(C2:C13)</f>
        <v>5600</v>
      </c>
    </row>
    <row r="3" spans="1:7" x14ac:dyDescent="0.3">
      <c r="A3">
        <v>2</v>
      </c>
      <c r="B3" t="s">
        <v>8</v>
      </c>
      <c r="C3">
        <v>600</v>
      </c>
      <c r="D3">
        <f t="shared" ref="D3:D13" si="0">C3*12</f>
        <v>7200</v>
      </c>
      <c r="F3" t="s">
        <v>34</v>
      </c>
      <c r="G3">
        <f>SUM(D2:D13)</f>
        <v>67200</v>
      </c>
    </row>
    <row r="4" spans="1:7" x14ac:dyDescent="0.3">
      <c r="A4">
        <v>3</v>
      </c>
      <c r="B4" t="s">
        <v>9</v>
      </c>
      <c r="C4">
        <v>0</v>
      </c>
      <c r="D4">
        <f t="shared" si="0"/>
        <v>0</v>
      </c>
    </row>
    <row r="5" spans="1:7" x14ac:dyDescent="0.3">
      <c r="A5">
        <v>4</v>
      </c>
      <c r="B5" t="s">
        <v>10</v>
      </c>
      <c r="C5">
        <v>0</v>
      </c>
      <c r="D5">
        <f t="shared" si="0"/>
        <v>0</v>
      </c>
    </row>
    <row r="6" spans="1:7" x14ac:dyDescent="0.3">
      <c r="A6">
        <v>5</v>
      </c>
      <c r="B6" t="s">
        <v>11</v>
      </c>
      <c r="C6">
        <v>400</v>
      </c>
      <c r="D6">
        <f t="shared" si="0"/>
        <v>4800</v>
      </c>
      <c r="F6" t="s">
        <v>26</v>
      </c>
      <c r="G6">
        <f>G3/12</f>
        <v>5600</v>
      </c>
    </row>
    <row r="7" spans="1:7" x14ac:dyDescent="0.3">
      <c r="A7">
        <v>6</v>
      </c>
      <c r="B7" t="s">
        <v>12</v>
      </c>
      <c r="C7">
        <v>150</v>
      </c>
      <c r="D7">
        <f t="shared" si="0"/>
        <v>1800</v>
      </c>
    </row>
    <row r="8" spans="1:7" x14ac:dyDescent="0.3">
      <c r="A8">
        <v>7</v>
      </c>
      <c r="B8" t="s">
        <v>13</v>
      </c>
      <c r="C8">
        <v>0</v>
      </c>
      <c r="D8">
        <f t="shared" si="0"/>
        <v>0</v>
      </c>
    </row>
    <row r="9" spans="1:7" x14ac:dyDescent="0.3">
      <c r="A9">
        <v>8</v>
      </c>
      <c r="B9" t="s">
        <v>14</v>
      </c>
      <c r="C9">
        <v>1800</v>
      </c>
      <c r="D9">
        <f t="shared" si="0"/>
        <v>21600</v>
      </c>
    </row>
    <row r="10" spans="1:7" x14ac:dyDescent="0.3">
      <c r="A10">
        <v>9</v>
      </c>
      <c r="B10" t="s">
        <v>15</v>
      </c>
      <c r="C10">
        <v>50</v>
      </c>
      <c r="D10">
        <f t="shared" si="0"/>
        <v>600</v>
      </c>
    </row>
    <row r="11" spans="1:7" x14ac:dyDescent="0.3">
      <c r="A11">
        <v>10</v>
      </c>
      <c r="B11" t="s">
        <v>16</v>
      </c>
      <c r="C11">
        <v>200</v>
      </c>
      <c r="D11">
        <f t="shared" si="0"/>
        <v>2400</v>
      </c>
    </row>
    <row r="12" spans="1:7" x14ac:dyDescent="0.3">
      <c r="A12">
        <v>11</v>
      </c>
      <c r="B12" t="s">
        <v>17</v>
      </c>
      <c r="C12">
        <v>0</v>
      </c>
      <c r="D12">
        <f t="shared" si="0"/>
        <v>0</v>
      </c>
    </row>
    <row r="13" spans="1:7" x14ac:dyDescent="0.3">
      <c r="A13">
        <v>12</v>
      </c>
      <c r="B13" t="s">
        <v>18</v>
      </c>
      <c r="C13">
        <v>100</v>
      </c>
      <c r="D13">
        <f t="shared" si="0"/>
        <v>1200</v>
      </c>
    </row>
    <row r="17" spans="4:5" x14ac:dyDescent="0.3">
      <c r="D17">
        <v>500</v>
      </c>
    </row>
    <row r="18" spans="4:5" x14ac:dyDescent="0.3">
      <c r="D18">
        <f>D17/12</f>
        <v>41.666666666666664</v>
      </c>
      <c r="E18" t="e">
        <f>D18*#REF!</f>
        <v>#REF!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E7375-1047-4021-84B6-EEB25ED3826F}">
  <dimension ref="A1:E8"/>
  <sheetViews>
    <sheetView workbookViewId="0">
      <selection activeCell="G8" sqref="G8"/>
    </sheetView>
  </sheetViews>
  <sheetFormatPr defaultRowHeight="14.4" x14ac:dyDescent="0.3"/>
  <cols>
    <col min="1" max="1" width="9.88671875" bestFit="1" customWidth="1"/>
    <col min="4" max="4" width="14" bestFit="1" customWidth="1"/>
  </cols>
  <sheetData>
    <row r="1" spans="1:5" x14ac:dyDescent="0.3">
      <c r="A1" s="86" t="s">
        <v>28</v>
      </c>
      <c r="B1" s="86"/>
    </row>
    <row r="2" spans="1:5" x14ac:dyDescent="0.3">
      <c r="A2" s="7" t="s">
        <v>35</v>
      </c>
      <c r="B2" s="7">
        <v>2000</v>
      </c>
    </row>
    <row r="3" spans="1:5" x14ac:dyDescent="0.3">
      <c r="A3" s="7" t="s">
        <v>36</v>
      </c>
      <c r="B3" s="7">
        <v>6</v>
      </c>
    </row>
    <row r="4" spans="1:5" x14ac:dyDescent="0.3">
      <c r="A4" s="7"/>
      <c r="B4" s="7"/>
    </row>
    <row r="5" spans="1:5" x14ac:dyDescent="0.3">
      <c r="A5" s="7" t="s">
        <v>39</v>
      </c>
      <c r="B5" s="7">
        <f>B2*B3</f>
        <v>12000</v>
      </c>
    </row>
    <row r="7" spans="1:5" x14ac:dyDescent="0.3">
      <c r="A7" t="s">
        <v>38</v>
      </c>
      <c r="B7">
        <v>5800</v>
      </c>
      <c r="D7" t="s">
        <v>37</v>
      </c>
      <c r="E7">
        <f>B7-B2</f>
        <v>3800</v>
      </c>
    </row>
    <row r="8" spans="1:5" x14ac:dyDescent="0.3">
      <c r="D8" t="s">
        <v>36</v>
      </c>
      <c r="E8">
        <f>B5/E7</f>
        <v>3.1578947368421053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Plan Garsoniera - 2024</vt:lpstr>
      <vt:lpstr>Mobilat-Utilat</vt:lpstr>
      <vt:lpstr>Unde te afli</vt:lpstr>
      <vt:lpstr>Unde vrei sa ajungi</vt:lpstr>
      <vt:lpstr>Backup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Alexandru Delegeanu</dc:creator>
  <cp:lastModifiedBy>Alexandru Delegeanu</cp:lastModifiedBy>
  <cp:lastPrinted>2024-01-05T15:26:15Z</cp:lastPrinted>
  <dcterms:created xsi:type="dcterms:W3CDTF">2023-05-20T09:58:10Z</dcterms:created>
  <dcterms:modified xsi:type="dcterms:W3CDTF">2024-01-05T16:39:33Z</dcterms:modified>
</cp:coreProperties>
</file>