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search\PhD\"/>
    </mc:Choice>
  </mc:AlternateContent>
  <xr:revisionPtr revIDLastSave="0" documentId="13_ncr:1_{BBAB3B45-6D0E-41CD-9961-2322196F6B51}" xr6:coauthVersionLast="47" xr6:coauthVersionMax="47" xr10:uidLastSave="{00000000-0000-0000-0000-000000000000}"/>
  <bookViews>
    <workbookView xWindow="3165" yWindow="-16320" windowWidth="29040" windowHeight="16440" xr2:uid="{F843C1E7-83BE-48EB-8AC6-7C5E95E7E9E5}"/>
  </bookViews>
  <sheets>
    <sheet name="Calibration" sheetId="1" r:id="rId1"/>
    <sheet name="A" sheetId="5" r:id="rId2"/>
    <sheet name="B" sheetId="4" r:id="rId3"/>
    <sheet name="C" sheetId="3" r:id="rId4"/>
    <sheet name="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8" i="1" l="1"/>
  <c r="Y18" i="1"/>
  <c r="V18" i="1"/>
  <c r="S18" i="1"/>
  <c r="P18" i="1"/>
  <c r="L18" i="1"/>
  <c r="I18" i="1"/>
  <c r="F18" i="1"/>
  <c r="C18" i="1"/>
  <c r="Y9" i="1"/>
  <c r="V9" i="1"/>
  <c r="S9" i="1"/>
  <c r="AB5" i="1"/>
  <c r="AB9" i="1" s="1"/>
  <c r="AB6" i="1"/>
  <c r="AB7" i="1"/>
  <c r="AB8" i="1"/>
  <c r="L9" i="1"/>
  <c r="I9" i="1"/>
  <c r="F9" i="1"/>
  <c r="C9" i="1"/>
  <c r="AG23" i="1"/>
  <c r="AG30" i="1" s="1"/>
  <c r="AB17" i="1"/>
  <c r="AF17" i="1" s="1"/>
  <c r="AA17" i="1"/>
  <c r="Z17" i="1"/>
  <c r="X17" i="1"/>
  <c r="W17" i="1"/>
  <c r="U17" i="1"/>
  <c r="T17" i="1"/>
  <c r="AB16" i="1"/>
  <c r="AF16" i="1" s="1"/>
  <c r="AA16" i="1"/>
  <c r="Z16" i="1"/>
  <c r="X16" i="1"/>
  <c r="W16" i="1"/>
  <c r="U16" i="1"/>
  <c r="T16" i="1"/>
  <c r="AB15" i="1"/>
  <c r="AF15" i="1" s="1"/>
  <c r="AA15" i="1"/>
  <c r="Z15" i="1"/>
  <c r="X15" i="1"/>
  <c r="W15" i="1"/>
  <c r="U15" i="1"/>
  <c r="T15" i="1"/>
  <c r="AB14" i="1"/>
  <c r="AF14" i="1" s="1"/>
  <c r="AA14" i="1"/>
  <c r="Z14" i="1"/>
  <c r="X14" i="1"/>
  <c r="W14" i="1"/>
  <c r="U14" i="1"/>
  <c r="T14" i="1"/>
  <c r="AA8" i="1"/>
  <c r="Z8" i="1"/>
  <c r="X8" i="1"/>
  <c r="W8" i="1"/>
  <c r="U8" i="1"/>
  <c r="T8" i="1"/>
  <c r="AA7" i="1"/>
  <c r="Z7" i="1"/>
  <c r="X7" i="1"/>
  <c r="W7" i="1"/>
  <c r="U7" i="1"/>
  <c r="T7" i="1"/>
  <c r="AA6" i="1"/>
  <c r="Z6" i="1"/>
  <c r="X6" i="1"/>
  <c r="W6" i="1"/>
  <c r="U6" i="1"/>
  <c r="T6" i="1"/>
  <c r="AA5" i="1"/>
  <c r="Z5" i="1"/>
  <c r="X5" i="1"/>
  <c r="W5" i="1"/>
  <c r="U5" i="1"/>
  <c r="T5" i="1"/>
  <c r="L17" i="1"/>
  <c r="P17" i="1" s="1"/>
  <c r="K17" i="1"/>
  <c r="J17" i="1"/>
  <c r="H17" i="1"/>
  <c r="G17" i="1"/>
  <c r="E17" i="1"/>
  <c r="D17" i="1"/>
  <c r="L16" i="1"/>
  <c r="P16" i="1" s="1"/>
  <c r="K16" i="1"/>
  <c r="J16" i="1"/>
  <c r="H16" i="1"/>
  <c r="G16" i="1"/>
  <c r="E16" i="1"/>
  <c r="D16" i="1"/>
  <c r="L15" i="1"/>
  <c r="P15" i="1" s="1"/>
  <c r="K15" i="1"/>
  <c r="J15" i="1"/>
  <c r="H15" i="1"/>
  <c r="G15" i="1"/>
  <c r="E15" i="1"/>
  <c r="D15" i="1"/>
  <c r="L14" i="1"/>
  <c r="P14" i="1" s="1"/>
  <c r="K14" i="1"/>
  <c r="J14" i="1"/>
  <c r="H14" i="1"/>
  <c r="G14" i="1"/>
  <c r="E14" i="1"/>
  <c r="D14" i="1"/>
  <c r="L8" i="1"/>
  <c r="P8" i="1" s="1"/>
  <c r="L6" i="1"/>
  <c r="P6" i="1" s="1"/>
  <c r="L5" i="1"/>
  <c r="P5" i="1" s="1"/>
  <c r="L7" i="1"/>
  <c r="P7" i="1" s="1"/>
  <c r="K8" i="1"/>
  <c r="K7" i="1"/>
  <c r="K6" i="1"/>
  <c r="K5" i="1"/>
  <c r="H8" i="1"/>
  <c r="H7" i="1"/>
  <c r="H6" i="1"/>
  <c r="H5" i="1"/>
  <c r="E6" i="1"/>
  <c r="E7" i="1"/>
  <c r="E8" i="1"/>
  <c r="E5" i="1"/>
  <c r="J8" i="1"/>
  <c r="J7" i="1"/>
  <c r="J6" i="1"/>
  <c r="J5" i="1"/>
  <c r="G8" i="1"/>
  <c r="G7" i="1"/>
  <c r="G6" i="1"/>
  <c r="G5" i="1"/>
  <c r="D6" i="1"/>
  <c r="D7" i="1"/>
  <c r="D8" i="1"/>
  <c r="D5" i="1"/>
  <c r="AF18" i="1" l="1"/>
  <c r="P9" i="1"/>
  <c r="AF7" i="1"/>
  <c r="AF6" i="1"/>
  <c r="AF8" i="1"/>
  <c r="AF5" i="1"/>
  <c r="AF9" i="1"/>
</calcChain>
</file>

<file path=xl/sharedStrings.xml><?xml version="1.0" encoding="utf-8"?>
<sst xmlns="http://schemas.openxmlformats.org/spreadsheetml/2006/main" count="118" uniqueCount="40">
  <si>
    <t>Type</t>
  </si>
  <si>
    <t>A20n</t>
  </si>
  <si>
    <t>A359</t>
  </si>
  <si>
    <t>B39m</t>
  </si>
  <si>
    <t>B789</t>
  </si>
  <si>
    <t>m/s</t>
  </si>
  <si>
    <t>km/h</t>
  </si>
  <si>
    <t>kt</t>
  </si>
  <si>
    <t>Max</t>
  </si>
  <si>
    <t>Min</t>
  </si>
  <si>
    <t>Avg</t>
  </si>
  <si>
    <t>Reference</t>
  </si>
  <si>
    <t xml:space="preserve"> m/s</t>
  </si>
  <si>
    <t xml:space="preserve"> km/h</t>
  </si>
  <si>
    <t xml:space="preserve"> kt</t>
  </si>
  <si>
    <t xml:space="preserve">  m/s</t>
  </si>
  <si>
    <t xml:space="preserve">  km/h</t>
  </si>
  <si>
    <t xml:space="preserve">  kt</t>
  </si>
  <si>
    <t xml:space="preserve">   m/s</t>
  </si>
  <si>
    <t xml:space="preserve">   km/h</t>
  </si>
  <si>
    <t xml:space="preserve">   kt</t>
  </si>
  <si>
    <t>cL</t>
  </si>
  <si>
    <t>vs_to_vlof</t>
  </si>
  <si>
    <t>margin_cal</t>
  </si>
  <si>
    <t>A</t>
  </si>
  <si>
    <t>B</t>
  </si>
  <si>
    <t>C</t>
  </si>
  <si>
    <t>D</t>
  </si>
  <si>
    <t>Roskam Part I suggests 1.6-2.2</t>
  </si>
  <si>
    <t>Vlof</t>
  </si>
  <si>
    <t>I've added +- 0.6 to that in scenario D</t>
  </si>
  <si>
    <t>W</t>
  </si>
  <si>
    <t>rho</t>
  </si>
  <si>
    <t>S</t>
  </si>
  <si>
    <t>Vs</t>
  </si>
  <si>
    <t>const</t>
  </si>
  <si>
    <t>vlof</t>
  </si>
  <si>
    <t>m</t>
  </si>
  <si>
    <t>AVG</t>
  </si>
  <si>
    <t>Aeroweb suggests 72-81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</si>
</sst>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Continuous"/>
    </xf>
    <xf numFmtId="9" fontId="0" fillId="0" borderId="0" xfId="1" applyFont="1"/>
    <xf numFmtId="0" fontId="3" fillId="0" borderId="0" xfId="0" applyFont="1"/>
    <xf numFmtId="9" fontId="0" fillId="0" borderId="0" xfId="0" applyNumberFormat="1"/>
    <xf numFmtId="1" fontId="0" fillId="3" borderId="0" xfId="0" applyNumberFormat="1" applyFill="1"/>
    <xf numFmtId="0" fontId="4" fillId="0" borderId="0" xfId="0" applyFont="1"/>
    <xf numFmtId="1" fontId="4" fillId="0" borderId="0" xfId="0" applyNumberFormat="1" applyFont="1"/>
    <xf numFmtId="9" fontId="4" fillId="0" borderId="0" xfId="0" applyNumberFormat="1" applyFont="1"/>
  </cellXfs>
  <cellStyles count="2">
    <cellStyle name="Normal" xfId="0" builtinId="0"/>
    <cellStyle name="Percent" xfId="1" builtinId="5"/>
  </cellStyles>
  <dxfs count="44">
    <dxf>
      <numFmt numFmtId="1" formatCode="0"/>
      <fill>
        <patternFill patternType="solid">
          <fgColor indexed="64"/>
          <bgColor theme="5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theme="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5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theme="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5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theme="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5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theme="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390525</xdr:colOff>
      <xdr:row>13</xdr:row>
      <xdr:rowOff>28575</xdr:rowOff>
    </xdr:from>
    <xdr:to>
      <xdr:col>38</xdr:col>
      <xdr:colOff>323477</xdr:colOff>
      <xdr:row>21</xdr:row>
      <xdr:rowOff>114099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91251C-99C1-46D8-A474-0D469A2B0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2125" y="2505075"/>
          <a:ext cx="2980952" cy="1609524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47625</xdr:colOff>
      <xdr:row>18</xdr:row>
      <xdr:rowOff>66675</xdr:rowOff>
    </xdr:from>
    <xdr:to>
      <xdr:col>30</xdr:col>
      <xdr:colOff>152006</xdr:colOff>
      <xdr:row>26</xdr:row>
      <xdr:rowOff>18865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2EB08E-E1CA-4FC3-8FA2-94F317297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9625" y="3495675"/>
          <a:ext cx="3152381" cy="1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548640</xdr:colOff>
      <xdr:row>36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5013F-6FD9-4531-A6BC-615243242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5040" cy="7040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548640</xdr:colOff>
      <xdr:row>36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24EB6E-13D2-4FAD-821A-A8CBB7A50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5040" cy="70408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548640</xdr:colOff>
      <xdr:row>36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CF4F4D-50C8-4B20-BF5A-251288389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5040" cy="70408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548640</xdr:colOff>
      <xdr:row>36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BE0372-9CBA-4C6B-99EB-D1852B47F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5040" cy="7040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21658-E407-4D4B-B22C-8CD193966BD3}" name="Table2" displayName="Table2" ref="B4:N8" totalsRowShown="0" headerRowDxfId="43">
  <autoFilter ref="B4:N8" xr:uid="{D9921658-E407-4D4B-B22C-8CD193966BD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6C51A7B3-B7C6-4744-BAF9-02D687E95AF2}" name="Type"/>
    <tableColumn id="2" xr3:uid="{050CE3AA-5D90-48EA-9181-911953CEF8AB}" name="m/s" dataDxfId="42"/>
    <tableColumn id="3" xr3:uid="{89E16333-C11D-4E5B-B14C-DA886AD9CECC}" name="km/h" dataDxfId="41">
      <calculatedColumnFormula>C5*3.6</calculatedColumnFormula>
    </tableColumn>
    <tableColumn id="4" xr3:uid="{6F29B862-2F36-44FE-9ADE-C921B20E3959}" name="kt" dataDxfId="40">
      <calculatedColumnFormula>C5*1.94384</calculatedColumnFormula>
    </tableColumn>
    <tableColumn id="5" xr3:uid="{5D569C6F-01D3-4EF9-9758-524E63CA06BA}" name=" m/s" dataDxfId="39"/>
    <tableColumn id="6" xr3:uid="{0434A76A-8356-495C-8F6D-C1E1F184011E}" name=" km/h" dataDxfId="38">
      <calculatedColumnFormula>F5*3.6</calculatedColumnFormula>
    </tableColumn>
    <tableColumn id="7" xr3:uid="{53BF7B47-410F-4D6A-9779-5BD40D9B9F41}" name=" kt" dataDxfId="37">
      <calculatedColumnFormula>F5*1.94384</calculatedColumnFormula>
    </tableColumn>
    <tableColumn id="8" xr3:uid="{6174F5AE-509F-4212-B047-347AE9BBF2AD}" name="  m/s" dataDxfId="36"/>
    <tableColumn id="9" xr3:uid="{90BA44A1-495C-45FB-8AD4-FFDD5A645963}" name="  km/h" dataDxfId="35">
      <calculatedColumnFormula>I5*3.6</calculatedColumnFormula>
    </tableColumn>
    <tableColumn id="10" xr3:uid="{B9A65D0C-745A-436F-8BF0-8DD990F00F8A}" name="  kt" dataDxfId="34">
      <calculatedColumnFormula>I5*1.94384</calculatedColumnFormula>
    </tableColumn>
    <tableColumn id="11" xr3:uid="{B20B893F-DB5D-412B-BEC7-6EAF236C4720}" name="   m/s" dataDxfId="33">
      <calculatedColumnFormula>AVERAGE(M5/3.6, N5/1.94384)</calculatedColumnFormula>
    </tableColumn>
    <tableColumn id="12" xr3:uid="{B5B065B3-9F50-4C18-A9E6-4F657EE2EE06}" name="   km/h"/>
    <tableColumn id="13" xr3:uid="{885B74A0-018E-4F40-B27E-561F7D9C397E}" name="   kt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BCE29-9CC8-4538-8FDE-73EE1EC1ECBF}" name="Table24" displayName="Table24" ref="B13:N17" totalsRowShown="0" headerRowDxfId="32">
  <tableColumns count="13">
    <tableColumn id="1" xr3:uid="{95CC1864-E0E3-43F6-9CE0-824642A4149E}" name="Type"/>
    <tableColumn id="2" xr3:uid="{778228B6-5D25-4918-85BD-22786BE23377}" name="m/s" dataDxfId="31"/>
    <tableColumn id="3" xr3:uid="{C6D0DD7A-63C0-4CDF-B6BD-A233770CC263}" name="km/h" dataDxfId="30">
      <calculatedColumnFormula>C14*3.6</calculatedColumnFormula>
    </tableColumn>
    <tableColumn id="4" xr3:uid="{A3173ABA-BFA9-4F63-B83C-9F524478641A}" name="kt" dataDxfId="29">
      <calculatedColumnFormula>C14*1.94384</calculatedColumnFormula>
    </tableColumn>
    <tableColumn id="5" xr3:uid="{420F4E92-B56D-4312-B56C-44D9703FD102}" name=" m/s" dataDxfId="28"/>
    <tableColumn id="6" xr3:uid="{3E703ED5-EE34-44BC-A91D-B07F2F07A184}" name=" km/h" dataDxfId="27">
      <calculatedColumnFormula>F14*3.6</calculatedColumnFormula>
    </tableColumn>
    <tableColumn id="7" xr3:uid="{5C950AE6-07E4-43C7-B0F7-3D7C8E099F6E}" name=" kt" dataDxfId="26">
      <calculatedColumnFormula>F14*1.94384</calculatedColumnFormula>
    </tableColumn>
    <tableColumn id="8" xr3:uid="{0228FE72-B753-4D9A-A169-59784C6463F1}" name="  m/s" dataDxfId="25"/>
    <tableColumn id="9" xr3:uid="{A5235F02-1EA6-4CC2-9477-C370059720B4}" name="  km/h" dataDxfId="24">
      <calculatedColumnFormula>I14*3.6</calculatedColumnFormula>
    </tableColumn>
    <tableColumn id="10" xr3:uid="{44B8BC80-B0D2-4A4B-BEAF-F2D1B3BEACF4}" name="  kt" dataDxfId="23">
      <calculatedColumnFormula>I14*1.94384</calculatedColumnFormula>
    </tableColumn>
    <tableColumn id="11" xr3:uid="{14061FE9-247E-452A-BAB7-C92BBE92C2AD}" name="   m/s" dataDxfId="22">
      <calculatedColumnFormula>AVERAGE(M14/3.6, N14/1.94384)</calculatedColumnFormula>
    </tableColumn>
    <tableColumn id="12" xr3:uid="{7C3871B1-8B04-4E32-967F-9BC6EDD8FB00}" name="   km/h"/>
    <tableColumn id="13" xr3:uid="{855F2AB6-F6B4-445E-BE53-E0E2C04E77BB}" name="   kt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E2668A-C10A-4DBF-8065-C4522FB99E50}" name="Table25" displayName="Table25" ref="R4:AD8" totalsRowShown="0" headerRowDxfId="21">
  <tableColumns count="13">
    <tableColumn id="1" xr3:uid="{73794C26-1DDA-466C-AD01-F8A9E4EAC0D3}" name="Type"/>
    <tableColumn id="2" xr3:uid="{6EDDD2AA-0410-40EF-BED8-B902CD5206BC}" name="m/s" dataDxfId="20"/>
    <tableColumn id="3" xr3:uid="{68C8DABF-407A-4CE7-8B63-31346583452D}" name="km/h" dataDxfId="19">
      <calculatedColumnFormula>S5*3.6</calculatedColumnFormula>
    </tableColumn>
    <tableColumn id="4" xr3:uid="{F59BF340-C765-4747-AF30-A221C54A45F2}" name="kt" dataDxfId="18">
      <calculatedColumnFormula>S5*1.94384</calculatedColumnFormula>
    </tableColumn>
    <tableColumn id="5" xr3:uid="{A16921E9-DB11-4787-8ED9-E78FBA6A7B51}" name=" m/s" dataDxfId="17"/>
    <tableColumn id="6" xr3:uid="{E2C1E521-10C7-4177-ABE2-BECBB7FBC694}" name=" km/h" dataDxfId="16">
      <calculatedColumnFormula>V5*3.6</calculatedColumnFormula>
    </tableColumn>
    <tableColumn id="7" xr3:uid="{E8044D2D-B714-4075-AE85-823BC2062D9F}" name=" kt" dataDxfId="15">
      <calculatedColumnFormula>V5*1.94384</calculatedColumnFormula>
    </tableColumn>
    <tableColumn id="8" xr3:uid="{5FDF198D-9AB8-4134-89A2-7A93DE780229}" name="  m/s" dataDxfId="14"/>
    <tableColumn id="9" xr3:uid="{D1E7861D-D807-4291-88A0-98C3B15E35E2}" name="  km/h" dataDxfId="13">
      <calculatedColumnFormula>Y5*3.6</calculatedColumnFormula>
    </tableColumn>
    <tableColumn id="10" xr3:uid="{FF51D74D-E212-4254-9F58-2F981E539AAA}" name="  kt" dataDxfId="12">
      <calculatedColumnFormula>Y5*1.94384</calculatedColumnFormula>
    </tableColumn>
    <tableColumn id="11" xr3:uid="{546B6C91-285D-4CA6-B95C-A156ABF850FB}" name="   m/s" dataDxfId="11">
      <calculatedColumnFormula>AVERAGE(AC5/3.6, AD5/1.94384)</calculatedColumnFormula>
    </tableColumn>
    <tableColumn id="12" xr3:uid="{C1D32B87-5608-4E31-94C9-A07DED5D5AA6}" name="   km/h"/>
    <tableColumn id="13" xr3:uid="{01E22561-1A33-491C-B1CE-48220333B693}" name="   kt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E4029C-D5AB-46D6-BA94-63069B008746}" name="Table246" displayName="Table246" ref="R13:AD17" totalsRowShown="0" headerRowDxfId="10">
  <tableColumns count="13">
    <tableColumn id="1" xr3:uid="{C2C83070-0A09-4C68-A63A-B024BCA3A676}" name="Type"/>
    <tableColumn id="2" xr3:uid="{EDB4D3D0-80AD-4E81-80E5-9986F49A29CE}" name="m/s" dataDxfId="9"/>
    <tableColumn id="3" xr3:uid="{01E556B8-8F12-4263-A375-010332B04329}" name="km/h" dataDxfId="8">
      <calculatedColumnFormula>S14*3.6</calculatedColumnFormula>
    </tableColumn>
    <tableColumn id="4" xr3:uid="{00E8F9BA-A966-414A-B4E4-69C6BA92044A}" name="kt" dataDxfId="7">
      <calculatedColumnFormula>S14*1.94384</calculatedColumnFormula>
    </tableColumn>
    <tableColumn id="5" xr3:uid="{7D58E3C4-3CD9-42AF-B205-6C3FBA0FA2C3}" name=" m/s" dataDxfId="6"/>
    <tableColumn id="6" xr3:uid="{C5B78746-B87A-4EB2-BC2B-F7A621394E21}" name=" km/h" dataDxfId="5">
      <calculatedColumnFormula>V14*3.6</calculatedColumnFormula>
    </tableColumn>
    <tableColumn id="7" xr3:uid="{8438D658-8087-4758-BF25-6050A72CCAFC}" name=" kt" dataDxfId="4">
      <calculatedColumnFormula>V14*1.94384</calculatedColumnFormula>
    </tableColumn>
    <tableColumn id="8" xr3:uid="{B1F43C00-94BD-4C70-8CBB-CB9D0E81ADDE}" name="  m/s" dataDxfId="3"/>
    <tableColumn id="9" xr3:uid="{CD5D0308-5BFE-4C58-8702-49D223F16682}" name="  km/h" dataDxfId="2">
      <calculatedColumnFormula>Y14*3.6</calculatedColumnFormula>
    </tableColumn>
    <tableColumn id="10" xr3:uid="{3B1A4EBA-D2D5-421E-BBA2-2795C029AABC}" name="  kt" dataDxfId="1">
      <calculatedColumnFormula>Y14*1.94384</calculatedColumnFormula>
    </tableColumn>
    <tableColumn id="11" xr3:uid="{2FD57BE5-C6BF-491D-BEF3-E9E02114DE85}" name="   m/s" dataDxfId="0">
      <calculatedColumnFormula>AVERAGE(AC14/3.6, AD14/1.94384)</calculatedColumnFormula>
    </tableColumn>
    <tableColumn id="12" xr3:uid="{374EADD7-A5D1-40BD-A2FA-2B90C4E06054}" name="   km/h"/>
    <tableColumn id="13" xr3:uid="{4EADD6D2-FCD4-4FC7-900F-81CB907C402D}" name="   k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1849-8DB6-4A01-A884-769AEFF585C6}">
  <dimension ref="B2:AJ30"/>
  <sheetViews>
    <sheetView tabSelected="1" workbookViewId="0">
      <selection activeCell="P23" sqref="P23"/>
    </sheetView>
  </sheetViews>
  <sheetFormatPr defaultRowHeight="15" x14ac:dyDescent="0.25"/>
  <cols>
    <col min="1" max="32" width="5.7109375" customWidth="1"/>
  </cols>
  <sheetData>
    <row r="2" spans="2:36" x14ac:dyDescent="0.25">
      <c r="C2" s="5" t="s">
        <v>21</v>
      </c>
      <c r="D2" s="5">
        <v>0.6</v>
      </c>
      <c r="E2" s="5">
        <v>1.3</v>
      </c>
      <c r="F2" s="5"/>
      <c r="G2" s="5" t="s">
        <v>23</v>
      </c>
      <c r="H2" s="5"/>
      <c r="I2" s="5">
        <v>1</v>
      </c>
      <c r="J2" s="5"/>
      <c r="K2" s="5"/>
      <c r="L2" s="5" t="s">
        <v>22</v>
      </c>
      <c r="M2" s="5"/>
      <c r="N2" s="5">
        <v>1</v>
      </c>
      <c r="O2" s="5"/>
      <c r="P2" s="5"/>
      <c r="Q2" s="5"/>
      <c r="R2" s="5"/>
      <c r="S2" s="5" t="s">
        <v>21</v>
      </c>
      <c r="T2" s="5">
        <v>0.9</v>
      </c>
      <c r="U2" s="5">
        <v>2.2000000000000002</v>
      </c>
      <c r="V2" s="5"/>
      <c r="W2" s="5" t="s">
        <v>23</v>
      </c>
      <c r="X2" s="5"/>
      <c r="Y2" s="5">
        <v>1</v>
      </c>
      <c r="Z2" s="5"/>
      <c r="AA2" s="5"/>
      <c r="AB2" s="5" t="s">
        <v>22</v>
      </c>
      <c r="AC2" s="5"/>
      <c r="AD2" s="5">
        <v>1.2</v>
      </c>
    </row>
    <row r="3" spans="2:36" x14ac:dyDescent="0.25">
      <c r="B3" s="5" t="s">
        <v>24</v>
      </c>
      <c r="C3" s="3" t="s">
        <v>9</v>
      </c>
      <c r="D3" s="3"/>
      <c r="E3" s="3"/>
      <c r="F3" s="3" t="s">
        <v>10</v>
      </c>
      <c r="G3" s="3"/>
      <c r="H3" s="3"/>
      <c r="I3" s="3" t="s">
        <v>8</v>
      </c>
      <c r="J3" s="3"/>
      <c r="K3" s="3"/>
      <c r="L3" s="3" t="s">
        <v>11</v>
      </c>
      <c r="M3" s="3"/>
      <c r="N3" s="3"/>
      <c r="R3" s="5" t="s">
        <v>25</v>
      </c>
      <c r="S3" s="3" t="s">
        <v>9</v>
      </c>
      <c r="T3" s="3"/>
      <c r="U3" s="3"/>
      <c r="V3" s="3" t="s">
        <v>10</v>
      </c>
      <c r="W3" s="3"/>
      <c r="X3" s="3"/>
      <c r="Y3" s="3" t="s">
        <v>8</v>
      </c>
      <c r="Z3" s="3"/>
      <c r="AA3" s="3"/>
      <c r="AB3" s="3" t="s">
        <v>11</v>
      </c>
      <c r="AC3" s="3"/>
      <c r="AD3" s="3"/>
    </row>
    <row r="4" spans="2:36" x14ac:dyDescent="0.25">
      <c r="B4" t="s">
        <v>0</v>
      </c>
      <c r="C4" s="2" t="s">
        <v>5</v>
      </c>
      <c r="D4" s="2" t="s">
        <v>6</v>
      </c>
      <c r="E4" s="2" t="s">
        <v>7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R4" t="s">
        <v>0</v>
      </c>
      <c r="S4" s="2" t="s">
        <v>5</v>
      </c>
      <c r="T4" s="2" t="s">
        <v>6</v>
      </c>
      <c r="U4" s="2" t="s">
        <v>7</v>
      </c>
      <c r="V4" s="2" t="s">
        <v>12</v>
      </c>
      <c r="W4" s="2" t="s">
        <v>13</v>
      </c>
      <c r="X4" s="2" t="s">
        <v>14</v>
      </c>
      <c r="Y4" s="2" t="s">
        <v>15</v>
      </c>
      <c r="Z4" s="2" t="s">
        <v>16</v>
      </c>
      <c r="AA4" s="2" t="s">
        <v>17</v>
      </c>
      <c r="AB4" s="2" t="s">
        <v>18</v>
      </c>
      <c r="AC4" s="2" t="s">
        <v>19</v>
      </c>
      <c r="AD4" s="2" t="s">
        <v>20</v>
      </c>
    </row>
    <row r="5" spans="2:36" x14ac:dyDescent="0.25">
      <c r="B5" t="s">
        <v>1</v>
      </c>
      <c r="C5" s="1">
        <v>82.233189999999993</v>
      </c>
      <c r="D5" s="1">
        <f>C5*3.6</f>
        <v>296.03948399999996</v>
      </c>
      <c r="E5" s="1">
        <f>C5*1.94384</f>
        <v>159.8481640496</v>
      </c>
      <c r="F5" s="1">
        <v>85.769040000000004</v>
      </c>
      <c r="G5" s="1">
        <f>F5*3.6</f>
        <v>308.76854400000002</v>
      </c>
      <c r="H5" s="1">
        <f>F5*1.94384</f>
        <v>166.72129071360001</v>
      </c>
      <c r="I5" s="7">
        <v>89.208430000000007</v>
      </c>
      <c r="J5" s="1">
        <f>I5*3.6</f>
        <v>321.15034800000001</v>
      </c>
      <c r="K5" s="1">
        <f>I5*1.94384</f>
        <v>173.40691457120002</v>
      </c>
      <c r="L5" s="7">
        <f t="shared" ref="L5:L6" si="0">AVERAGE(M5/3.6, N5/1.94384)</f>
        <v>76.77786694835423</v>
      </c>
      <c r="M5">
        <v>275</v>
      </c>
      <c r="N5">
        <v>150</v>
      </c>
      <c r="P5" s="4">
        <f>ABS(I5-L5)/L5</f>
        <v>0.16190294867148861</v>
      </c>
      <c r="R5" t="s">
        <v>1</v>
      </c>
      <c r="S5" s="1">
        <v>78.544060000000002</v>
      </c>
      <c r="T5" s="1">
        <f>S5*3.6</f>
        <v>282.75861600000002</v>
      </c>
      <c r="U5" s="1">
        <f>S5*1.94384</f>
        <v>152.6770855904</v>
      </c>
      <c r="V5" s="1">
        <v>80.864800000000002</v>
      </c>
      <c r="W5" s="1">
        <f>V5*3.6</f>
        <v>291.11328000000003</v>
      </c>
      <c r="X5" s="1">
        <f>V5*1.94384</f>
        <v>157.18823283200001</v>
      </c>
      <c r="Y5" s="7">
        <v>82.872209999999995</v>
      </c>
      <c r="Z5" s="1">
        <f>Y5*3.6</f>
        <v>298.33995599999997</v>
      </c>
      <c r="AA5" s="1">
        <f>Y5*1.94384</f>
        <v>161.0903166864</v>
      </c>
      <c r="AB5" s="7">
        <f t="shared" ref="AB5:AB6" si="1">AVERAGE(AC5/3.6, AD5/1.94384)</f>
        <v>76.77786694835423</v>
      </c>
      <c r="AC5">
        <v>275</v>
      </c>
      <c r="AD5">
        <v>150</v>
      </c>
      <c r="AF5" s="4">
        <f>ABS(Y5-AB5)/AB5</f>
        <v>7.9376300669374095E-2</v>
      </c>
    </row>
    <row r="6" spans="2:36" x14ac:dyDescent="0.25">
      <c r="B6" t="s">
        <v>2</v>
      </c>
      <c r="C6" s="1">
        <v>87.869370000000004</v>
      </c>
      <c r="D6" s="1">
        <f t="shared" ref="D6:D8" si="2">C6*3.6</f>
        <v>316.32973200000004</v>
      </c>
      <c r="E6" s="1">
        <f t="shared" ref="E6:E8" si="3">C6*1.94384</f>
        <v>170.8039961808</v>
      </c>
      <c r="F6" s="1">
        <v>91.694649999999996</v>
      </c>
      <c r="G6" s="1">
        <f t="shared" ref="G6:G8" si="4">F6*3.6</f>
        <v>330.10073999999997</v>
      </c>
      <c r="H6" s="1">
        <f t="shared" ref="H6:H8" si="5">F6*1.94384</f>
        <v>178.23972845599999</v>
      </c>
      <c r="I6" s="7">
        <v>97.712270000000004</v>
      </c>
      <c r="J6" s="1">
        <f t="shared" ref="J6:J8" si="6">I6*3.6</f>
        <v>351.76417200000003</v>
      </c>
      <c r="K6" s="1">
        <f t="shared" ref="K6:K8" si="7">I6*1.94384</f>
        <v>189.93701891680001</v>
      </c>
      <c r="L6" s="7">
        <f t="shared" si="0"/>
        <v>80.147314365151232</v>
      </c>
      <c r="M6">
        <v>290</v>
      </c>
      <c r="N6">
        <v>155</v>
      </c>
      <c r="P6" s="4">
        <f t="shared" ref="P6:P8" si="8">ABS(I6-L6)/L6</f>
        <v>0.21915838071407881</v>
      </c>
      <c r="R6" t="s">
        <v>2</v>
      </c>
      <c r="S6" s="1">
        <v>81.713189999999997</v>
      </c>
      <c r="T6" s="1">
        <f t="shared" ref="T6:T8" si="9">S6*3.6</f>
        <v>294.167484</v>
      </c>
      <c r="U6" s="1">
        <f t="shared" ref="U6:U8" si="10">S6*1.94384</f>
        <v>158.83736724959999</v>
      </c>
      <c r="V6" s="1">
        <v>86.452579999999998</v>
      </c>
      <c r="W6" s="1">
        <f t="shared" ref="W6:W8" si="11">V6*3.6</f>
        <v>311.229288</v>
      </c>
      <c r="X6" s="1">
        <f t="shared" ref="X6:X8" si="12">V6*1.94384</f>
        <v>168.04998310720001</v>
      </c>
      <c r="Y6" s="7">
        <v>96.002949999999998</v>
      </c>
      <c r="Z6" s="1">
        <f t="shared" ref="Z6:Z8" si="13">Y6*3.6</f>
        <v>345.61061999999998</v>
      </c>
      <c r="AA6" s="1">
        <f t="shared" ref="AA6:AA8" si="14">Y6*1.94384</f>
        <v>186.614374328</v>
      </c>
      <c r="AB6" s="7">
        <f t="shared" si="1"/>
        <v>80.147314365151232</v>
      </c>
      <c r="AC6">
        <v>290</v>
      </c>
      <c r="AD6">
        <v>155</v>
      </c>
      <c r="AF6" s="4">
        <f t="shared" ref="AF6:AF8" si="15">ABS(Y6-AB6)/AB6</f>
        <v>0.19783115330116338</v>
      </c>
    </row>
    <row r="7" spans="2:36" x14ac:dyDescent="0.25">
      <c r="B7" t="s">
        <v>3</v>
      </c>
      <c r="C7" s="1">
        <v>83.019689999999997</v>
      </c>
      <c r="D7" s="1">
        <f t="shared" si="2"/>
        <v>298.87088399999999</v>
      </c>
      <c r="E7" s="1">
        <f t="shared" si="3"/>
        <v>161.37699420959999</v>
      </c>
      <c r="F7" s="1">
        <v>89.139060000000001</v>
      </c>
      <c r="G7" s="1">
        <f t="shared" si="4"/>
        <v>320.90061600000001</v>
      </c>
      <c r="H7" s="1">
        <f t="shared" si="5"/>
        <v>173.27207039039999</v>
      </c>
      <c r="I7" s="7">
        <v>103.88838</v>
      </c>
      <c r="J7" s="1">
        <f t="shared" si="6"/>
        <v>373.99816800000002</v>
      </c>
      <c r="K7" s="1">
        <f t="shared" si="7"/>
        <v>201.94238857919999</v>
      </c>
      <c r="L7" s="7">
        <f>AVERAGE(M7/3.6, N7/1.94384)</f>
        <v>68.161188392277367</v>
      </c>
      <c r="M7">
        <v>250</v>
      </c>
      <c r="N7">
        <v>130</v>
      </c>
      <c r="P7" s="4">
        <f t="shared" si="8"/>
        <v>0.52415740468178962</v>
      </c>
      <c r="R7" t="s">
        <v>3</v>
      </c>
      <c r="S7" s="1">
        <v>81.165049999999994</v>
      </c>
      <c r="T7" s="1">
        <f t="shared" si="9"/>
        <v>292.19417999999996</v>
      </c>
      <c r="U7" s="1">
        <f t="shared" si="10"/>
        <v>157.77187079199999</v>
      </c>
      <c r="V7" s="1">
        <v>84.692210000000003</v>
      </c>
      <c r="W7" s="1">
        <f t="shared" si="11"/>
        <v>304.89195599999999</v>
      </c>
      <c r="X7" s="1">
        <f t="shared" si="12"/>
        <v>164.62810548640002</v>
      </c>
      <c r="Y7" s="7">
        <v>96.049629999999993</v>
      </c>
      <c r="Z7" s="1">
        <f t="shared" si="13"/>
        <v>345.77866799999998</v>
      </c>
      <c r="AA7" s="1">
        <f t="shared" si="14"/>
        <v>186.70511277919999</v>
      </c>
      <c r="AB7" s="7">
        <f>AVERAGE(AC7/3.6, AD7/1.94384)</f>
        <v>68.161188392277367</v>
      </c>
      <c r="AC7">
        <v>250</v>
      </c>
      <c r="AD7">
        <v>130</v>
      </c>
      <c r="AF7" s="4">
        <f t="shared" si="15"/>
        <v>0.4091542748230953</v>
      </c>
    </row>
    <row r="8" spans="2:36" x14ac:dyDescent="0.25">
      <c r="B8" t="s">
        <v>4</v>
      </c>
      <c r="C8" s="1">
        <v>89.996690000000001</v>
      </c>
      <c r="D8" s="1">
        <f t="shared" si="2"/>
        <v>323.98808400000001</v>
      </c>
      <c r="E8" s="1">
        <f t="shared" si="3"/>
        <v>174.93916588959999</v>
      </c>
      <c r="F8" s="1">
        <v>92.619739999999993</v>
      </c>
      <c r="G8" s="1">
        <f t="shared" si="4"/>
        <v>333.43106399999999</v>
      </c>
      <c r="H8" s="1">
        <f t="shared" si="5"/>
        <v>180.03795540159999</v>
      </c>
      <c r="I8" s="7">
        <v>98.84393</v>
      </c>
      <c r="J8" s="1">
        <f t="shared" si="6"/>
        <v>355.83814799999999</v>
      </c>
      <c r="K8" s="1">
        <f t="shared" si="7"/>
        <v>192.13678489119999</v>
      </c>
      <c r="L8" s="7">
        <f t="shared" ref="L8" si="16">AVERAGE(M8/3.6, N8/1.94384)</f>
        <v>80.147314365151232</v>
      </c>
      <c r="M8">
        <v>290</v>
      </c>
      <c r="N8">
        <v>155</v>
      </c>
      <c r="P8" s="4">
        <f t="shared" si="8"/>
        <v>0.23327813018995211</v>
      </c>
      <c r="R8" t="s">
        <v>4</v>
      </c>
      <c r="S8" s="1">
        <v>85.058660000000003</v>
      </c>
      <c r="T8" s="1">
        <f t="shared" si="9"/>
        <v>306.21117600000002</v>
      </c>
      <c r="U8" s="1">
        <f t="shared" si="10"/>
        <v>165.34042565440001</v>
      </c>
      <c r="V8" s="1">
        <v>86.659000000000006</v>
      </c>
      <c r="W8" s="1">
        <f t="shared" si="11"/>
        <v>311.97240000000005</v>
      </c>
      <c r="X8" s="1">
        <f t="shared" si="12"/>
        <v>168.45123056</v>
      </c>
      <c r="Y8" s="7">
        <v>89.089320000000001</v>
      </c>
      <c r="Z8" s="1">
        <f t="shared" si="13"/>
        <v>320.72155200000003</v>
      </c>
      <c r="AA8" s="1">
        <f t="shared" si="14"/>
        <v>173.17538378879999</v>
      </c>
      <c r="AB8" s="7">
        <f t="shared" ref="AB8" si="17">AVERAGE(AC8/3.6, AD8/1.94384)</f>
        <v>80.147314365151232</v>
      </c>
      <c r="AC8">
        <v>290</v>
      </c>
      <c r="AD8">
        <v>155</v>
      </c>
      <c r="AF8" s="4">
        <f t="shared" si="15"/>
        <v>0.11156962283363588</v>
      </c>
    </row>
    <row r="9" spans="2:36" x14ac:dyDescent="0.25">
      <c r="B9" s="8" t="s">
        <v>38</v>
      </c>
      <c r="C9" s="9">
        <f>AVERAGE(C5:C8)</f>
        <v>85.779734999999988</v>
      </c>
      <c r="D9" s="8"/>
      <c r="E9" s="8"/>
      <c r="F9" s="9">
        <f>AVERAGE(F5:F8)</f>
        <v>89.805622499999998</v>
      </c>
      <c r="G9" s="8"/>
      <c r="H9" s="8"/>
      <c r="I9" s="9">
        <f>AVERAGE(I5:I8)</f>
        <v>97.413252499999999</v>
      </c>
      <c r="J9" s="8"/>
      <c r="K9" s="8"/>
      <c r="L9" s="9">
        <f>AVERAGE(L5:L8)</f>
        <v>76.308421017733508</v>
      </c>
      <c r="M9" s="8"/>
      <c r="N9" s="8"/>
      <c r="O9" s="8"/>
      <c r="P9" s="10">
        <f>SUM(P5:P8)</f>
        <v>1.138496864257309</v>
      </c>
      <c r="Q9" s="8"/>
      <c r="R9" s="8" t="s">
        <v>38</v>
      </c>
      <c r="S9" s="9">
        <f>AVERAGE(S5:S8)</f>
        <v>81.620239999999995</v>
      </c>
      <c r="T9" s="8"/>
      <c r="U9" s="8"/>
      <c r="V9" s="9">
        <f>AVERAGE(V5:V8)</f>
        <v>84.667147499999999</v>
      </c>
      <c r="W9" s="8"/>
      <c r="X9" s="8"/>
      <c r="Y9" s="9">
        <f>AVERAGE(Y5:Y8)</f>
        <v>91.00352749999999</v>
      </c>
      <c r="Z9" s="8"/>
      <c r="AA9" s="8"/>
      <c r="AB9" s="9">
        <f>AVERAGE(AB5:AB8)</f>
        <v>76.308421017733508</v>
      </c>
      <c r="AF9" s="6">
        <f>SUM(AF5:AF8)</f>
        <v>0.79793135162726869</v>
      </c>
    </row>
    <row r="10" spans="2:36" x14ac:dyDescent="0.25">
      <c r="P10" s="6"/>
      <c r="AF10" s="6"/>
    </row>
    <row r="11" spans="2:36" x14ac:dyDescent="0.25">
      <c r="C11" s="5" t="s">
        <v>21</v>
      </c>
      <c r="D11" s="5">
        <v>0.7</v>
      </c>
      <c r="E11" s="5">
        <v>1.5</v>
      </c>
      <c r="F11" s="5"/>
      <c r="G11" s="5" t="s">
        <v>23</v>
      </c>
      <c r="H11" s="5"/>
      <c r="I11" s="5">
        <v>1.1499999999999999</v>
      </c>
      <c r="J11" s="5"/>
      <c r="K11" s="5"/>
      <c r="L11" s="5" t="s">
        <v>22</v>
      </c>
      <c r="M11" s="5"/>
      <c r="N11" s="5">
        <v>1</v>
      </c>
      <c r="O11" s="5"/>
      <c r="P11" s="5"/>
      <c r="Q11" s="5"/>
      <c r="R11" s="5"/>
      <c r="S11" s="5" t="s">
        <v>21</v>
      </c>
      <c r="T11" s="5">
        <v>1</v>
      </c>
      <c r="U11" s="5">
        <v>2.8</v>
      </c>
      <c r="V11" s="5"/>
      <c r="W11" s="5" t="s">
        <v>23</v>
      </c>
      <c r="X11" s="5"/>
      <c r="Y11" s="5">
        <v>1.1499999999999999</v>
      </c>
      <c r="Z11" s="5"/>
      <c r="AA11" s="5"/>
      <c r="AB11" s="5" t="s">
        <v>22</v>
      </c>
      <c r="AC11" s="5"/>
      <c r="AD11" s="5">
        <v>1.2</v>
      </c>
    </row>
    <row r="12" spans="2:36" x14ac:dyDescent="0.25">
      <c r="B12" s="5" t="s">
        <v>26</v>
      </c>
      <c r="C12" s="3" t="s">
        <v>9</v>
      </c>
      <c r="D12" s="3"/>
      <c r="E12" s="3"/>
      <c r="F12" s="3" t="s">
        <v>10</v>
      </c>
      <c r="G12" s="3"/>
      <c r="H12" s="3"/>
      <c r="I12" s="3" t="s">
        <v>8</v>
      </c>
      <c r="J12" s="3"/>
      <c r="K12" s="3"/>
      <c r="L12" s="3" t="s">
        <v>11</v>
      </c>
      <c r="M12" s="3"/>
      <c r="N12" s="3"/>
      <c r="R12" s="5" t="s">
        <v>27</v>
      </c>
      <c r="S12" s="3" t="s">
        <v>9</v>
      </c>
      <c r="T12" s="3"/>
      <c r="U12" s="3"/>
      <c r="V12" s="3" t="s">
        <v>10</v>
      </c>
      <c r="W12" s="3"/>
      <c r="X12" s="3"/>
      <c r="Y12" s="3" t="s">
        <v>8</v>
      </c>
      <c r="Z12" s="3"/>
      <c r="AA12" s="3"/>
      <c r="AB12" s="3" t="s">
        <v>11</v>
      </c>
      <c r="AC12" s="3"/>
      <c r="AD12" s="3"/>
      <c r="AJ12" t="s">
        <v>21</v>
      </c>
    </row>
    <row r="13" spans="2:36" x14ac:dyDescent="0.25">
      <c r="B13" t="s">
        <v>0</v>
      </c>
      <c r="C13" s="2" t="s">
        <v>5</v>
      </c>
      <c r="D13" s="2" t="s">
        <v>6</v>
      </c>
      <c r="E13" s="2" t="s">
        <v>7</v>
      </c>
      <c r="F13" s="2" t="s">
        <v>12</v>
      </c>
      <c r="G13" s="2" t="s">
        <v>13</v>
      </c>
      <c r="H13" s="2" t="s">
        <v>14</v>
      </c>
      <c r="I13" s="2" t="s">
        <v>15</v>
      </c>
      <c r="J13" s="2" t="s">
        <v>16</v>
      </c>
      <c r="K13" s="2" t="s">
        <v>17</v>
      </c>
      <c r="L13" s="2" t="s">
        <v>18</v>
      </c>
      <c r="M13" s="2" t="s">
        <v>19</v>
      </c>
      <c r="N13" s="2" t="s">
        <v>20</v>
      </c>
      <c r="R13" t="s">
        <v>0</v>
      </c>
      <c r="S13" s="2" t="s">
        <v>5</v>
      </c>
      <c r="T13" s="2" t="s">
        <v>6</v>
      </c>
      <c r="U13" s="2" t="s">
        <v>7</v>
      </c>
      <c r="V13" s="2" t="s">
        <v>12</v>
      </c>
      <c r="W13" s="2" t="s">
        <v>13</v>
      </c>
      <c r="X13" s="2" t="s">
        <v>14</v>
      </c>
      <c r="Y13" s="2" t="s">
        <v>15</v>
      </c>
      <c r="Z13" s="2" t="s">
        <v>16</v>
      </c>
      <c r="AA13" s="2" t="s">
        <v>17</v>
      </c>
      <c r="AB13" s="2" t="s">
        <v>18</v>
      </c>
      <c r="AC13" s="2" t="s">
        <v>19</v>
      </c>
      <c r="AD13" s="2" t="s">
        <v>20</v>
      </c>
    </row>
    <row r="14" spans="2:36" x14ac:dyDescent="0.25">
      <c r="B14" t="s">
        <v>1</v>
      </c>
      <c r="C14" s="1">
        <v>76.814570000000003</v>
      </c>
      <c r="D14" s="1">
        <f>C14*3.6</f>
        <v>276.53245200000003</v>
      </c>
      <c r="E14" s="1">
        <f>C14*1.94384</f>
        <v>149.31523374880001</v>
      </c>
      <c r="F14" s="1">
        <v>80.068849999999998</v>
      </c>
      <c r="G14" s="1">
        <f>F14*3.6</f>
        <v>288.24786</v>
      </c>
      <c r="H14" s="1">
        <f>F14*1.94384</f>
        <v>155.641033384</v>
      </c>
      <c r="I14" s="7">
        <v>83.326419999999999</v>
      </c>
      <c r="J14" s="1">
        <f>I14*3.6</f>
        <v>299.97511200000002</v>
      </c>
      <c r="K14" s="1">
        <f>I14*1.94384</f>
        <v>161.9732282528</v>
      </c>
      <c r="L14" s="7">
        <f t="shared" ref="L14:L15" si="18">AVERAGE(M14/3.6, N14/1.94384)</f>
        <v>76.77786694835423</v>
      </c>
      <c r="M14">
        <v>275</v>
      </c>
      <c r="N14">
        <v>150</v>
      </c>
      <c r="P14" s="4">
        <f>ABS(I14-L14)/L14</f>
        <v>8.529219828483578E-2</v>
      </c>
      <c r="R14" t="s">
        <v>1</v>
      </c>
      <c r="S14" s="1">
        <v>72.408789999999996</v>
      </c>
      <c r="T14" s="1">
        <f>S14*3.6</f>
        <v>260.67164400000001</v>
      </c>
      <c r="U14" s="1">
        <f>S14*1.94384</f>
        <v>140.7511023536</v>
      </c>
      <c r="V14" s="1">
        <v>74.168000000000006</v>
      </c>
      <c r="W14" s="1">
        <f>V14*3.6</f>
        <v>267.00480000000005</v>
      </c>
      <c r="X14" s="1">
        <f>V14*1.94384</f>
        <v>144.17072512000001</v>
      </c>
      <c r="Y14" s="7">
        <v>75.543189999999996</v>
      </c>
      <c r="Z14" s="1">
        <f>Y14*3.6</f>
        <v>271.95548400000001</v>
      </c>
      <c r="AA14" s="1">
        <f>Y14*1.94384</f>
        <v>146.84387444959998</v>
      </c>
      <c r="AB14" s="7">
        <f t="shared" ref="AB14:AB15" si="19">AVERAGE(AC14/3.6, AD14/1.94384)</f>
        <v>76.77786694835423</v>
      </c>
      <c r="AC14">
        <v>275</v>
      </c>
      <c r="AD14">
        <v>150</v>
      </c>
      <c r="AF14" s="4">
        <f>ABS(Y14-AB14)/AB14</f>
        <v>1.6081157206213587E-2</v>
      </c>
    </row>
    <row r="15" spans="2:36" x14ac:dyDescent="0.25">
      <c r="B15" t="s">
        <v>2</v>
      </c>
      <c r="C15" s="1">
        <v>82.06514</v>
      </c>
      <c r="D15" s="1">
        <f t="shared" ref="D15:D17" si="20">C15*3.6</f>
        <v>295.434504</v>
      </c>
      <c r="E15" s="1">
        <f t="shared" ref="E15:E17" si="21">C15*1.94384</f>
        <v>159.5215017376</v>
      </c>
      <c r="F15" s="1">
        <v>85.826669999999993</v>
      </c>
      <c r="G15" s="1">
        <f t="shared" ref="G15:G17" si="22">F15*3.6</f>
        <v>308.97601199999997</v>
      </c>
      <c r="H15" s="1">
        <f t="shared" ref="H15:H17" si="23">F15*1.94384</f>
        <v>166.83331421279999</v>
      </c>
      <c r="I15" s="7">
        <v>91.716809999999995</v>
      </c>
      <c r="J15" s="1">
        <f t="shared" ref="J15:J17" si="24">I15*3.6</f>
        <v>330.18051600000001</v>
      </c>
      <c r="K15" s="1">
        <f t="shared" ref="K15:K17" si="25">I15*1.94384</f>
        <v>178.28280395039999</v>
      </c>
      <c r="L15" s="7">
        <f t="shared" si="18"/>
        <v>80.147314365151232</v>
      </c>
      <c r="M15">
        <v>290</v>
      </c>
      <c r="N15">
        <v>155</v>
      </c>
      <c r="P15" s="4">
        <f t="shared" ref="P15:P17" si="26">ABS(I15-L15)/L15</f>
        <v>0.14435287977508682</v>
      </c>
      <c r="R15" t="s">
        <v>2</v>
      </c>
      <c r="S15" s="1">
        <v>70.767970000000005</v>
      </c>
      <c r="T15" s="1">
        <f t="shared" ref="T15:T17" si="27">S15*3.6</f>
        <v>254.76469200000003</v>
      </c>
      <c r="U15" s="1">
        <f t="shared" ref="U15:U17" si="28">S15*1.94384</f>
        <v>137.56161080480001</v>
      </c>
      <c r="V15" s="1">
        <v>78.916830000000004</v>
      </c>
      <c r="W15" s="1">
        <f t="shared" ref="W15:W17" si="29">V15*3.6</f>
        <v>284.10058800000002</v>
      </c>
      <c r="X15" s="1">
        <f t="shared" ref="X15:X17" si="30">V15*1.94384</f>
        <v>153.40169082720001</v>
      </c>
      <c r="Y15" s="7">
        <v>89.887519999999995</v>
      </c>
      <c r="Z15" s="1">
        <f t="shared" ref="Z15:Z17" si="31">Y15*3.6</f>
        <v>323.59507200000002</v>
      </c>
      <c r="AA15" s="1">
        <f t="shared" ref="AA15:AA17" si="32">Y15*1.94384</f>
        <v>174.72695687679999</v>
      </c>
      <c r="AB15" s="7">
        <f t="shared" si="19"/>
        <v>80.147314365151232</v>
      </c>
      <c r="AC15">
        <v>290</v>
      </c>
      <c r="AD15">
        <v>155</v>
      </c>
      <c r="AF15" s="4">
        <f t="shared" ref="AF15:AF17" si="33">ABS(Y15-AB15)/AB15</f>
        <v>0.12152878374030573</v>
      </c>
    </row>
    <row r="16" spans="2:36" x14ac:dyDescent="0.25">
      <c r="B16" t="s">
        <v>3</v>
      </c>
      <c r="C16" s="1">
        <v>77.504360000000005</v>
      </c>
      <c r="D16" s="1">
        <f t="shared" si="20"/>
        <v>279.01569600000005</v>
      </c>
      <c r="E16" s="1">
        <f t="shared" si="21"/>
        <v>150.6560751424</v>
      </c>
      <c r="F16" s="1">
        <v>83.296350000000004</v>
      </c>
      <c r="G16" s="1">
        <f t="shared" si="22"/>
        <v>299.86686000000003</v>
      </c>
      <c r="H16" s="1">
        <f t="shared" si="23"/>
        <v>161.91477698400001</v>
      </c>
      <c r="I16" s="7">
        <v>97.299390000000002</v>
      </c>
      <c r="J16" s="1">
        <f t="shared" si="24"/>
        <v>350.277804</v>
      </c>
      <c r="K16" s="1">
        <f t="shared" si="25"/>
        <v>189.13444625760002</v>
      </c>
      <c r="L16" s="7">
        <f>AVERAGE(M16/3.6, N16/1.94384)</f>
        <v>68.161188392277367</v>
      </c>
      <c r="M16">
        <v>250</v>
      </c>
      <c r="N16">
        <v>130</v>
      </c>
      <c r="P16" s="4">
        <f t="shared" si="26"/>
        <v>0.42748963589114858</v>
      </c>
      <c r="R16" t="s">
        <v>3</v>
      </c>
      <c r="S16" s="1">
        <v>75.290790000000001</v>
      </c>
      <c r="T16" s="1">
        <f t="shared" si="27"/>
        <v>271.04684400000002</v>
      </c>
      <c r="U16" s="1">
        <f t="shared" si="28"/>
        <v>146.3532492336</v>
      </c>
      <c r="V16" s="1">
        <v>77.952169999999995</v>
      </c>
      <c r="W16" s="1">
        <f t="shared" si="29"/>
        <v>280.62781200000001</v>
      </c>
      <c r="X16" s="1">
        <f t="shared" si="30"/>
        <v>151.52654613279998</v>
      </c>
      <c r="Y16" s="7">
        <v>87.764570000000006</v>
      </c>
      <c r="Z16" s="1">
        <f t="shared" si="31"/>
        <v>315.95245200000005</v>
      </c>
      <c r="AA16" s="1">
        <f t="shared" si="32"/>
        <v>170.6002817488</v>
      </c>
      <c r="AB16" s="7">
        <f>AVERAGE(AC16/3.6, AD16/1.94384)</f>
        <v>68.161188392277367</v>
      </c>
      <c r="AC16">
        <v>250</v>
      </c>
      <c r="AD16">
        <v>130</v>
      </c>
      <c r="AF16" s="4">
        <f t="shared" si="33"/>
        <v>0.28760328377642685</v>
      </c>
    </row>
    <row r="17" spans="2:33" x14ac:dyDescent="0.25">
      <c r="B17" t="s">
        <v>4</v>
      </c>
      <c r="C17" s="1">
        <v>84.284149999999997</v>
      </c>
      <c r="D17" s="1">
        <f t="shared" si="20"/>
        <v>303.42293999999998</v>
      </c>
      <c r="E17" s="1">
        <f t="shared" si="21"/>
        <v>163.83490213599998</v>
      </c>
      <c r="F17" s="1">
        <v>86.660359999999997</v>
      </c>
      <c r="G17" s="1">
        <f t="shared" si="22"/>
        <v>311.97729600000002</v>
      </c>
      <c r="H17" s="1">
        <f t="shared" si="23"/>
        <v>168.4538741824</v>
      </c>
      <c r="I17" s="7">
        <v>92.535480000000007</v>
      </c>
      <c r="J17" s="1">
        <f t="shared" si="24"/>
        <v>333.12772800000005</v>
      </c>
      <c r="K17" s="1">
        <f t="shared" si="25"/>
        <v>179.87416744320001</v>
      </c>
      <c r="L17" s="7">
        <f t="shared" ref="L17" si="34">AVERAGE(M17/3.6, N17/1.94384)</f>
        <v>80.147314365151232</v>
      </c>
      <c r="M17">
        <v>290</v>
      </c>
      <c r="N17">
        <v>155</v>
      </c>
      <c r="P17" s="4">
        <f t="shared" si="26"/>
        <v>0.15456744537200937</v>
      </c>
      <c r="R17" t="s">
        <v>4</v>
      </c>
      <c r="S17" s="1">
        <v>76.900009999999995</v>
      </c>
      <c r="T17" s="1">
        <f t="shared" si="27"/>
        <v>276.840036</v>
      </c>
      <c r="U17" s="1">
        <f t="shared" si="28"/>
        <v>149.4813154384</v>
      </c>
      <c r="V17" s="1">
        <v>79.16722</v>
      </c>
      <c r="W17" s="1">
        <f t="shared" si="29"/>
        <v>285.00199200000003</v>
      </c>
      <c r="X17" s="1">
        <f t="shared" si="30"/>
        <v>153.88840892479999</v>
      </c>
      <c r="Y17" s="7">
        <v>80.971469999999997</v>
      </c>
      <c r="Z17" s="1">
        <f t="shared" si="31"/>
        <v>291.49729200000002</v>
      </c>
      <c r="AA17" s="1">
        <f t="shared" si="32"/>
        <v>157.39558224479998</v>
      </c>
      <c r="AB17" s="7">
        <f t="shared" ref="AB17" si="35">AVERAGE(AC17/3.6, AD17/1.94384)</f>
        <v>80.147314365151232</v>
      </c>
      <c r="AC17">
        <v>290</v>
      </c>
      <c r="AD17">
        <v>155</v>
      </c>
      <c r="AF17" s="4">
        <f t="shared" si="33"/>
        <v>1.0283009996990181E-2</v>
      </c>
    </row>
    <row r="18" spans="2:33" x14ac:dyDescent="0.25">
      <c r="B18" s="8" t="s">
        <v>38</v>
      </c>
      <c r="C18" s="9">
        <f>AVERAGE(C14:C17)</f>
        <v>80.167055000000005</v>
      </c>
      <c r="D18" s="8"/>
      <c r="E18" s="8"/>
      <c r="F18" s="9">
        <f>AVERAGE(F14:F17)</f>
        <v>83.963057499999991</v>
      </c>
      <c r="G18" s="8"/>
      <c r="H18" s="8"/>
      <c r="I18" s="9">
        <f>AVERAGE(I14:I17)</f>
        <v>91.219525000000004</v>
      </c>
      <c r="J18" s="8"/>
      <c r="K18" s="8"/>
      <c r="L18" s="9">
        <f>AVERAGE(L14:L17)</f>
        <v>76.308421017733508</v>
      </c>
      <c r="M18" s="8"/>
      <c r="N18" s="8"/>
      <c r="O18" s="8"/>
      <c r="P18" s="10">
        <f>SUM(P14:P17)</f>
        <v>0.81170215932308054</v>
      </c>
      <c r="Q18" s="8"/>
      <c r="R18" s="8" t="s">
        <v>38</v>
      </c>
      <c r="S18" s="9">
        <f>AVERAGE(S14:S17)</f>
        <v>73.841890000000006</v>
      </c>
      <c r="T18" s="8"/>
      <c r="U18" s="8"/>
      <c r="V18" s="9">
        <f>AVERAGE(V14:V17)</f>
        <v>77.551055000000005</v>
      </c>
      <c r="W18" s="8"/>
      <c r="X18" s="8"/>
      <c r="Y18" s="9">
        <f>AVERAGE(Y14:Y17)</f>
        <v>83.541687499999995</v>
      </c>
      <c r="Z18" s="8"/>
      <c r="AA18" s="8"/>
      <c r="AB18" s="9">
        <f>AVERAGE(AB14:AB17)</f>
        <v>76.308421017733508</v>
      </c>
      <c r="AF18" s="6">
        <f>SUM(AF14:AF17)</f>
        <v>0.43549623471993637</v>
      </c>
    </row>
    <row r="22" spans="2:33" x14ac:dyDescent="0.25">
      <c r="AF22" t="s">
        <v>37</v>
      </c>
      <c r="AG22">
        <v>254000</v>
      </c>
    </row>
    <row r="23" spans="2:33" x14ac:dyDescent="0.25">
      <c r="N23" t="s">
        <v>29</v>
      </c>
      <c r="P23" t="s">
        <v>39</v>
      </c>
      <c r="AF23" t="s">
        <v>31</v>
      </c>
      <c r="AG23">
        <f>AG22*9.806665</f>
        <v>2490892.91</v>
      </c>
    </row>
    <row r="24" spans="2:33" x14ac:dyDescent="0.25">
      <c r="AF24" t="s">
        <v>35</v>
      </c>
      <c r="AG24">
        <v>0.5</v>
      </c>
    </row>
    <row r="25" spans="2:33" x14ac:dyDescent="0.25">
      <c r="N25" t="s">
        <v>21</v>
      </c>
      <c r="P25" t="s">
        <v>28</v>
      </c>
      <c r="AF25" t="s">
        <v>32</v>
      </c>
      <c r="AG25">
        <v>1.2250000000000001</v>
      </c>
    </row>
    <row r="26" spans="2:33" x14ac:dyDescent="0.25">
      <c r="P26" t="s">
        <v>30</v>
      </c>
      <c r="AF26" t="s">
        <v>33</v>
      </c>
      <c r="AG26">
        <v>377</v>
      </c>
    </row>
    <row r="27" spans="2:33" x14ac:dyDescent="0.25">
      <c r="AF27" t="s">
        <v>21</v>
      </c>
      <c r="AG27">
        <v>1.9</v>
      </c>
    </row>
    <row r="28" spans="2:33" x14ac:dyDescent="0.25">
      <c r="AF28" t="s">
        <v>34</v>
      </c>
      <c r="AG28">
        <v>1.2</v>
      </c>
    </row>
    <row r="30" spans="2:33" x14ac:dyDescent="0.25">
      <c r="AF30" t="s">
        <v>36</v>
      </c>
      <c r="AG30">
        <f>SQRT(AG23/(AG24*AG25*AG26*AG27))*AG28</f>
        <v>90.418698655395545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2E0F-8F2F-4FC7-82D9-BB7B1889AEAC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91F6-2E6D-4975-BE19-AB2FAEFD5FF1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FA1-8E89-4911-86E4-B577C65A4A80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02D1-8C79-451A-A9C1-D4F313E26E12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D. Pellegrin</dc:creator>
  <cp:lastModifiedBy>Thomas D. Pellegrin</cp:lastModifiedBy>
  <dcterms:created xsi:type="dcterms:W3CDTF">2022-02-26T13:14:01Z</dcterms:created>
  <dcterms:modified xsi:type="dcterms:W3CDTF">2022-03-06T11:16:59Z</dcterms:modified>
</cp:coreProperties>
</file>