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a39848e8100828d/"/>
    </mc:Choice>
  </mc:AlternateContent>
  <xr:revisionPtr revIDLastSave="285" documentId="8_{D6E3073D-930F-453F-A1BB-72C6FFD73FBA}" xr6:coauthVersionLast="47" xr6:coauthVersionMax="47" xr10:uidLastSave="{C7DE10C8-32C2-4040-82BB-4143C999BDFD}"/>
  <bookViews>
    <workbookView xWindow="-120" yWindow="-120" windowWidth="29040" windowHeight="15720" xr2:uid="{04E5AF51-5EEF-4DDB-A90A-3002520132E8}"/>
  </bookViews>
  <sheets>
    <sheet name="P&amp;L" sheetId="1" r:id="rId1"/>
    <sheet name="Net Sales Details" sheetId="5" r:id="rId2"/>
    <sheet name="Expenses Details" sheetId="8" r:id="rId3"/>
    <sheet name="Taxes" sheetId="3" r:id="rId4"/>
    <sheet name="Future Expected Revenue" sheetId="9" r:id="rId5"/>
    <sheet name="Future Expected Profit - Taxes" sheetId="10" r:id="rId6"/>
    <sheet name="North America Sales Prediction" sheetId="11" r:id="rId7"/>
  </sheets>
  <definedNames>
    <definedName name="_xlchart.v1.0" hidden="1">'Net Sales Details'!$B$24:$B$31</definedName>
    <definedName name="_xlchart.v1.1" hidden="1">'Net Sales Details'!$C$16</definedName>
    <definedName name="_xlchart.v1.10" hidden="1">'Expenses Details'!$A$23:$A$36</definedName>
    <definedName name="_xlchart.v1.11" hidden="1">'Expenses Details'!$B$21:$B$22</definedName>
    <definedName name="_xlchart.v1.12" hidden="1">'Expenses Details'!$B$23:$B$36</definedName>
    <definedName name="_xlchart.v1.13" hidden="1">'Expenses Details'!$C$21:$C$22</definedName>
    <definedName name="_xlchart.v1.14" hidden="1">'Expenses Details'!$C$23:$C$36</definedName>
    <definedName name="_xlchart.v1.2" hidden="1">'Net Sales Details'!$C$24:$C$31</definedName>
    <definedName name="_xlchart.v1.3" hidden="1">'Net Sales Details'!$D$16</definedName>
    <definedName name="_xlchart.v1.4" hidden="1">'Net Sales Details'!$D$24:$D$31</definedName>
    <definedName name="_xlchart.v1.5" hidden="1">'Expenses Details'!$A$23:$A$36</definedName>
    <definedName name="_xlchart.v1.6" hidden="1">'Expenses Details'!$B$21:$B$22</definedName>
    <definedName name="_xlchart.v1.7" hidden="1">'Expenses Details'!$B$23:$B$36</definedName>
    <definedName name="_xlchart.v1.8" hidden="1">'Expenses Details'!$C$21:$C$22</definedName>
    <definedName name="_xlchart.v1.9" hidden="1">'Expenses Details'!$C$23:$C$36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3" i="1"/>
  <c r="H24" i="1"/>
  <c r="H26" i="1"/>
  <c r="H27" i="1"/>
  <c r="H28" i="1"/>
  <c r="H30" i="1"/>
  <c r="H31" i="1"/>
  <c r="H32" i="1"/>
  <c r="H35" i="1"/>
  <c r="H36" i="1"/>
  <c r="I23" i="8"/>
  <c r="I22" i="8"/>
  <c r="C35" i="3"/>
  <c r="B35" i="3"/>
  <c r="C32" i="3"/>
  <c r="B32" i="3"/>
  <c r="C25" i="3"/>
  <c r="B25" i="3"/>
  <c r="C10" i="3"/>
  <c r="B10" i="3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3" i="8"/>
  <c r="E5" i="5"/>
  <c r="E6" i="5"/>
  <c r="E7" i="5"/>
  <c r="E8" i="5"/>
  <c r="E9" i="5"/>
  <c r="E10" i="5"/>
  <c r="E11" i="5"/>
  <c r="G18" i="5"/>
  <c r="G19" i="5"/>
  <c r="G20" i="5"/>
  <c r="G21" i="5"/>
  <c r="G22" i="5"/>
  <c r="G24" i="5"/>
  <c r="G25" i="5"/>
  <c r="G26" i="5"/>
  <c r="G27" i="5"/>
  <c r="G28" i="5"/>
  <c r="G29" i="5"/>
  <c r="G30" i="5"/>
  <c r="G31" i="5"/>
  <c r="G33" i="5"/>
  <c r="G34" i="5"/>
  <c r="G35" i="5"/>
  <c r="G17" i="5"/>
  <c r="G23" i="1"/>
  <c r="G24" i="1"/>
  <c r="G26" i="1"/>
  <c r="G27" i="1"/>
  <c r="G28" i="1"/>
  <c r="G30" i="1"/>
  <c r="G31" i="1"/>
  <c r="G32" i="1"/>
  <c r="G35" i="1"/>
  <c r="G36" i="1"/>
  <c r="G37" i="1"/>
  <c r="G38" i="1"/>
  <c r="G39" i="1"/>
  <c r="G40" i="1"/>
  <c r="G6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J18" i="5"/>
  <c r="J19" i="5"/>
  <c r="J20" i="5"/>
  <c r="J21" i="5"/>
  <c r="J22" i="5"/>
  <c r="J17" i="5"/>
  <c r="I22" i="5"/>
  <c r="I18" i="5"/>
  <c r="I19" i="5"/>
  <c r="I20" i="5"/>
  <c r="I21" i="5"/>
  <c r="I17" i="5"/>
  <c r="J24" i="5"/>
  <c r="J25" i="5"/>
  <c r="J26" i="5"/>
  <c r="J27" i="5"/>
  <c r="J28" i="5"/>
  <c r="J29" i="5"/>
  <c r="J30" i="5"/>
  <c r="J31" i="5"/>
  <c r="I25" i="5"/>
  <c r="I26" i="5"/>
  <c r="I27" i="5"/>
  <c r="I28" i="5"/>
  <c r="I29" i="5"/>
  <c r="I30" i="5"/>
  <c r="I31" i="5"/>
  <c r="I24" i="5"/>
  <c r="C39" i="8"/>
  <c r="B39" i="8"/>
  <c r="D4" i="8"/>
  <c r="D5" i="8"/>
  <c r="D6" i="8"/>
  <c r="D7" i="8"/>
  <c r="D8" i="8"/>
  <c r="D9" i="8"/>
  <c r="D10" i="8"/>
  <c r="D11" i="8"/>
  <c r="D12" i="8"/>
  <c r="D13" i="8"/>
  <c r="D14" i="8"/>
  <c r="D3" i="8"/>
  <c r="C12" i="8"/>
  <c r="B12" i="8"/>
  <c r="C14" i="8"/>
  <c r="B14" i="8"/>
  <c r="D35" i="5"/>
  <c r="C35" i="5"/>
  <c r="D7" i="5"/>
  <c r="D9" i="5" s="1"/>
  <c r="C7" i="5"/>
  <c r="C9" i="5" s="1"/>
  <c r="C24" i="1"/>
  <c r="B24" i="1"/>
  <c r="C21" i="1"/>
  <c r="B21" i="1"/>
  <c r="C28" i="1"/>
  <c r="B28" i="1"/>
  <c r="C32" i="1"/>
  <c r="B32" i="1"/>
  <c r="D6" i="11"/>
  <c r="C6" i="11"/>
  <c r="C6" i="10"/>
  <c r="C7" i="10"/>
  <c r="C6" i="9"/>
  <c r="C11" i="5" l="1"/>
  <c r="B5" i="1"/>
  <c r="D11" i="5"/>
  <c r="C5" i="1"/>
  <c r="C7" i="1" s="1"/>
  <c r="E7" i="10"/>
  <c r="D7" i="10"/>
  <c r="E6" i="10"/>
  <c r="D6" i="10"/>
  <c r="D6" i="9"/>
  <c r="E6" i="9"/>
  <c r="B7" i="1" l="1"/>
  <c r="G5" i="1"/>
  <c r="G7" i="1" l="1"/>
</calcChain>
</file>

<file path=xl/sharedStrings.xml><?xml version="1.0" encoding="utf-8"?>
<sst xmlns="http://schemas.openxmlformats.org/spreadsheetml/2006/main" count="155" uniqueCount="108">
  <si>
    <t>LG Electronics</t>
  </si>
  <si>
    <t>Continuing operations</t>
  </si>
  <si>
    <t>Discontinued operations</t>
  </si>
  <si>
    <t>Profit (Loss) attributable to:</t>
  </si>
  <si>
    <t>Non-controlling interests</t>
  </si>
  <si>
    <t>(in millions of Korean won, except per share amounts)</t>
  </si>
  <si>
    <t>Cost of sales</t>
  </si>
  <si>
    <t>Gross profit (loss)</t>
  </si>
  <si>
    <t>Selling and marketing expenses</t>
  </si>
  <si>
    <t>Administrative expenses</t>
  </si>
  <si>
    <t>Research and development expenses</t>
  </si>
  <si>
    <t>Service costs</t>
  </si>
  <si>
    <t>Operating income</t>
  </si>
  <si>
    <t>Financial income</t>
  </si>
  <si>
    <t>Financial expenses</t>
  </si>
  <si>
    <t>Profit (Loss) from equity method valuation</t>
  </si>
  <si>
    <t>Other non-operating income</t>
  </si>
  <si>
    <t>Other non-operating expenses</t>
  </si>
  <si>
    <t>Profit (Loss) from net monetary items resulting from hyperinflation</t>
  </si>
  <si>
    <t>Profit (Loss) before income tax</t>
  </si>
  <si>
    <t>Income tax expense</t>
  </si>
  <si>
    <t>Profit (Loss) from continuing operations</t>
  </si>
  <si>
    <t>Profit (Loss)</t>
  </si>
  <si>
    <t>Profit (Loss) from discontinued operations</t>
  </si>
  <si>
    <t>Earnings (Losses) per share attributable to owners of the Parent Company during the year (in Korean won) :</t>
  </si>
  <si>
    <t>Earnings (Losses) per ordinary share</t>
  </si>
  <si>
    <t>From continuing operations</t>
  </si>
  <si>
    <t>From discontinued operations</t>
  </si>
  <si>
    <t>Earnings (Losses) per preferred share</t>
  </si>
  <si>
    <t>Consolidated Income Statements Years Ended December 31, 2023 and 2022</t>
  </si>
  <si>
    <t xml:space="preserve">Continuing operations </t>
  </si>
  <si>
    <t>Net sales</t>
  </si>
  <si>
    <t>Owners of the Parent Company Profit (Loss) from continuing operations</t>
  </si>
  <si>
    <t>Revenue from contracts with customers:</t>
  </si>
  <si>
    <t>(in millions of Korean won)</t>
  </si>
  <si>
    <t>Rendering of services and others</t>
  </si>
  <si>
    <t>Subtotal</t>
  </si>
  <si>
    <t>Revenue from other sources: Rental income and others</t>
  </si>
  <si>
    <t>Total</t>
  </si>
  <si>
    <t>Sales of goods</t>
  </si>
  <si>
    <t>By type of products: Refrigerator/ washing machine/ air conditioner and others</t>
  </si>
  <si>
    <t>TV/AV and others</t>
  </si>
  <si>
    <t>In-vehicle infotainment and others</t>
  </si>
  <si>
    <t>Monitor/PC and others</t>
  </si>
  <si>
    <t>Camera module and others</t>
  </si>
  <si>
    <t>Korea</t>
  </si>
  <si>
    <t>North America</t>
  </si>
  <si>
    <t>Europe</t>
  </si>
  <si>
    <t>South America</t>
  </si>
  <si>
    <t>Middle East &amp; Africa</t>
  </si>
  <si>
    <t>China</t>
  </si>
  <si>
    <t>Transferred at a point in time</t>
  </si>
  <si>
    <t>Transferred over time</t>
  </si>
  <si>
    <t>Refrigerator/ washing machine/ air conditioner and others</t>
  </si>
  <si>
    <t>Asia</t>
  </si>
  <si>
    <t>Others</t>
  </si>
  <si>
    <t>By major geographical market:</t>
  </si>
  <si>
    <t>Russia and others</t>
  </si>
  <si>
    <t>Timing of transfer:</t>
  </si>
  <si>
    <t>Year</t>
  </si>
  <si>
    <t>% change</t>
  </si>
  <si>
    <t>Changes in finished goods and work-in-process</t>
  </si>
  <si>
    <t>Raw materials and merchandise used</t>
  </si>
  <si>
    <t>Employee benefit expense</t>
  </si>
  <si>
    <t>Depreciation and amortization</t>
  </si>
  <si>
    <t>Advertising expense</t>
  </si>
  <si>
    <t>Promotion expense</t>
  </si>
  <si>
    <t>Freight expense</t>
  </si>
  <si>
    <t>Commission expense</t>
  </si>
  <si>
    <t>Other expenses</t>
  </si>
  <si>
    <t>General Operating Expenses (Selling and Marketing Expenses, Administrative Expenses,</t>
  </si>
  <si>
    <t>Research and Development Expenses, and Service Cost</t>
  </si>
  <si>
    <t>Salaries</t>
  </si>
  <si>
    <t>Post-employment benefits</t>
  </si>
  <si>
    <t>Employee welfare benefits</t>
  </si>
  <si>
    <t>Rental expense</t>
  </si>
  <si>
    <t>Depreciation</t>
  </si>
  <si>
    <t>Amortization</t>
  </si>
  <si>
    <t>Promotional expense</t>
  </si>
  <si>
    <t>R&amp;D expense</t>
  </si>
  <si>
    <t>Direct service costs</t>
  </si>
  <si>
    <t>(Reversal of) bad debts expense</t>
  </si>
  <si>
    <t>Income not subject to tax</t>
  </si>
  <si>
    <t>Expenses not deductible for tax purposes</t>
  </si>
  <si>
    <t>Tax credits/exemptions</t>
  </si>
  <si>
    <t>Adjustments in respect of prior years</t>
  </si>
  <si>
    <t>Income tax expense (benefit)</t>
  </si>
  <si>
    <t>Effective tax rate</t>
  </si>
  <si>
    <t>Tax expense based on applicable tax rate</t>
  </si>
  <si>
    <t>Current income taxes</t>
  </si>
  <si>
    <t>Current tax on profits for the year</t>
  </si>
  <si>
    <t>Deferred income taxes</t>
  </si>
  <si>
    <t>Changes in temporary differences</t>
  </si>
  <si>
    <t>Changes in tax credit carryforwards</t>
  </si>
  <si>
    <t>Changes in tax loss carryforwards</t>
  </si>
  <si>
    <t xml:space="preserve"> reconciliation between profit before income tax and income tax expense</t>
  </si>
  <si>
    <t xml:space="preserve">% of </t>
  </si>
  <si>
    <t>Expenses related to employees</t>
  </si>
  <si>
    <t>Employees % of expenses</t>
  </si>
  <si>
    <t>N/A</t>
  </si>
  <si>
    <t>% change 2021-2020</t>
  </si>
  <si>
    <t>% change 2023-2022</t>
  </si>
  <si>
    <t>Timeline</t>
  </si>
  <si>
    <t>Values</t>
  </si>
  <si>
    <t>Forecast</t>
  </si>
  <si>
    <t>Lower Confidence Bound</t>
  </si>
  <si>
    <t>Upper Confidence Bound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</si>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</sst>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8" formatCode="_-[$₩-412]* #,##0.00_-;\-[$₩-412]* #,##0.00_-;_-[$₩-412]* &quot;-&quot;??_-;_-@_-"/>
    <numFmt numFmtId="172" formatCode="_-[$₩-412]* #,##0_-;\-[$₩-412]* #,##0_-;_-[$₩-412]* &quot;-&quot;??_-;_-@_-"/>
    <numFmt numFmtId="173" formatCode="_-[$₩-412]* #,##0_-;\-[$₩-412]* #,##0_-;_-[$₩-412]* &quot;-&quot;_-;_-@_-"/>
    <numFmt numFmtId="17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68" fontId="0" fillId="0" borderId="0" xfId="0" applyNumberFormat="1"/>
    <xf numFmtId="14" fontId="0" fillId="0" borderId="0" xfId="0" applyNumberFormat="1"/>
    <xf numFmtId="172" fontId="0" fillId="0" borderId="0" xfId="0" applyNumberFormat="1"/>
    <xf numFmtId="172" fontId="2" fillId="0" borderId="1" xfId="3" applyNumberFormat="1"/>
    <xf numFmtId="0" fontId="0" fillId="0" borderId="0" xfId="0" applyFont="1"/>
    <xf numFmtId="0" fontId="0" fillId="0" borderId="2" xfId="0" applyBorder="1"/>
    <xf numFmtId="0" fontId="0" fillId="0" borderId="0" xfId="0" applyBorder="1"/>
    <xf numFmtId="172" fontId="0" fillId="0" borderId="2" xfId="0" applyNumberFormat="1" applyBorder="1"/>
    <xf numFmtId="172" fontId="0" fillId="0" borderId="0" xfId="0" applyNumberFormat="1" applyBorder="1"/>
    <xf numFmtId="173" fontId="0" fillId="0" borderId="0" xfId="0" applyNumberFormat="1"/>
    <xf numFmtId="173" fontId="2" fillId="0" borderId="1" xfId="3" applyNumberFormat="1"/>
    <xf numFmtId="9" fontId="0" fillId="0" borderId="0" xfId="2" applyFont="1"/>
    <xf numFmtId="174" fontId="0" fillId="0" borderId="0" xfId="2" applyNumberFormat="1" applyFont="1"/>
    <xf numFmtId="10" fontId="0" fillId="0" borderId="0" xfId="2" applyNumberFormat="1" applyFont="1"/>
    <xf numFmtId="173" fontId="0" fillId="0" borderId="2" xfId="0" applyNumberFormat="1" applyBorder="1"/>
    <xf numFmtId="173" fontId="3" fillId="0" borderId="0" xfId="0" applyNumberFormat="1" applyFont="1"/>
    <xf numFmtId="174" fontId="0" fillId="0" borderId="0" xfId="0" applyNumberFormat="1"/>
    <xf numFmtId="174" fontId="2" fillId="0" borderId="1" xfId="3" applyNumberFormat="1"/>
    <xf numFmtId="0" fontId="2" fillId="0" borderId="3" xfId="0" applyFont="1" applyBorder="1"/>
    <xf numFmtId="173" fontId="0" fillId="0" borderId="3" xfId="0" applyNumberFormat="1" applyBorder="1"/>
    <xf numFmtId="0" fontId="0" fillId="0" borderId="4" xfId="0" applyBorder="1"/>
    <xf numFmtId="0" fontId="0" fillId="0" borderId="2" xfId="0" applyFont="1" applyBorder="1"/>
    <xf numFmtId="173" fontId="0" fillId="0" borderId="0" xfId="0" applyNumberFormat="1" applyBorder="1"/>
    <xf numFmtId="0" fontId="2" fillId="0" borderId="5" xfId="0" applyFont="1" applyBorder="1"/>
    <xf numFmtId="173" fontId="0" fillId="0" borderId="5" xfId="0" applyNumberFormat="1" applyBorder="1"/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72" fontId="0" fillId="0" borderId="0" xfId="1" applyNumberFormat="1" applyFont="1"/>
    <xf numFmtId="172" fontId="0" fillId="0" borderId="0" xfId="2" applyNumberFormat="1" applyFont="1"/>
  </cellXfs>
  <cellStyles count="4">
    <cellStyle name="Currency" xfId="1" builtinId="4"/>
    <cellStyle name="Normal" xfId="0" builtinId="0"/>
    <cellStyle name="Percent" xfId="2" builtinId="5"/>
    <cellStyle name="Total" xfId="3" builtinId="25"/>
  </cellStyles>
  <dxfs count="6">
    <dxf>
      <numFmt numFmtId="173" formatCode="_-[$₩-412]* #,##0_-;\-[$₩-412]* #,##0_-;_-[$₩-412]* &quot;-&quot;_-;_-@_-"/>
    </dxf>
    <dxf>
      <numFmt numFmtId="172" formatCode="_-[$₩-412]* #,##0_-;\-[$₩-412]* #,##0_-;_-[$₩-412]* &quot;-&quot;??_-;_-@_-"/>
    </dxf>
    <dxf>
      <numFmt numFmtId="172" formatCode="_-[$₩-412]* #,##0_-;\-[$₩-412]* #,##0_-;_-[$₩-412]* &quot;-&quot;??_-;_-@_-"/>
    </dxf>
    <dxf>
      <numFmt numFmtId="172" formatCode="_-[$₩-412]* #,##0_-;\-[$₩-412]* #,##0_-;_-[$₩-412]* &quot;-&quot;??_-;_-@_-"/>
    </dxf>
    <dxf>
      <numFmt numFmtId="172" formatCode="_-[$₩-412]* #,##0_-;\-[$₩-412]* #,##0_-;_-[$₩-412]* &quot;-&quot;??_-;_-@_-"/>
    </dxf>
    <dxf>
      <numFmt numFmtId="172" formatCode="_-[$₩-412]* #,##0_-;\-[$₩-412]* #,##0_-;_-[$₩-412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Product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4.687376674392079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'Net Sales Details'!$C$16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Sales Details'!$B$17:$B$22</c:f>
              <c:strCache>
                <c:ptCount val="6"/>
                <c:pt idx="0">
                  <c:v>Refrigerator/ washing machine/ air conditioner and others</c:v>
                </c:pt>
                <c:pt idx="1">
                  <c:v>TV/AV and others</c:v>
                </c:pt>
                <c:pt idx="2">
                  <c:v>In-vehicle infotainment and others</c:v>
                </c:pt>
                <c:pt idx="3">
                  <c:v>Monitor/PC and others</c:v>
                </c:pt>
                <c:pt idx="4">
                  <c:v>Camera module and others</c:v>
                </c:pt>
                <c:pt idx="5">
                  <c:v>Others</c:v>
                </c:pt>
              </c:strCache>
            </c:strRef>
          </c:cat>
          <c:val>
            <c:numRef>
              <c:f>'Net Sales Details'!$C$17:$C$22</c:f>
              <c:numCache>
                <c:formatCode>_-[$₩-412]* #,##0_-;\-[$₩-412]* #,##0_-;_-[$₩-412]* "-"_-;_-@_-</c:formatCode>
                <c:ptCount val="6"/>
                <c:pt idx="0">
                  <c:v>29161943</c:v>
                </c:pt>
                <c:pt idx="1">
                  <c:v>14210034</c:v>
                </c:pt>
                <c:pt idx="2">
                  <c:v>10145060</c:v>
                </c:pt>
                <c:pt idx="3">
                  <c:v>5405212</c:v>
                </c:pt>
                <c:pt idx="4">
                  <c:v>20597447</c:v>
                </c:pt>
                <c:pt idx="5">
                  <c:v>3705553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8-449C-9A4C-B9D5D6D4530B}"/>
            </c:ext>
          </c:extLst>
        </c:ser>
        <c:ser>
          <c:idx val="1"/>
          <c:order val="1"/>
          <c:tx>
            <c:strRef>
              <c:f>'Net Sales Details'!$D$16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Sales Details'!$B$17:$B$22</c:f>
              <c:strCache>
                <c:ptCount val="6"/>
                <c:pt idx="0">
                  <c:v>Refrigerator/ washing machine/ air conditioner and others</c:v>
                </c:pt>
                <c:pt idx="1">
                  <c:v>TV/AV and others</c:v>
                </c:pt>
                <c:pt idx="2">
                  <c:v>In-vehicle infotainment and others</c:v>
                </c:pt>
                <c:pt idx="3">
                  <c:v>Monitor/PC and others</c:v>
                </c:pt>
                <c:pt idx="4">
                  <c:v>Camera module and others</c:v>
                </c:pt>
                <c:pt idx="5">
                  <c:v>Others</c:v>
                </c:pt>
              </c:strCache>
            </c:strRef>
          </c:cat>
          <c:val>
            <c:numRef>
              <c:f>'Net Sales Details'!$D$17:$D$22</c:f>
              <c:numCache>
                <c:formatCode>_-[$₩-412]* #,##0_-;\-[$₩-412]* #,##0_-;_-[$₩-412]* "-"_-;_-@_-</c:formatCode>
                <c:ptCount val="6"/>
                <c:pt idx="0">
                  <c:v>29139750</c:v>
                </c:pt>
                <c:pt idx="1">
                  <c:v>15710118</c:v>
                </c:pt>
                <c:pt idx="2">
                  <c:v>8646019</c:v>
                </c:pt>
                <c:pt idx="3">
                  <c:v>6086709</c:v>
                </c:pt>
                <c:pt idx="4">
                  <c:v>19591338</c:v>
                </c:pt>
                <c:pt idx="5">
                  <c:v>3523336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8-449C-9A4C-B9D5D6D4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280671"/>
        <c:axId val="1856281151"/>
      </c:barChart>
      <c:catAx>
        <c:axId val="185628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81151"/>
        <c:crosses val="autoZero"/>
        <c:auto val="1"/>
        <c:lblAlgn val="ctr"/>
        <c:lblOffset val="100"/>
        <c:noMultiLvlLbl val="0"/>
      </c:catAx>
      <c:valAx>
        <c:axId val="18562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8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'Future Expected Revenue'!$B$1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'Future Expected Revenue'!$B$2:$B$6</c:f>
              <c:numCache>
                <c:formatCode>_-[$₩-412]* #,##0_-;\-[$₩-412]* #,##0_-;_-[$₩-412]* "-"??_-;_-@_-</c:formatCode>
                <c:ptCount val="5"/>
                <c:pt idx="0">
                  <c:v>58057908</c:v>
                </c:pt>
                <c:pt idx="1">
                  <c:v>74721629</c:v>
                </c:pt>
                <c:pt idx="2">
                  <c:v>83467318</c:v>
                </c:pt>
                <c:pt idx="3">
                  <c:v>84227765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6-4826-9F43-C2035283CE7A}"/>
            </c:ext>
          </c:extLst>
        </c:ser>
        <c:ser>
          <c:idx val="1"/>
          <c:order val="1"/>
          <c:tx>
            <c:strRef>
              <c:f>'Future Expected Revenue'!$C$1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'Future Expected Revenue'!$A$2:$A$6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'Future Expected Revenue'!$C$2:$C$6</c:f>
              <c:numCache>
                <c:formatCode>General</c:formatCode>
                <c:ptCount val="5"/>
                <c:pt idx="3" formatCode="_-[$₩-412]* #,##0_-;\-[$₩-412]* #,##0_-;_-[$₩-412]* &quot;-&quot;??_-;_-@_-">
                  <c:v>84227765</c:v>
                </c:pt>
                <c:pt idx="4" formatCode="_-[$₩-412]* #,##0_-;\-[$₩-412]* #,##0_-;_-[$₩-412]* &quot;-&quot;??_-;_-@_-">
                  <c:v>94817125.422650158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6-4826-9F43-C2035283CE7A}"/>
            </c:ext>
          </c:extLst>
        </c:ser>
        <c:ser>
          <c:idx val="2"/>
          <c:order val="2"/>
          <c:tx>
            <c:strRef>
              <c:f>'Future Expected Revenue'!$D$1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A5003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'Future Expected Revenue'!$A$2:$A$6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'Future Expected Revenue'!$D$2:$D$6</c:f>
              <c:numCache>
                <c:formatCode>General</c:formatCode>
                <c:ptCount val="5"/>
                <c:pt idx="3" formatCode="_-[$₩-412]* #,##0_-;\-[$₩-412]* #,##0_-;_-[$₩-412]* &quot;-&quot;??_-;_-@_-">
                  <c:v>84227765</c:v>
                </c:pt>
                <c:pt idx="4" formatCode="_-[$₩-412]* #,##0_-;\-[$₩-412]* #,##0_-;_-[$₩-412]* &quot;-&quot;??_-;_-@_-">
                  <c:v>84194771.658107534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6-4826-9F43-C2035283CE7A}"/>
            </c:ext>
          </c:extLst>
        </c:ser>
        <c:ser>
          <c:idx val="3"/>
          <c:order val="3"/>
          <c:tx>
            <c:strRef>
              <c:f>'Future Expected Revenue'!$E$1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A5003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'Future Expected Revenue'!$A$2:$A$6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'Future Expected Revenue'!$E$2:$E$6</c:f>
              <c:numCache>
                <c:formatCode>General</c:formatCode>
                <c:ptCount val="5"/>
                <c:pt idx="3" formatCode="_-[$₩-412]* #,##0_-;\-[$₩-412]* #,##0_-;_-[$₩-412]* &quot;-&quot;??_-;_-@_-">
                  <c:v>84227765</c:v>
                </c:pt>
                <c:pt idx="4" formatCode="_-[$₩-412]* #,##0_-;\-[$₩-412]* #,##0_-;_-[$₩-412]* &quot;-&quot;??_-;_-@_-">
                  <c:v>105439479.18719278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6-4826-9F43-C2035283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4159"/>
        <c:axId val="76296079"/>
      </c:lineChart>
      <c:catAx>
        <c:axId val="762941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6079"/>
        <c:crosses val="autoZero"/>
        <c:auto val="1"/>
        <c:lblAlgn val="ctr"/>
        <c:lblOffset val="100"/>
        <c:noMultiLvlLbl val="0"/>
      </c:catAx>
      <c:valAx>
        <c:axId val="762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'Future Expected Profit - Taxes'!$B$1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'Future Expected Profit - Taxes'!$B$2:$B$7</c:f>
              <c:numCache>
                <c:formatCode>_-[$₩-412]* #,##0_-;\-[$₩-412]* #,##0_-;_-[$₩-412]* "-"??_-;_-@_-</c:formatCode>
                <c:ptCount val="6"/>
                <c:pt idx="0">
                  <c:v>2746936</c:v>
                </c:pt>
                <c:pt idx="1">
                  <c:v>2564833</c:v>
                </c:pt>
                <c:pt idx="2">
                  <c:v>2007504</c:v>
                </c:pt>
                <c:pt idx="3">
                  <c:v>1149667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8-41C8-9DAE-1911E16D987B}"/>
            </c:ext>
          </c:extLst>
        </c:ser>
        <c:ser>
          <c:idx val="1"/>
          <c:order val="1"/>
          <c:tx>
            <c:strRef>
              <c:f>'Future Expected Profit - Taxes'!$C$1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'Future Expected Profit - Taxes'!$A$2:$A$7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'Future Expected Profit - Taxes'!$C$2:$C$7</c:f>
              <c:numCache>
                <c:formatCode>General</c:formatCode>
                <c:ptCount val="6"/>
                <c:pt idx="3" formatCode="_-[$₩-412]* #,##0_-;\-[$₩-412]* #,##0_-;_-[$₩-412]* &quot;-&quot;??_-;_-@_-">
                  <c:v>1149667</c:v>
                </c:pt>
                <c:pt idx="4" formatCode="_-[$₩-412]* #,##0_-;\-[$₩-412]* #,##0_-;_-[$₩-412]* &quot;-&quot;??_-;_-@_-">
                  <c:v>689635.08943050401</c:v>
                </c:pt>
                <c:pt idx="5" formatCode="_-[$₩-412]* #,##0_-;\-[$₩-412]* #,##0_-;_-[$₩-412]* &quot;-&quot;??_-;_-@_-">
                  <c:v>143433.85649740044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8-41C8-9DAE-1911E16D987B}"/>
            </c:ext>
          </c:extLst>
        </c:ser>
        <c:ser>
          <c:idx val="2"/>
          <c:order val="2"/>
          <c:tx>
            <c:strRef>
              <c:f>'Future Expected Profit - Taxes'!$D$1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A5003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'Future Expected Profit - Taxes'!$A$2:$A$7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'Future Expected Profit - Taxes'!$D$2:$D$7</c:f>
              <c:numCache>
                <c:formatCode>General</c:formatCode>
                <c:ptCount val="6"/>
                <c:pt idx="3" formatCode="_-[$₩-412]* #,##0_-;\-[$₩-412]* #,##0_-;_-[$₩-412]* &quot;-&quot;??_-;_-@_-">
                  <c:v>1149667</c:v>
                </c:pt>
                <c:pt idx="4" formatCode="_-[$₩-412]* #,##0_-;\-[$₩-412]* #,##0_-;_-[$₩-412]* &quot;-&quot;??_-;_-@_-">
                  <c:v>235198.57125587162</c:v>
                </c:pt>
                <c:pt idx="5" formatCode="_-[$₩-412]* #,##0_-;\-[$₩-412]* #,##0_-;_-[$₩-412]* &quot;-&quot;??_-;_-@_-">
                  <c:v>-325099.00910908519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8-41C8-9DAE-1911E16D987B}"/>
            </c:ext>
          </c:extLst>
        </c:ser>
        <c:ser>
          <c:idx val="3"/>
          <c:order val="3"/>
          <c:tx>
            <c:strRef>
              <c:f>'Future Expected Profit - Taxes'!$E$1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A5003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'Future Expected Profit - Taxes'!$A$2:$A$7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'Future Expected Profit - Taxes'!$E$2:$E$7</c:f>
              <c:numCache>
                <c:formatCode>General</c:formatCode>
                <c:ptCount val="6"/>
                <c:pt idx="3" formatCode="_-[$₩-412]* #,##0_-;\-[$₩-412]* #,##0_-;_-[$₩-412]* &quot;-&quot;??_-;_-@_-">
                  <c:v>1149667</c:v>
                </c:pt>
                <c:pt idx="4" formatCode="_-[$₩-412]* #,##0_-;\-[$₩-412]* #,##0_-;_-[$₩-412]* &quot;-&quot;??_-;_-@_-">
                  <c:v>1144071.6076051365</c:v>
                </c:pt>
                <c:pt idx="5" formatCode="_-[$₩-412]* #,##0_-;\-[$₩-412]* #,##0_-;_-[$₩-412]* &quot;-&quot;??_-;_-@_-">
                  <c:v>611966.72210388607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8-41C8-9DAE-1911E16D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59919"/>
        <c:axId val="258153679"/>
      </c:lineChart>
      <c:catAx>
        <c:axId val="2581599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3679"/>
        <c:crosses val="autoZero"/>
        <c:auto val="1"/>
        <c:lblAlgn val="ctr"/>
        <c:lblOffset val="100"/>
        <c:noMultiLvlLbl val="0"/>
      </c:catAx>
      <c:valAx>
        <c:axId val="2581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'North America Sales Prediction'!$B$1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'North America Sales Prediction'!$B$2:$B$6</c:f>
              <c:numCache>
                <c:formatCode>_-[$₩-412]* #,##0_-;\-[$₩-412]* #,##0_-;_-[$₩-412]* "-"_-;_-@_-</c:formatCode>
                <c:ptCount val="5"/>
                <c:pt idx="0">
                  <c:v>12664074</c:v>
                </c:pt>
                <c:pt idx="1">
                  <c:v>17716417</c:v>
                </c:pt>
                <c:pt idx="2">
                  <c:v>19736196</c:v>
                </c:pt>
                <c:pt idx="3">
                  <c:v>20337424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E-4DB2-B9B7-8C4A7F87D5A4}"/>
            </c:ext>
          </c:extLst>
        </c:ser>
        <c:ser>
          <c:idx val="1"/>
          <c:order val="1"/>
          <c:tx>
            <c:strRef>
              <c:f>'North America Sales Prediction'!$C$1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'North America Sales Prediction'!$D$2:$D$6</c:f>
                <c:numCache>
                  <c:formatCode>General</c:formatCode>
                  <c:ptCount val="5"/>
                  <c:pt idx="4">
                    <c:v>3057623.4064544048</c:v>
                  </c:pt>
                </c:numCache>
              </c:numRef>
            </c:plus>
            <c:minus>
              <c:numRef>
                <c:f>'North America Sales Prediction'!$D$2:$D$6</c:f>
                <c:numCache>
                  <c:formatCode>General</c:formatCode>
                  <c:ptCount val="5"/>
                  <c:pt idx="4">
                    <c:v>3057623.4064544048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'North America Sales Prediction'!$A$2:$A$6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'North America Sales Prediction'!$C$2:$C$6</c:f>
              <c:numCache>
                <c:formatCode>General</c:formatCode>
                <c:ptCount val="5"/>
                <c:pt idx="4" formatCode="_-[$₩-412]* #,##0_-;\-[$₩-412]* #,##0_-;_-[$₩-412]* &quot;-&quot;_-;_-@_-">
                  <c:v>23272284.581647974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E-4DB2-B9B7-8C4A7F87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294639"/>
        <c:axId val="76300399"/>
      </c:barChart>
      <c:catAx>
        <c:axId val="762946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0399"/>
        <c:crosses val="autoZero"/>
        <c:auto val="1"/>
        <c:lblAlgn val="ctr"/>
        <c:lblOffset val="100"/>
        <c:noMultiLvlLbl val="0"/>
      </c:catAx>
      <c:valAx>
        <c:axId val="763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Revenue of Countries in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of Countries in 2023</a:t>
          </a:r>
        </a:p>
      </cx:txPr>
    </cx:title>
    <cx:plotArea>
      <cx:plotAreaRegion>
        <cx:series layoutId="treemap" uniqueId="{6C5D1C95-D44B-4C08-B67A-AA88EDAC65DB}" formatIdx="0">
          <cx:tx>
            <cx:txData>
              <cx:f>_xlchart.v1.1</cx:f>
              <cx:v>2023</cx:v>
            </cx:txData>
          </cx:tx>
          <cx:dataLabels>
            <cx:numFmt formatCode="_-[$₩-ko-KR]* #,##0_-;-[$₩-ko-KR]* #,##0_-;_-[$₩-ko-KR]* &quot;-&quot;_-;_-@_-" sourceLinked="0"/>
            <cx:visibility seriesName="0" categoryName="1" value="1"/>
            <cx:separator> </cx:separator>
            <cx:dataLabel idx="2">
              <cx:spPr>
                <a:noFill/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ysClr val="windowText" lastClr="000000"/>
                      </a:solidFill>
                      <a:latin typeface="Aptos Narrow" panose="02110004020202020204"/>
                    </a:rPr>
                    <a:t>Asia  ₩7,464,047 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ysClr val="windowText" lastClr="000000"/>
                      </a:solidFill>
                      <a:latin typeface="Aptos Narrow" panose="02110004020202020204"/>
                    </a:rPr>
                    <a:t>Europe  ₩12,123,832 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2023 Operational 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2023 Operational Expenses</a:t>
          </a:r>
        </a:p>
      </cx:txPr>
    </cx:title>
    <cx:plotArea>
      <cx:plotAreaRegion>
        <cx:series layoutId="clusteredColumn" uniqueId="{9DF856C9-447E-4AD4-8446-9E6EB20AFC25}" formatIdx="0">
          <cx:tx>
            <cx:txData>
              <cx:f>_xlchart.v1.6</cx:f>
              <cx:v>2023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1B1A793-9A6D-4AB2-876D-ADA219587680}" formatIdx="1">
          <cx:axisId val="2"/>
        </cx:series>
        <cx:series layoutId="clusteredColumn" hidden="1" uniqueId="{7582D237-B594-495A-8778-A369208049C3}" formatIdx="2">
          <cx:tx>
            <cx:txData>
              <cx:f>_xlchart.v1.8</cx:f>
              <cx:v>2022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5E153D3-1620-49C6-915D-F97431FEDCA4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328706</xdr:colOff>
      <xdr:row>16</xdr:row>
      <xdr:rowOff>167247</xdr:rowOff>
    </xdr:from>
    <xdr:to>
      <xdr:col>20</xdr:col>
      <xdr:colOff>4856</xdr:colOff>
      <xdr:row>31</xdr:row>
      <xdr:rowOff>52947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85404-BABE-BAF4-DDF7-22263C28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35</xdr:row>
      <xdr:rowOff>42862</xdr:rowOff>
    </xdr:from>
    <xdr:to>
      <xdr:col>3</xdr:col>
      <xdr:colOff>0</xdr:colOff>
      <xdr:row>49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F8FBDE-731F-4171-6504-B847D72FE5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886" y="6738937"/>
              <a:ext cx="5662614" cy="272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23</xdr:row>
      <xdr:rowOff>33337</xdr:rowOff>
    </xdr:from>
    <xdr:to>
      <xdr:col>13</xdr:col>
      <xdr:colOff>247649</xdr:colOff>
      <xdr:row>41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0FD64E-812A-AE31-65FD-1B2DC171D7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1086" y="4433887"/>
              <a:ext cx="5529263" cy="3481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23812</xdr:rowOff>
    </xdr:from>
    <xdr:to>
      <xdr:col>5</xdr:col>
      <xdr:colOff>180975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73364-D686-EAAF-0647-44683E187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5</xdr:col>
      <xdr:colOff>333375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75760-DF7D-FD6B-4615-0C0E3CACE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7</xdr:col>
      <xdr:colOff>552450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C7AC-E924-BA89-D831-7EC5C7354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75262-3E9E-4178-B2D8-BFCC01ECA511}" name="Table1" displayName="Table1" ref="A1:E6" totalsRowShown="0">
  <autoFilter ref="A1:E6" xr:uid="{BD375262-3E9E-4178-B2D8-BFCC01ECA511}"/>
  <tableColumns count="5">
    <tableColumn id="1" xr3:uid="{239D6D27-AE47-4A3B-BA15-A780F798F1CC}" name="Timeline"/>
    <tableColumn id="2" xr3:uid="{E1A3B4E2-82B5-46C7-9F32-BA7FADCE6D35}" name="Values" dataDxfId="5"/>
    <tableColumn id="3" xr3:uid="{1EC67F69-409A-4FAA-9B90-D1690121704D}" name="Forecast"/>
    <tableColumn id="4" xr3:uid="{E4DE8611-90CD-4A5F-A5B5-5F1D22BD1038}" name="Lower Confidence Bound"/>
    <tableColumn id="5" xr3:uid="{723F2BDE-5C70-44CC-848E-1A1306BD8F8B}" name="Upper Confidence Bou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3FA7C1-A6B7-4EFC-B5E6-6F617DCE0627}" name="Table2" displayName="Table2" ref="A1:E7" totalsRowShown="0">
  <autoFilter ref="A1:E7" xr:uid="{D23FA7C1-A6B7-4EFC-B5E6-6F617DCE0627}"/>
  <tableColumns count="5">
    <tableColumn id="1" xr3:uid="{99EBB156-6602-4CE3-87CD-05FF9AAE5B2E}" name="Timeline"/>
    <tableColumn id="2" xr3:uid="{C839CA25-BC83-43C4-B868-8C5AB095DC8D}" name="Values" dataDxfId="4"/>
    <tableColumn id="3" xr3:uid="{F894BCCA-7093-4625-B7B7-27C60B7B2760}" name="Forecast" dataDxfId="3"/>
    <tableColumn id="4" xr3:uid="{875EEE80-9768-44E5-B3D1-80ADE546B71E}" name="Lower Confidence Bound" dataDxfId="2"/>
    <tableColumn id="5" xr3:uid="{17F35698-2AD0-4C87-B480-90D0F92738FF}" name="Upper Confidence Bound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CF9755-DCDC-41BA-B728-CBF77DA1CFE6}" name="Table3" displayName="Table3" ref="A1:D6" totalsRowShown="0">
  <autoFilter ref="A1:D6" xr:uid="{4CCF9755-DCDC-41BA-B728-CBF77DA1CFE6}"/>
  <tableColumns count="4">
    <tableColumn id="1" xr3:uid="{1A66C377-D8B8-4B3F-8A5A-9578CB1C2F51}" name="Timeline"/>
    <tableColumn id="2" xr3:uid="{0AC68837-2D40-4E6B-8B36-47848A6C6844}" name="Values" dataDxfId="0"/>
    <tableColumn id="3" xr3:uid="{A9BCB42F-0690-40A9-94E5-C7117309ADCE}" name="Forecast"/>
    <tableColumn id="4" xr3:uid="{3B553C47-196F-4159-952F-56C181560999}" name="Confidence Inter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G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FD312E"/>
      </a:accent1>
      <a:accent2>
        <a:srgbClr val="A50034"/>
      </a:accent2>
      <a:accent3>
        <a:srgbClr val="F0ECE4"/>
      </a:accent3>
      <a:accent4>
        <a:srgbClr val="FFFFFF"/>
      </a:accent4>
      <a:accent5>
        <a:srgbClr val="000000"/>
      </a:accent5>
      <a:accent6>
        <a:srgbClr val="FC7C72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4731-0E21-497C-A314-D6C2D33A32F9}">
  <dimension ref="A1:O57"/>
  <sheetViews>
    <sheetView tabSelected="1" topLeftCell="A7" workbookViewId="0">
      <selection activeCell="B21" sqref="B21:E21"/>
    </sheetView>
  </sheetViews>
  <sheetFormatPr defaultRowHeight="15" x14ac:dyDescent="0.25"/>
  <cols>
    <col min="1" max="1" width="99.28515625" bestFit="1" customWidth="1"/>
    <col min="2" max="3" width="17.28515625" bestFit="1" customWidth="1"/>
    <col min="4" max="4" width="16" bestFit="1" customWidth="1"/>
    <col min="5" max="6" width="16.140625" bestFit="1" customWidth="1"/>
    <col min="7" max="8" width="18.85546875" bestFit="1" customWidth="1"/>
    <col min="9" max="9" width="29" bestFit="1" customWidth="1"/>
    <col min="10" max="10" width="22.28515625" customWidth="1"/>
    <col min="11" max="11" width="13.5703125" customWidth="1"/>
    <col min="12" max="14" width="12.7109375" bestFit="1" customWidth="1"/>
    <col min="15" max="15" width="11.140625" bestFit="1" customWidth="1"/>
    <col min="16" max="16" width="8.5703125" customWidth="1"/>
  </cols>
  <sheetData>
    <row r="1" spans="1:15" x14ac:dyDescent="0.25">
      <c r="A1" s="2" t="s">
        <v>0</v>
      </c>
      <c r="B1" s="2"/>
      <c r="C1" s="2"/>
    </row>
    <row r="2" spans="1:15" x14ac:dyDescent="0.25">
      <c r="A2" s="2" t="s">
        <v>29</v>
      </c>
      <c r="B2" s="2"/>
      <c r="C2" s="2"/>
    </row>
    <row r="3" spans="1:15" x14ac:dyDescent="0.25">
      <c r="A3" t="s">
        <v>5</v>
      </c>
      <c r="B3">
        <v>2023</v>
      </c>
      <c r="C3">
        <v>2022</v>
      </c>
      <c r="D3">
        <v>2021</v>
      </c>
      <c r="E3">
        <v>2020</v>
      </c>
      <c r="G3" t="s">
        <v>101</v>
      </c>
      <c r="H3" t="s">
        <v>100</v>
      </c>
    </row>
    <row r="4" spans="1:15" x14ac:dyDescent="0.25">
      <c r="A4" s="3" t="s">
        <v>30</v>
      </c>
    </row>
    <row r="5" spans="1:15" x14ac:dyDescent="0.25">
      <c r="A5" s="3" t="s">
        <v>31</v>
      </c>
      <c r="B5" s="6">
        <f>'Net Sales Details'!C9</f>
        <v>84227765</v>
      </c>
      <c r="C5" s="6">
        <f>'Net Sales Details'!D9</f>
        <v>83467318</v>
      </c>
      <c r="D5" s="6">
        <v>74721629</v>
      </c>
      <c r="E5" s="6">
        <v>58057908</v>
      </c>
      <c r="G5" s="16">
        <f>((B5-C5)/C5)</f>
        <v>9.1107156456135315E-3</v>
      </c>
      <c r="H5" s="16">
        <f>((D5-E5)/E5)</f>
        <v>0.28701897078344607</v>
      </c>
      <c r="I5" s="4"/>
    </row>
    <row r="6" spans="1:15" x14ac:dyDescent="0.25">
      <c r="A6" s="3" t="s">
        <v>6</v>
      </c>
      <c r="B6" s="6">
        <v>64425110</v>
      </c>
      <c r="C6" s="6">
        <v>63231088</v>
      </c>
      <c r="D6" s="6">
        <v>55848752</v>
      </c>
      <c r="E6" s="6">
        <v>42549187</v>
      </c>
      <c r="G6" s="16">
        <f>((B6-C6)/C6)</f>
        <v>1.8883464412315663E-2</v>
      </c>
      <c r="H6" s="16">
        <f>((D6-E6)/E6)</f>
        <v>0.31256919198009586</v>
      </c>
      <c r="I6" s="4"/>
      <c r="K6" s="5"/>
      <c r="L6" s="5"/>
      <c r="M6" s="5"/>
      <c r="N6" s="5"/>
    </row>
    <row r="7" spans="1:15" ht="15.75" thickBot="1" x14ac:dyDescent="0.3">
      <c r="A7" s="3" t="s">
        <v>7</v>
      </c>
      <c r="B7" s="7">
        <f>B5-B6</f>
        <v>19802655</v>
      </c>
      <c r="C7" s="7">
        <f>C5-C6</f>
        <v>20236230</v>
      </c>
      <c r="D7" s="7">
        <v>18872877</v>
      </c>
      <c r="E7" s="7">
        <v>15508721</v>
      </c>
      <c r="G7" s="16">
        <f>((B7-C7)/C7)</f>
        <v>-2.1425680573901363E-2</v>
      </c>
      <c r="H7" s="16">
        <f>((D7-E7)/E7)</f>
        <v>0.21692027343840928</v>
      </c>
      <c r="I7" s="4"/>
    </row>
    <row r="8" spans="1:15" ht="15.75" thickTop="1" x14ac:dyDescent="0.25">
      <c r="A8" t="s">
        <v>8</v>
      </c>
      <c r="B8" s="6">
        <v>9989153</v>
      </c>
      <c r="C8" s="6">
        <v>10700361</v>
      </c>
      <c r="D8" s="6">
        <v>9180944</v>
      </c>
      <c r="E8" s="6">
        <v>7143248</v>
      </c>
      <c r="G8" s="16">
        <f>((B8-C8)/C8)</f>
        <v>-6.6465794939067943E-2</v>
      </c>
      <c r="H8" s="16">
        <f>((D8-E8)/E8)</f>
        <v>0.28526183047263654</v>
      </c>
      <c r="I8" s="4"/>
    </row>
    <row r="9" spans="1:15" x14ac:dyDescent="0.25">
      <c r="A9" t="s">
        <v>9</v>
      </c>
      <c r="B9" s="6">
        <v>1999531</v>
      </c>
      <c r="C9" s="6">
        <v>1788544</v>
      </c>
      <c r="D9" s="6">
        <v>1423428</v>
      </c>
      <c r="E9" s="6">
        <v>1241628</v>
      </c>
      <c r="G9" s="16">
        <f>((B9-C9)/C9)</f>
        <v>0.11796578669577042</v>
      </c>
      <c r="H9" s="16">
        <f>((D9-E9)/E9)</f>
        <v>0.14642066705969903</v>
      </c>
      <c r="I9" s="4"/>
    </row>
    <row r="10" spans="1:15" x14ac:dyDescent="0.25">
      <c r="A10" t="s">
        <v>10</v>
      </c>
      <c r="B10" s="6">
        <v>2547621</v>
      </c>
      <c r="C10" s="6">
        <v>2397333</v>
      </c>
      <c r="D10" s="6">
        <v>2095682</v>
      </c>
      <c r="E10" s="6">
        <v>1824380</v>
      </c>
      <c r="G10" s="16">
        <f>((B10-C10)/C10)</f>
        <v>6.2689663888996647E-2</v>
      </c>
      <c r="H10" s="16">
        <f>((D10-E10)/E10)</f>
        <v>0.14870915050592531</v>
      </c>
      <c r="I10" s="4"/>
    </row>
    <row r="11" spans="1:15" x14ac:dyDescent="0.25">
      <c r="A11" t="s">
        <v>11</v>
      </c>
      <c r="B11" s="6">
        <v>1717276</v>
      </c>
      <c r="C11" s="6">
        <v>1799020</v>
      </c>
      <c r="D11" s="6">
        <v>2309049</v>
      </c>
      <c r="E11" s="6">
        <v>1394357</v>
      </c>
      <c r="G11" s="16">
        <f>((B11-C11)/C11)</f>
        <v>-4.5438071839112408E-2</v>
      </c>
      <c r="H11" s="16">
        <f>((D11-E11)/E11)</f>
        <v>0.65599555924343622</v>
      </c>
      <c r="I11" s="4"/>
    </row>
    <row r="12" spans="1:15" x14ac:dyDescent="0.25">
      <c r="A12" s="3" t="s">
        <v>12</v>
      </c>
      <c r="B12" s="6">
        <v>3549074</v>
      </c>
      <c r="C12" s="6">
        <v>3550972</v>
      </c>
      <c r="D12" s="6">
        <v>3863774</v>
      </c>
      <c r="E12" s="6">
        <v>3905108</v>
      </c>
      <c r="G12" s="16">
        <f>((B12-C12)/C12)</f>
        <v>-5.3450153929684606E-4</v>
      </c>
      <c r="H12" s="16">
        <f>((D12-E12)/E12)</f>
        <v>-1.0584598428519774E-2</v>
      </c>
      <c r="I12" s="4"/>
    </row>
    <row r="13" spans="1:15" x14ac:dyDescent="0.25">
      <c r="A13" t="s">
        <v>13</v>
      </c>
      <c r="B13" s="6">
        <v>1285261</v>
      </c>
      <c r="C13" s="6">
        <v>1038184</v>
      </c>
      <c r="D13" s="6">
        <v>596156</v>
      </c>
      <c r="E13" s="6">
        <v>593859</v>
      </c>
      <c r="G13" s="16">
        <f>((B13-C13)/C13)</f>
        <v>0.23798960492552379</v>
      </c>
      <c r="H13" s="16">
        <f>((D13-E13)/E13)</f>
        <v>3.8679215099880612E-3</v>
      </c>
      <c r="I13" s="4"/>
      <c r="K13" s="1"/>
      <c r="L13" s="1"/>
      <c r="M13" s="1"/>
      <c r="N13" s="1"/>
    </row>
    <row r="14" spans="1:15" x14ac:dyDescent="0.25">
      <c r="A14" t="s">
        <v>14</v>
      </c>
      <c r="B14" s="6">
        <v>1425480</v>
      </c>
      <c r="C14" s="6">
        <v>1231875</v>
      </c>
      <c r="D14" s="6">
        <v>690401</v>
      </c>
      <c r="E14" s="6">
        <v>892751</v>
      </c>
      <c r="G14" s="16">
        <f>((B14-C14)/C14)</f>
        <v>0.15716286149162861</v>
      </c>
      <c r="H14" s="16">
        <f>((D14-E14)/E14)</f>
        <v>-0.22665894521540722</v>
      </c>
      <c r="I14" s="4"/>
      <c r="M14" s="1"/>
      <c r="N14" s="1"/>
      <c r="O14" s="1"/>
    </row>
    <row r="15" spans="1:15" x14ac:dyDescent="0.25">
      <c r="A15" t="s">
        <v>15</v>
      </c>
      <c r="B15" s="6">
        <v>-1044728</v>
      </c>
      <c r="C15" s="6">
        <v>-1168026</v>
      </c>
      <c r="D15" s="6">
        <v>448881</v>
      </c>
      <c r="E15" s="6">
        <v>-24177</v>
      </c>
      <c r="G15" s="16">
        <f>((B15-C15)/C15)</f>
        <v>-0.10556100634746145</v>
      </c>
      <c r="H15" s="16">
        <f>((D15-E15)/E15)</f>
        <v>-19.56644745005584</v>
      </c>
      <c r="I15" s="4"/>
    </row>
    <row r="16" spans="1:15" x14ac:dyDescent="0.25">
      <c r="A16" t="s">
        <v>16</v>
      </c>
      <c r="B16" s="6">
        <v>2295013</v>
      </c>
      <c r="C16" s="6">
        <v>3852929</v>
      </c>
      <c r="D16" s="6">
        <v>1874069</v>
      </c>
      <c r="E16" s="6">
        <v>2347278</v>
      </c>
      <c r="G16" s="16">
        <f>((B16-C16)/C16)</f>
        <v>-0.40434588854349507</v>
      </c>
      <c r="H16" s="16">
        <f>((D16-E16)/E16)</f>
        <v>-0.20159904365822881</v>
      </c>
      <c r="I16" s="4"/>
      <c r="K16" s="1"/>
      <c r="L16" s="1"/>
      <c r="M16" s="1"/>
      <c r="N16" s="1"/>
    </row>
    <row r="17" spans="1:15" x14ac:dyDescent="0.25">
      <c r="A17" t="s">
        <v>17</v>
      </c>
      <c r="B17" s="6">
        <v>2766111</v>
      </c>
      <c r="C17" s="6">
        <v>3502373</v>
      </c>
      <c r="D17" s="6">
        <v>2549084</v>
      </c>
      <c r="E17" s="6">
        <v>2585971</v>
      </c>
      <c r="G17" s="16">
        <f>((B17-C17)/C17)</f>
        <v>-0.210218043595014</v>
      </c>
      <c r="H17" s="16">
        <f>((D17-E17)/E17)</f>
        <v>-1.4264274425351251E-2</v>
      </c>
      <c r="I17" s="4"/>
      <c r="M17" s="1"/>
      <c r="N17" s="1"/>
      <c r="O17" s="1"/>
    </row>
    <row r="18" spans="1:15" x14ac:dyDescent="0.25">
      <c r="A18" t="s">
        <v>18</v>
      </c>
      <c r="B18" s="11">
        <v>-23150</v>
      </c>
      <c r="C18" s="11">
        <v>0</v>
      </c>
      <c r="D18" s="11" t="s">
        <v>99</v>
      </c>
      <c r="E18" s="11" t="s">
        <v>99</v>
      </c>
      <c r="G18" s="16"/>
      <c r="H18" s="16"/>
      <c r="I18" s="4"/>
      <c r="K18" s="1"/>
      <c r="L18" s="1"/>
      <c r="M18" s="1"/>
      <c r="N18" s="1"/>
    </row>
    <row r="19" spans="1:15" x14ac:dyDescent="0.25">
      <c r="A19" t="s">
        <v>19</v>
      </c>
      <c r="B19" s="6">
        <v>1869879</v>
      </c>
      <c r="C19" s="31">
        <v>2539811</v>
      </c>
      <c r="D19" s="6">
        <v>3543395</v>
      </c>
      <c r="E19" s="31">
        <v>3343346</v>
      </c>
      <c r="G19" s="16">
        <f>((B19-C19)/C19)</f>
        <v>-0.26377238306314921</v>
      </c>
      <c r="H19" s="16">
        <f>((D19-E19)/E19)</f>
        <v>5.9834967723950798E-2</v>
      </c>
      <c r="I19" s="4"/>
      <c r="K19" s="1"/>
      <c r="L19" s="1"/>
      <c r="M19" s="1"/>
      <c r="N19" s="1"/>
    </row>
    <row r="20" spans="1:15" x14ac:dyDescent="0.25">
      <c r="A20" t="s">
        <v>20</v>
      </c>
      <c r="B20" s="6">
        <v>720212</v>
      </c>
      <c r="C20" s="6">
        <v>532307</v>
      </c>
      <c r="D20" s="6">
        <v>978562</v>
      </c>
      <c r="E20" s="6">
        <v>596410</v>
      </c>
      <c r="G20" s="16">
        <f>((B20-C20)/C20)</f>
        <v>0.35300118164893568</v>
      </c>
      <c r="H20" s="16">
        <f>((D20-E20)/E20)</f>
        <v>0.64075384383226308</v>
      </c>
      <c r="I20" s="4"/>
      <c r="K20" s="1"/>
      <c r="L20" s="1"/>
      <c r="M20" s="1"/>
      <c r="N20" s="1"/>
    </row>
    <row r="21" spans="1:15" ht="15.75" thickBot="1" x14ac:dyDescent="0.3">
      <c r="A21" t="s">
        <v>21</v>
      </c>
      <c r="B21" s="7">
        <f>B19-B20</f>
        <v>1149667</v>
      </c>
      <c r="C21" s="7">
        <f>C19-C20</f>
        <v>2007504</v>
      </c>
      <c r="D21" s="7">
        <v>2564833</v>
      </c>
      <c r="E21" s="7">
        <v>2746936</v>
      </c>
      <c r="G21" s="16">
        <f>((B21-C21)/C21)</f>
        <v>-0.42731521331962474</v>
      </c>
      <c r="H21" s="16">
        <f>((D21-E21)/E21)</f>
        <v>-6.6293135333331393E-2</v>
      </c>
      <c r="I21" s="4"/>
      <c r="K21" s="1"/>
      <c r="L21" s="1"/>
      <c r="M21" s="1"/>
      <c r="N21" s="1"/>
    </row>
    <row r="22" spans="1:15" ht="15.75" thickTop="1" x14ac:dyDescent="0.25">
      <c r="A22" s="3" t="s">
        <v>2</v>
      </c>
      <c r="B22" s="6"/>
      <c r="C22" s="6"/>
      <c r="D22" s="6"/>
      <c r="E22" s="6"/>
      <c r="G22" s="16"/>
      <c r="H22" s="16"/>
      <c r="I22" s="4"/>
      <c r="K22" s="1"/>
      <c r="L22" s="1"/>
      <c r="M22" s="1"/>
      <c r="N22" s="1"/>
    </row>
    <row r="23" spans="1:15" x14ac:dyDescent="0.25">
      <c r="A23" t="s">
        <v>23</v>
      </c>
      <c r="B23" s="6">
        <v>944</v>
      </c>
      <c r="C23" s="6">
        <v>-144381</v>
      </c>
      <c r="D23" s="6">
        <v>-1149861</v>
      </c>
      <c r="E23" s="6">
        <v>-6831146</v>
      </c>
      <c r="G23" s="16">
        <f>((B23-C23)/C23)</f>
        <v>-1.0065382564187808</v>
      </c>
      <c r="H23" s="16">
        <f>((D23-E23)/E23)</f>
        <v>-0.83167377772338635</v>
      </c>
      <c r="I23" s="4"/>
      <c r="K23" s="1"/>
      <c r="L23" s="1"/>
      <c r="M23" s="1"/>
      <c r="N23" s="1"/>
    </row>
    <row r="24" spans="1:15" ht="15.75" thickBot="1" x14ac:dyDescent="0.3">
      <c r="A24" t="s">
        <v>22</v>
      </c>
      <c r="B24" s="7">
        <f>B21+B23</f>
        <v>1150611</v>
      </c>
      <c r="C24" s="7">
        <f>C21+C23</f>
        <v>1863123</v>
      </c>
      <c r="D24" s="7">
        <v>1414972</v>
      </c>
      <c r="E24" s="7">
        <v>2063790</v>
      </c>
      <c r="G24" s="16">
        <f>((B24-C24)/C24)</f>
        <v>-0.38242885735402332</v>
      </c>
      <c r="H24" s="16">
        <f>((D24-E24)/E24)</f>
        <v>-0.31438179272115863</v>
      </c>
      <c r="I24" s="4"/>
      <c r="K24" s="1"/>
      <c r="L24" s="1"/>
      <c r="M24" s="1"/>
      <c r="N24" s="1"/>
    </row>
    <row r="25" spans="1:15" ht="15.75" thickTop="1" x14ac:dyDescent="0.25">
      <c r="A25" s="3" t="s">
        <v>3</v>
      </c>
      <c r="B25" s="6"/>
      <c r="C25" s="6"/>
      <c r="D25" s="6"/>
      <c r="E25" s="6"/>
      <c r="G25" s="16"/>
      <c r="H25" s="16"/>
      <c r="I25" s="4"/>
      <c r="K25" s="1"/>
      <c r="L25" s="1"/>
      <c r="M25" s="1"/>
      <c r="N25" s="1"/>
    </row>
    <row r="26" spans="1:15" x14ac:dyDescent="0.25">
      <c r="A26" t="s">
        <v>32</v>
      </c>
      <c r="B26" s="6">
        <v>711958</v>
      </c>
      <c r="C26" s="6">
        <v>1340750</v>
      </c>
      <c r="D26" s="6">
        <v>2180431</v>
      </c>
      <c r="E26" s="6">
        <v>2616749</v>
      </c>
      <c r="G26" s="16">
        <f>((B26-C26)/C26)</f>
        <v>-0.46898526943874697</v>
      </c>
      <c r="H26" s="16">
        <f>((D26-E26)/E26)</f>
        <v>-0.16674048599999464</v>
      </c>
      <c r="I26" s="4"/>
      <c r="K26" s="1"/>
      <c r="L26" s="1"/>
      <c r="M26" s="1"/>
      <c r="N26" s="1"/>
    </row>
    <row r="27" spans="1:15" x14ac:dyDescent="0.25">
      <c r="A27" t="s">
        <v>23</v>
      </c>
      <c r="B27" s="6">
        <v>944</v>
      </c>
      <c r="C27" s="6">
        <v>-144308</v>
      </c>
      <c r="D27" s="6">
        <v>-1148721</v>
      </c>
      <c r="E27" s="6">
        <v>-648417</v>
      </c>
      <c r="G27" s="16">
        <f>((B27-C27)/C27)</f>
        <v>-1.0065415638772626</v>
      </c>
      <c r="H27" s="16">
        <f>((D27-E27)/E27)</f>
        <v>0.77157754963241243</v>
      </c>
      <c r="I27" s="4"/>
      <c r="K27" s="1"/>
      <c r="L27" s="1"/>
      <c r="M27" s="1"/>
      <c r="N27" s="1"/>
    </row>
    <row r="28" spans="1:15" ht="15.75" thickBot="1" x14ac:dyDescent="0.3">
      <c r="B28" s="7">
        <f>B26+B27</f>
        <v>712902</v>
      </c>
      <c r="C28" s="7">
        <f>C26+C27</f>
        <v>1196442</v>
      </c>
      <c r="D28" s="7">
        <v>1031710</v>
      </c>
      <c r="E28" s="7">
        <v>1968332</v>
      </c>
      <c r="G28" s="16">
        <f>((B28-C28)/C28)</f>
        <v>-0.40414829970863608</v>
      </c>
      <c r="H28" s="16">
        <f>((D28-E28)/E28)</f>
        <v>-0.47584553825269316</v>
      </c>
      <c r="I28" s="4"/>
      <c r="K28" s="1"/>
      <c r="L28" s="1"/>
      <c r="M28" s="1"/>
      <c r="N28" s="1"/>
    </row>
    <row r="29" spans="1:15" ht="15.75" thickTop="1" x14ac:dyDescent="0.25">
      <c r="A29" t="s">
        <v>4</v>
      </c>
      <c r="B29" s="6"/>
      <c r="C29" s="6"/>
      <c r="D29" s="6"/>
      <c r="E29" s="6"/>
      <c r="G29" s="16"/>
      <c r="H29" s="16"/>
      <c r="I29" s="4"/>
      <c r="K29" s="1"/>
      <c r="L29" s="1"/>
      <c r="M29" s="1"/>
      <c r="N29" s="1"/>
    </row>
    <row r="30" spans="1:15" x14ac:dyDescent="0.25">
      <c r="A30" s="8" t="s">
        <v>21</v>
      </c>
      <c r="B30" s="6">
        <v>437709</v>
      </c>
      <c r="C30" s="6">
        <v>666754</v>
      </c>
      <c r="D30" s="6">
        <v>384402</v>
      </c>
      <c r="E30" s="6">
        <v>130187</v>
      </c>
      <c r="G30" s="16">
        <f>((B30-C30)/C30)</f>
        <v>-0.34352249855268957</v>
      </c>
      <c r="H30" s="16">
        <f>((D30-E30)/E30)</f>
        <v>1.9526911289145614</v>
      </c>
      <c r="I30" s="4"/>
      <c r="K30" s="1"/>
      <c r="L30" s="1"/>
      <c r="M30" s="1"/>
      <c r="N30" s="1"/>
    </row>
    <row r="31" spans="1:15" x14ac:dyDescent="0.25">
      <c r="A31" t="s">
        <v>23</v>
      </c>
      <c r="B31" s="6">
        <v>0</v>
      </c>
      <c r="C31" s="6">
        <v>-73</v>
      </c>
      <c r="D31" s="6">
        <v>-1140</v>
      </c>
      <c r="E31" s="6">
        <v>-34729</v>
      </c>
      <c r="G31" s="16">
        <f>((B31-C31)/C31)</f>
        <v>-1</v>
      </c>
      <c r="H31" s="16">
        <f>((D31-E31)/E31)</f>
        <v>-0.9671744075556451</v>
      </c>
      <c r="I31" s="4"/>
    </row>
    <row r="32" spans="1:15" ht="15.75" thickBot="1" x14ac:dyDescent="0.3">
      <c r="B32" s="7">
        <f>B30+B31</f>
        <v>437709</v>
      </c>
      <c r="C32" s="7">
        <f>C30+C31</f>
        <v>666681</v>
      </c>
      <c r="D32" s="7">
        <v>383262</v>
      </c>
      <c r="E32" s="7">
        <v>95458</v>
      </c>
      <c r="G32" s="16">
        <f>((B32-C32)/C32)</f>
        <v>-0.34345061581176006</v>
      </c>
      <c r="H32" s="16">
        <f>((D32-E32)/E32)</f>
        <v>3.0149804102327726</v>
      </c>
      <c r="I32" s="4"/>
    </row>
    <row r="33" spans="1:15" ht="15.75" thickTop="1" x14ac:dyDescent="0.25">
      <c r="B33" s="6"/>
      <c r="C33" s="6"/>
      <c r="D33" s="6"/>
      <c r="E33" s="6"/>
      <c r="G33" s="16"/>
      <c r="H33" s="16"/>
      <c r="I33" s="4"/>
    </row>
    <row r="34" spans="1:15" x14ac:dyDescent="0.25">
      <c r="A34" s="3" t="s">
        <v>24</v>
      </c>
      <c r="B34" s="6"/>
      <c r="C34" s="6"/>
      <c r="D34" s="6"/>
      <c r="E34" s="6"/>
      <c r="G34" s="16"/>
      <c r="H34" s="16"/>
      <c r="I34" s="4"/>
    </row>
    <row r="35" spans="1:15" x14ac:dyDescent="0.25">
      <c r="A35" t="s">
        <v>25</v>
      </c>
      <c r="B35" s="6">
        <v>3954</v>
      </c>
      <c r="C35" s="6">
        <v>6640</v>
      </c>
      <c r="D35" s="6">
        <v>12104</v>
      </c>
      <c r="E35" s="6">
        <v>14527</v>
      </c>
      <c r="G35" s="16">
        <f>((B35-C35)/C35)</f>
        <v>-0.40451807228915665</v>
      </c>
      <c r="H35" s="16">
        <f>((D35-E35)/E35)</f>
        <v>-0.16679286845184829</v>
      </c>
      <c r="I35" s="4"/>
    </row>
    <row r="36" spans="1:15" x14ac:dyDescent="0.25">
      <c r="A36" t="s">
        <v>26</v>
      </c>
      <c r="B36" s="6">
        <v>3949</v>
      </c>
      <c r="C36" s="6">
        <v>7441</v>
      </c>
      <c r="D36" s="6">
        <v>-6379</v>
      </c>
      <c r="E36" s="6">
        <v>-3601</v>
      </c>
      <c r="G36" s="16">
        <f>((B36-C36)/C36)</f>
        <v>-0.46929176185996507</v>
      </c>
      <c r="H36" s="16">
        <f>((D36-E36)/E36)</f>
        <v>0.77145237434046099</v>
      </c>
      <c r="I36" s="4"/>
    </row>
    <row r="37" spans="1:15" x14ac:dyDescent="0.25">
      <c r="A37" t="s">
        <v>27</v>
      </c>
      <c r="B37" s="6">
        <v>5</v>
      </c>
      <c r="C37" s="6">
        <v>-801</v>
      </c>
      <c r="D37" s="32"/>
      <c r="E37" s="32"/>
      <c r="G37" s="16">
        <f>((B37-C37)/C37)</f>
        <v>-1.0062421972534332</v>
      </c>
      <c r="H37" s="16"/>
      <c r="I37" s="4"/>
    </row>
    <row r="38" spans="1:15" x14ac:dyDescent="0.25">
      <c r="A38" t="s">
        <v>28</v>
      </c>
      <c r="B38" s="6">
        <v>4004</v>
      </c>
      <c r="C38" s="6">
        <v>6690</v>
      </c>
      <c r="D38" s="6"/>
      <c r="E38" s="6"/>
      <c r="G38" s="16">
        <f>((B38-C38)/C38)</f>
        <v>-0.4014947683109118</v>
      </c>
      <c r="H38" s="16"/>
      <c r="I38" s="4"/>
      <c r="L38" s="1"/>
      <c r="M38" s="1"/>
      <c r="N38" s="1"/>
      <c r="O38" s="1"/>
    </row>
    <row r="39" spans="1:15" x14ac:dyDescent="0.25">
      <c r="A39" t="s">
        <v>26</v>
      </c>
      <c r="B39" s="6">
        <v>3999</v>
      </c>
      <c r="C39" s="6">
        <v>7491</v>
      </c>
      <c r="D39" s="6">
        <v>12154</v>
      </c>
      <c r="E39" s="6">
        <v>14577</v>
      </c>
      <c r="G39" s="16">
        <f>((B39-C39)/C39)</f>
        <v>-0.46615939126952344</v>
      </c>
      <c r="H39" s="16">
        <f>((D39-E39)/E39)</f>
        <v>-0.1662207587295054</v>
      </c>
      <c r="I39" s="4"/>
      <c r="L39" s="1"/>
      <c r="M39" s="1"/>
      <c r="N39" s="1"/>
      <c r="O39" s="1"/>
    </row>
    <row r="40" spans="1:15" x14ac:dyDescent="0.25">
      <c r="A40" t="s">
        <v>27</v>
      </c>
      <c r="B40" s="6">
        <v>5</v>
      </c>
      <c r="C40" s="6">
        <v>-801</v>
      </c>
      <c r="D40" s="6">
        <v>-6379</v>
      </c>
      <c r="E40" s="6">
        <v>-3601</v>
      </c>
      <c r="G40" s="16">
        <f>((B40-C40)/C40)</f>
        <v>-1.0062421972534332</v>
      </c>
      <c r="H40" s="16">
        <f>((D40-E40)/E40)</f>
        <v>0.77145237434046099</v>
      </c>
      <c r="I40" s="4"/>
      <c r="K40" s="1"/>
      <c r="L40" s="1"/>
      <c r="M40" s="1"/>
      <c r="N40" s="1"/>
    </row>
    <row r="41" spans="1:15" x14ac:dyDescent="0.25">
      <c r="M41" s="1"/>
      <c r="N41" s="1"/>
      <c r="O41" s="1"/>
    </row>
    <row r="43" spans="1:15" x14ac:dyDescent="0.25">
      <c r="J43" s="1"/>
      <c r="K43" s="1"/>
      <c r="L43" s="1"/>
      <c r="M43" s="1"/>
      <c r="N43" s="1"/>
    </row>
    <row r="44" spans="1:15" x14ac:dyDescent="0.25">
      <c r="J44" s="1"/>
      <c r="K44" s="1"/>
      <c r="L44" s="1"/>
      <c r="M44" s="1"/>
      <c r="N44" s="1"/>
    </row>
    <row r="45" spans="1:15" x14ac:dyDescent="0.25">
      <c r="K45" s="1"/>
      <c r="L45" s="1"/>
      <c r="M45" s="1"/>
      <c r="N45" s="1"/>
    </row>
    <row r="46" spans="1:15" x14ac:dyDescent="0.25">
      <c r="K46" s="1"/>
      <c r="L46" s="1"/>
      <c r="M46" s="1"/>
      <c r="N46" s="1"/>
    </row>
    <row r="47" spans="1:15" x14ac:dyDescent="0.25">
      <c r="J47" s="1"/>
      <c r="K47" s="1"/>
      <c r="L47" s="1"/>
      <c r="M47" s="1"/>
      <c r="N47" s="1"/>
    </row>
    <row r="48" spans="1:15" x14ac:dyDescent="0.25">
      <c r="J48" s="1"/>
      <c r="K48" s="1"/>
      <c r="L48" s="1"/>
      <c r="M48" s="1"/>
      <c r="N48" s="1"/>
    </row>
    <row r="49" spans="10:14" x14ac:dyDescent="0.25">
      <c r="J49" s="1"/>
      <c r="K49" s="1"/>
      <c r="L49" s="1"/>
      <c r="M49" s="1"/>
      <c r="N49" s="1"/>
    </row>
    <row r="51" spans="10:14" x14ac:dyDescent="0.25">
      <c r="K51" s="1"/>
      <c r="L51" s="1"/>
      <c r="M51" s="1"/>
      <c r="N51" s="1"/>
    </row>
    <row r="52" spans="10:14" x14ac:dyDescent="0.25">
      <c r="J52" s="1"/>
      <c r="K52" s="1"/>
      <c r="L52" s="1"/>
      <c r="M52" s="1"/>
      <c r="N52" s="1"/>
    </row>
    <row r="53" spans="10:14" x14ac:dyDescent="0.25">
      <c r="J53" s="1"/>
      <c r="K53" s="1"/>
      <c r="L53" s="1"/>
      <c r="M53" s="1"/>
      <c r="N53" s="1"/>
    </row>
    <row r="54" spans="10:14" x14ac:dyDescent="0.25">
      <c r="J54" s="1"/>
      <c r="K54" s="1"/>
      <c r="L54" s="1"/>
      <c r="M54" s="1"/>
      <c r="N54" s="1"/>
    </row>
    <row r="55" spans="10:14" x14ac:dyDescent="0.25">
      <c r="J55" s="1"/>
      <c r="K55" s="1"/>
      <c r="L55" s="1"/>
      <c r="M55" s="1"/>
      <c r="N55" s="1"/>
    </row>
    <row r="57" spans="10:14" x14ac:dyDescent="0.25">
      <c r="J57" s="1"/>
      <c r="K57" s="1"/>
      <c r="L57" s="1"/>
      <c r="M57" s="1"/>
      <c r="N57" s="1"/>
    </row>
  </sheetData>
  <mergeCells count="2">
    <mergeCell ref="A2:C2"/>
    <mergeCell ref="A1:C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3DBEF91-F726-4583-B70E-EE53F068E4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'P&amp;L'!B5:E5</xm:f>
              <xm:sqref>F5</xm:sqref>
            </x14:sparkline>
            <x14:sparkline>
              <xm:f>'P&amp;L'!B6:E6</xm:f>
              <xm:sqref>F6</xm:sqref>
            </x14:sparkline>
            <x14:sparkline>
              <xm:f>'P&amp;L'!B7:E7</xm:f>
              <xm:sqref>F7</xm:sqref>
            </x14:sparkline>
            <x14:sparkline>
              <xm:f>'P&amp;L'!B8:E8</xm:f>
              <xm:sqref>F8</xm:sqref>
            </x14:sparkline>
            <x14:sparkline>
              <xm:f>'P&amp;L'!B9:E9</xm:f>
              <xm:sqref>F9</xm:sqref>
            </x14:sparkline>
            <x14:sparkline>
              <xm:f>'P&amp;L'!B10:E10</xm:f>
              <xm:sqref>F10</xm:sqref>
            </x14:sparkline>
            <x14:sparkline>
              <xm:f>'P&amp;L'!B11:E11</xm:f>
              <xm:sqref>F11</xm:sqref>
            </x14:sparkline>
            <x14:sparkline>
              <xm:f>'P&amp;L'!B12:E12</xm:f>
              <xm:sqref>F12</xm:sqref>
            </x14:sparkline>
            <x14:sparkline>
              <xm:f>'P&amp;L'!B13:E13</xm:f>
              <xm:sqref>F13</xm:sqref>
            </x14:sparkline>
            <x14:sparkline>
              <xm:f>'P&amp;L'!B14:E14</xm:f>
              <xm:sqref>F14</xm:sqref>
            </x14:sparkline>
            <x14:sparkline>
              <xm:f>'P&amp;L'!B15:E15</xm:f>
              <xm:sqref>F15</xm:sqref>
            </x14:sparkline>
            <x14:sparkline>
              <xm:f>'P&amp;L'!B16:E16</xm:f>
              <xm:sqref>F16</xm:sqref>
            </x14:sparkline>
            <x14:sparkline>
              <xm:f>'P&amp;L'!B17:E17</xm:f>
              <xm:sqref>F17</xm:sqref>
            </x14:sparkline>
            <x14:sparkline>
              <xm:f>'P&amp;L'!B18:E18</xm:f>
              <xm:sqref>F18</xm:sqref>
            </x14:sparkline>
            <x14:sparkline>
              <xm:f>'P&amp;L'!B19:E19</xm:f>
              <xm:sqref>F19</xm:sqref>
            </x14:sparkline>
            <x14:sparkline>
              <xm:f>'P&amp;L'!B20:E20</xm:f>
              <xm:sqref>F20</xm:sqref>
            </x14:sparkline>
            <x14:sparkline>
              <xm:f>'P&amp;L'!B21:E21</xm:f>
              <xm:sqref>F21</xm:sqref>
            </x14:sparkline>
            <x14:sparkline>
              <xm:f>'P&amp;L'!B22:E22</xm:f>
              <xm:sqref>F22</xm:sqref>
            </x14:sparkline>
            <x14:sparkline>
              <xm:f>'P&amp;L'!B23:E23</xm:f>
              <xm:sqref>F23</xm:sqref>
            </x14:sparkline>
            <x14:sparkline>
              <xm:f>'P&amp;L'!B24:E24</xm:f>
              <xm:sqref>F24</xm:sqref>
            </x14:sparkline>
            <x14:sparkline>
              <xm:f>'P&amp;L'!B25:E25</xm:f>
              <xm:sqref>F25</xm:sqref>
            </x14:sparkline>
            <x14:sparkline>
              <xm:f>'P&amp;L'!B26:E26</xm:f>
              <xm:sqref>F26</xm:sqref>
            </x14:sparkline>
            <x14:sparkline>
              <xm:f>'P&amp;L'!B27:E27</xm:f>
              <xm:sqref>F27</xm:sqref>
            </x14:sparkline>
            <x14:sparkline>
              <xm:f>'P&amp;L'!B28:E28</xm:f>
              <xm:sqref>F28</xm:sqref>
            </x14:sparkline>
            <x14:sparkline>
              <xm:f>'P&amp;L'!B29:E29</xm:f>
              <xm:sqref>F29</xm:sqref>
            </x14:sparkline>
            <x14:sparkline>
              <xm:f>'P&amp;L'!B30:E30</xm:f>
              <xm:sqref>F30</xm:sqref>
            </x14:sparkline>
            <x14:sparkline>
              <xm:f>'P&amp;L'!B31:E31</xm:f>
              <xm:sqref>F31</xm:sqref>
            </x14:sparkline>
            <x14:sparkline>
              <xm:f>'P&amp;L'!B32:E32</xm:f>
              <xm:sqref>F32</xm:sqref>
            </x14:sparkline>
            <x14:sparkline>
              <xm:f>'P&amp;L'!B33:E33</xm:f>
              <xm:sqref>F33</xm:sqref>
            </x14:sparkline>
            <x14:sparkline>
              <xm:f>'P&amp;L'!B34:E34</xm:f>
              <xm:sqref>F34</xm:sqref>
            </x14:sparkline>
            <x14:sparkline>
              <xm:f>'P&amp;L'!B35:E35</xm:f>
              <xm:sqref>F35</xm:sqref>
            </x14:sparkline>
            <x14:sparkline>
              <xm:f>'P&amp;L'!B36:E36</xm:f>
              <xm:sqref>F36</xm:sqref>
            </x14:sparkline>
            <x14:sparkline>
              <xm:f>'P&amp;L'!B37:E37</xm:f>
              <xm:sqref>F37</xm:sqref>
            </x14:sparkline>
            <x14:sparkline>
              <xm:f>'P&amp;L'!B38:E38</xm:f>
              <xm:sqref>F38</xm:sqref>
            </x14:sparkline>
            <x14:sparkline>
              <xm:f>'P&amp;L'!B39:E39</xm:f>
              <xm:sqref>F39</xm:sqref>
            </x14:sparkline>
            <x14:sparkline>
              <xm:f>'P&amp;L'!B40:E40</xm:f>
              <xm:sqref>F40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0430-A584-4F04-8338-2F82387DF067}">
  <dimension ref="B2:J36"/>
  <sheetViews>
    <sheetView topLeftCell="A15" zoomScaleNormal="100" workbookViewId="0">
      <selection activeCell="G13" sqref="G13"/>
    </sheetView>
  </sheetViews>
  <sheetFormatPr defaultRowHeight="15" x14ac:dyDescent="0.25"/>
  <cols>
    <col min="2" max="2" width="71.5703125" bestFit="1" customWidth="1"/>
    <col min="3" max="6" width="13.5703125" bestFit="1" customWidth="1"/>
    <col min="7" max="7" width="18.85546875" bestFit="1" customWidth="1"/>
  </cols>
  <sheetData>
    <row r="2" spans="2:10" x14ac:dyDescent="0.25">
      <c r="B2" t="s">
        <v>34</v>
      </c>
      <c r="C2">
        <v>2023</v>
      </c>
      <c r="D2">
        <v>2022</v>
      </c>
      <c r="E2" t="s">
        <v>60</v>
      </c>
    </row>
    <row r="3" spans="2:10" x14ac:dyDescent="0.25">
      <c r="B3" t="s">
        <v>1</v>
      </c>
    </row>
    <row r="4" spans="2:10" x14ac:dyDescent="0.25">
      <c r="B4" t="s">
        <v>33</v>
      </c>
    </row>
    <row r="5" spans="2:10" x14ac:dyDescent="0.25">
      <c r="B5" t="s">
        <v>39</v>
      </c>
      <c r="C5" s="6">
        <v>80871410</v>
      </c>
      <c r="D5" s="6">
        <v>79876537</v>
      </c>
      <c r="E5" s="16">
        <f t="shared" ref="E5:E16" si="0">((C5-D5)/D5)</f>
        <v>1.2455134353158049E-2</v>
      </c>
    </row>
    <row r="6" spans="2:10" x14ac:dyDescent="0.25">
      <c r="B6" t="s">
        <v>35</v>
      </c>
      <c r="C6" s="11">
        <v>2353839</v>
      </c>
      <c r="D6" s="11">
        <v>2820733</v>
      </c>
      <c r="E6" s="16">
        <f t="shared" si="0"/>
        <v>-0.16552222418782636</v>
      </c>
    </row>
    <row r="7" spans="2:10" x14ac:dyDescent="0.25">
      <c r="B7" s="3" t="s">
        <v>36</v>
      </c>
      <c r="C7" s="12">
        <f>C5+C6</f>
        <v>83225249</v>
      </c>
      <c r="D7" s="12">
        <f>D5+D6</f>
        <v>82697270</v>
      </c>
      <c r="E7" s="16">
        <f t="shared" si="0"/>
        <v>6.3844791974390445E-3</v>
      </c>
    </row>
    <row r="8" spans="2:10" x14ac:dyDescent="0.25">
      <c r="B8" t="s">
        <v>37</v>
      </c>
      <c r="C8" s="11">
        <v>1002516</v>
      </c>
      <c r="D8" s="11">
        <v>770048</v>
      </c>
      <c r="E8" s="16">
        <f t="shared" si="0"/>
        <v>0.30188767453457449</v>
      </c>
    </row>
    <row r="9" spans="2:10" x14ac:dyDescent="0.25">
      <c r="B9" s="3" t="s">
        <v>36</v>
      </c>
      <c r="C9" s="6">
        <f>C7+C8</f>
        <v>84227765</v>
      </c>
      <c r="D9" s="6">
        <f>D7+D8</f>
        <v>83467318</v>
      </c>
      <c r="E9" s="16">
        <f t="shared" si="0"/>
        <v>9.1107156456135315E-3</v>
      </c>
    </row>
    <row r="10" spans="2:10" x14ac:dyDescent="0.25">
      <c r="B10" t="s">
        <v>2</v>
      </c>
      <c r="C10" s="6">
        <v>801</v>
      </c>
      <c r="D10" s="6">
        <v>378597</v>
      </c>
      <c r="E10" s="16">
        <f t="shared" si="0"/>
        <v>-0.99788429385335864</v>
      </c>
    </row>
    <row r="11" spans="2:10" ht="15.75" thickBot="1" x14ac:dyDescent="0.3">
      <c r="B11" s="3" t="s">
        <v>38</v>
      </c>
      <c r="C11" s="7">
        <f>C9+C10</f>
        <v>84228566</v>
      </c>
      <c r="D11" s="7">
        <f>D9+D10</f>
        <v>83845915</v>
      </c>
      <c r="E11" s="16">
        <f t="shared" si="0"/>
        <v>4.5637405233158942E-3</v>
      </c>
    </row>
    <row r="12" spans="2:10" ht="15.75" thickTop="1" x14ac:dyDescent="0.25">
      <c r="C12" s="6"/>
      <c r="D12" s="6"/>
      <c r="E12" s="16"/>
    </row>
    <row r="13" spans="2:10" x14ac:dyDescent="0.25">
      <c r="B13" t="s">
        <v>34</v>
      </c>
      <c r="E13" s="16"/>
    </row>
    <row r="14" spans="2:10" x14ac:dyDescent="0.25">
      <c r="B14" s="3" t="s">
        <v>40</v>
      </c>
      <c r="E14" s="16"/>
    </row>
    <row r="15" spans="2:10" x14ac:dyDescent="0.25">
      <c r="C15" s="2" t="s">
        <v>59</v>
      </c>
      <c r="D15" s="2"/>
      <c r="E15" s="16"/>
    </row>
    <row r="16" spans="2:10" x14ac:dyDescent="0.25">
      <c r="C16">
        <v>2023</v>
      </c>
      <c r="D16">
        <v>2022</v>
      </c>
      <c r="E16">
        <v>2021</v>
      </c>
      <c r="F16">
        <v>2020</v>
      </c>
      <c r="G16" s="20" t="s">
        <v>101</v>
      </c>
      <c r="I16" s="2" t="s">
        <v>96</v>
      </c>
      <c r="J16" s="2"/>
    </row>
    <row r="17" spans="2:10" x14ac:dyDescent="0.25">
      <c r="B17" t="s">
        <v>53</v>
      </c>
      <c r="C17" s="13">
        <v>29161943</v>
      </c>
      <c r="D17" s="13">
        <v>29139750</v>
      </c>
      <c r="E17" s="13">
        <v>26446306</v>
      </c>
      <c r="F17" s="13">
        <v>21665614</v>
      </c>
      <c r="G17" s="16">
        <f>((C17-D17)/D17)</f>
        <v>7.6160571041275233E-4</v>
      </c>
      <c r="I17" s="17">
        <f>C17/SUM($C$17:$C$22)</f>
        <v>0.35039778613338846</v>
      </c>
      <c r="J17" s="17">
        <f>D17/SUM($D$17:$D$22)</f>
        <v>0.35236652914902755</v>
      </c>
    </row>
    <row r="18" spans="2:10" x14ac:dyDescent="0.25">
      <c r="B18" t="s">
        <v>41</v>
      </c>
      <c r="C18" s="13">
        <v>14210034</v>
      </c>
      <c r="D18" s="13">
        <v>15710118</v>
      </c>
      <c r="E18" s="13">
        <v>17201365</v>
      </c>
      <c r="F18" s="13">
        <v>13169909</v>
      </c>
      <c r="G18" s="16">
        <f>((C18-D18)/D18)</f>
        <v>-9.5485215324289732E-2</v>
      </c>
      <c r="I18" s="17">
        <f>C18/SUM($C$17:$C$22)</f>
        <v>0.17074186224423313</v>
      </c>
      <c r="J18" s="17">
        <f>D18/SUM($D$17:$D$22)</f>
        <v>0.18997142227306898</v>
      </c>
    </row>
    <row r="19" spans="2:10" x14ac:dyDescent="0.25">
      <c r="B19" t="s">
        <v>42</v>
      </c>
      <c r="C19" s="13">
        <v>10145060</v>
      </c>
      <c r="D19" s="13">
        <v>8646019</v>
      </c>
      <c r="E19" s="13">
        <v>7192034</v>
      </c>
      <c r="F19" s="13">
        <v>5792906</v>
      </c>
      <c r="G19" s="16">
        <f>((C19-D19)/D19)</f>
        <v>0.17337933215275145</v>
      </c>
      <c r="I19" s="17">
        <f>C19/SUM($C$17:$C$22)</f>
        <v>0.12189882423782235</v>
      </c>
      <c r="J19" s="17">
        <f>D19/SUM($D$17:$D$22)</f>
        <v>0.10455023485055795</v>
      </c>
    </row>
    <row r="20" spans="2:10" x14ac:dyDescent="0.25">
      <c r="B20" t="s">
        <v>43</v>
      </c>
      <c r="C20" s="13">
        <v>5405212</v>
      </c>
      <c r="D20" s="13">
        <v>6086709</v>
      </c>
      <c r="E20" s="13">
        <v>6957190</v>
      </c>
      <c r="F20" s="13">
        <v>6007433</v>
      </c>
      <c r="G20" s="16">
        <f>((C20-D20)/D20)</f>
        <v>-0.11196477439614741</v>
      </c>
      <c r="I20" s="17">
        <f>C20/SUM($C$17:$C$22)</f>
        <v>6.4946780753999303E-2</v>
      </c>
      <c r="J20" s="17">
        <f>D20/SUM($D$17:$D$22)</f>
        <v>7.3602296665899611E-2</v>
      </c>
    </row>
    <row r="21" spans="2:10" x14ac:dyDescent="0.25">
      <c r="B21" t="s">
        <v>44</v>
      </c>
      <c r="C21" s="13">
        <v>20597447</v>
      </c>
      <c r="D21" s="13">
        <v>19591338</v>
      </c>
      <c r="E21" s="13">
        <v>14949502</v>
      </c>
      <c r="F21" s="13">
        <v>9632249</v>
      </c>
      <c r="G21" s="16">
        <f>((C21-D21)/D21)</f>
        <v>5.1354787508642849E-2</v>
      </c>
      <c r="I21" s="17">
        <f>C21/SUM($C$17:$C$22)</f>
        <v>0.24749036196935861</v>
      </c>
      <c r="J21" s="17">
        <f>D21/SUM($D$17:$D$22)</f>
        <v>0.23690428958537568</v>
      </c>
    </row>
    <row r="22" spans="2:10" x14ac:dyDescent="0.25">
      <c r="B22" t="s">
        <v>55</v>
      </c>
      <c r="C22" s="13">
        <v>3705553</v>
      </c>
      <c r="D22" s="13">
        <v>3523336</v>
      </c>
      <c r="E22" s="13">
        <v>2267816</v>
      </c>
      <c r="F22" s="13">
        <v>2051049</v>
      </c>
      <c r="G22" s="16">
        <f>((C22-D22)/D22)</f>
        <v>5.1717179400431863E-2</v>
      </c>
      <c r="I22" s="17">
        <f>C22/SUM($C$17:$C$22)</f>
        <v>4.4524384661198187E-2</v>
      </c>
      <c r="J22" s="17">
        <f>D22/SUM($D$17:$D$22)</f>
        <v>4.2605227476070248E-2</v>
      </c>
    </row>
    <row r="23" spans="2:10" x14ac:dyDescent="0.25">
      <c r="B23" s="3" t="s">
        <v>56</v>
      </c>
      <c r="C23" s="13"/>
      <c r="D23" s="13"/>
      <c r="E23" s="13"/>
      <c r="F23" s="13"/>
      <c r="G23" s="16"/>
      <c r="I23" s="30" t="s">
        <v>96</v>
      </c>
      <c r="J23" s="30"/>
    </row>
    <row r="24" spans="2:10" x14ac:dyDescent="0.25">
      <c r="B24" t="s">
        <v>45</v>
      </c>
      <c r="C24" s="13">
        <v>33312733</v>
      </c>
      <c r="D24" s="13">
        <v>32542794</v>
      </c>
      <c r="E24" s="13">
        <v>26955759</v>
      </c>
      <c r="F24" s="13">
        <v>21121929</v>
      </c>
      <c r="G24" s="16">
        <f>((C24-D24)/D24)</f>
        <v>2.3659277688326333E-2</v>
      </c>
      <c r="I24" s="17">
        <f>C24/SUM($C$24:$C$31)</f>
        <v>0.40027195352698797</v>
      </c>
      <c r="J24" s="17">
        <f>D24/SUM($D$24:$D$31)</f>
        <v>0.39351714996154047</v>
      </c>
    </row>
    <row r="25" spans="2:10" x14ac:dyDescent="0.25">
      <c r="B25" t="s">
        <v>46</v>
      </c>
      <c r="C25" s="13">
        <v>20337424</v>
      </c>
      <c r="D25" s="13">
        <v>19736196</v>
      </c>
      <c r="E25" s="13">
        <v>17716417</v>
      </c>
      <c r="F25" s="13">
        <v>12664074</v>
      </c>
      <c r="G25" s="16">
        <f>((C25-D25)/D25)</f>
        <v>3.0463215910502713E-2</v>
      </c>
      <c r="I25" s="17">
        <f>C25/SUM($C$24:$C$31)</f>
        <v>0.24436603367807286</v>
      </c>
      <c r="J25" s="17">
        <f>D25/SUM($D$24:$D$31)</f>
        <v>0.238655955631909</v>
      </c>
    </row>
    <row r="26" spans="2:10" x14ac:dyDescent="0.25">
      <c r="B26" t="s">
        <v>54</v>
      </c>
      <c r="C26" s="13">
        <v>7464047</v>
      </c>
      <c r="D26" s="13">
        <v>7836156</v>
      </c>
      <c r="E26" s="13">
        <v>6667201</v>
      </c>
      <c r="F26" s="13">
        <v>5806644</v>
      </c>
      <c r="G26" s="16">
        <f>((C26-D26)/D26)</f>
        <v>-4.7486165410693712E-2</v>
      </c>
      <c r="I26" s="17">
        <f>C26/SUM($C$24:$C$31)</f>
        <v>8.9684886373845515E-2</v>
      </c>
      <c r="J26" s="17">
        <f>D26/SUM($D$24:$D$31)</f>
        <v>9.4757130434898279E-2</v>
      </c>
    </row>
    <row r="27" spans="2:10" x14ac:dyDescent="0.25">
      <c r="B27" t="s">
        <v>47</v>
      </c>
      <c r="C27" s="13">
        <v>12123832</v>
      </c>
      <c r="D27" s="13">
        <v>11992639</v>
      </c>
      <c r="E27" s="13">
        <v>12012075</v>
      </c>
      <c r="F27" s="13">
        <v>9181239</v>
      </c>
      <c r="G27" s="16">
        <f>((C27-D27)/D27)</f>
        <v>1.0939460447362753E-2</v>
      </c>
      <c r="I27" s="17">
        <f>C27/SUM($C$24:$C$31)</f>
        <v>0.14567492612728619</v>
      </c>
      <c r="J27" s="17">
        <f>D27/SUM($D$24:$D$31)</f>
        <v>0.14501855986297976</v>
      </c>
    </row>
    <row r="28" spans="2:10" x14ac:dyDescent="0.25">
      <c r="B28" t="s">
        <v>48</v>
      </c>
      <c r="C28" s="13">
        <v>3112176</v>
      </c>
      <c r="D28" s="13">
        <v>3208494</v>
      </c>
      <c r="E28" s="13">
        <v>3284600</v>
      </c>
      <c r="F28" s="13">
        <v>2567691</v>
      </c>
      <c r="G28" s="16">
        <f>((C28-D28)/D28)</f>
        <v>-3.0019691481423996E-2</v>
      </c>
      <c r="I28" s="17">
        <f>C28/SUM($C$24:$C$31)</f>
        <v>3.7394613262136348E-2</v>
      </c>
      <c r="J28" s="17">
        <f>D28/SUM($D$24:$D$31)</f>
        <v>3.8798064313368505E-2</v>
      </c>
    </row>
    <row r="29" spans="2:10" x14ac:dyDescent="0.25">
      <c r="B29" t="s">
        <v>49</v>
      </c>
      <c r="C29" s="13">
        <v>3286382</v>
      </c>
      <c r="D29" s="13">
        <v>3356250</v>
      </c>
      <c r="E29" s="13">
        <v>2779506</v>
      </c>
      <c r="F29" s="13">
        <v>2213986</v>
      </c>
      <c r="G29" s="16">
        <f>((C29-D29)/D29)</f>
        <v>-2.0817281191806331E-2</v>
      </c>
      <c r="I29" s="17">
        <f>C29/SUM($C$24:$C$31)</f>
        <v>3.9487800150648997E-2</v>
      </c>
      <c r="J29" s="17">
        <f>D29/SUM($D$24:$D$31)</f>
        <v>4.0584773838362502E-2</v>
      </c>
    </row>
    <row r="30" spans="2:10" x14ac:dyDescent="0.25">
      <c r="B30" t="s">
        <v>50</v>
      </c>
      <c r="C30" s="13">
        <v>2541072</v>
      </c>
      <c r="D30" s="13">
        <v>2638833</v>
      </c>
      <c r="E30" s="13">
        <v>2600818</v>
      </c>
      <c r="F30" s="13">
        <v>2221586</v>
      </c>
      <c r="G30" s="16">
        <f>((C30-D30)/D30)</f>
        <v>-3.7047058301908457E-2</v>
      </c>
      <c r="I30" s="17">
        <f>C30/SUM($C$24:$C$31)</f>
        <v>3.0532464973460158E-2</v>
      </c>
      <c r="J30" s="17">
        <f>D30/SUM($D$24:$D$31)</f>
        <v>3.1909553967138217E-2</v>
      </c>
    </row>
    <row r="31" spans="2:10" x14ac:dyDescent="0.25">
      <c r="B31" t="s">
        <v>57</v>
      </c>
      <c r="C31" s="13">
        <v>1047583</v>
      </c>
      <c r="D31" s="13">
        <v>1385908</v>
      </c>
      <c r="E31" s="13">
        <v>2032061</v>
      </c>
      <c r="F31" s="13">
        <v>1662064</v>
      </c>
      <c r="G31" s="16">
        <f>((C31-D31)/D31)</f>
        <v>-0.24411793567827014</v>
      </c>
      <c r="I31" s="17">
        <f>C31/SUM($C$24:$C$31)</f>
        <v>1.258732190756197E-2</v>
      </c>
      <c r="J31" s="17">
        <f>D31/SUM($D$24:$D$31)</f>
        <v>1.675881198980329E-2</v>
      </c>
    </row>
    <row r="32" spans="2:10" x14ac:dyDescent="0.25">
      <c r="B32" s="3" t="s">
        <v>58</v>
      </c>
      <c r="C32" s="13"/>
      <c r="D32" s="13"/>
      <c r="E32" s="13"/>
      <c r="F32" s="13"/>
      <c r="G32" s="16"/>
    </row>
    <row r="33" spans="2:7" x14ac:dyDescent="0.25">
      <c r="B33" t="s">
        <v>51</v>
      </c>
      <c r="C33" s="13">
        <v>79254602</v>
      </c>
      <c r="D33" s="13">
        <v>79503867</v>
      </c>
      <c r="E33" s="13">
        <v>71803934</v>
      </c>
      <c r="F33" s="13">
        <v>55579843</v>
      </c>
      <c r="G33" s="16">
        <f>((C33-D33)/D33)</f>
        <v>-3.1352563014324826E-3</v>
      </c>
    </row>
    <row r="34" spans="2:7" x14ac:dyDescent="0.25">
      <c r="B34" t="s">
        <v>52</v>
      </c>
      <c r="C34" s="13">
        <v>3970647</v>
      </c>
      <c r="D34" s="13">
        <v>3193403</v>
      </c>
      <c r="E34" s="13">
        <v>2244503</v>
      </c>
      <c r="F34" s="13">
        <v>1859370</v>
      </c>
      <c r="G34" s="16">
        <f>((C34-D34)/D34)</f>
        <v>0.24339051475808096</v>
      </c>
    </row>
    <row r="35" spans="2:7" ht="15.75" thickBot="1" x14ac:dyDescent="0.3">
      <c r="B35" s="3" t="s">
        <v>38</v>
      </c>
      <c r="C35" s="14">
        <f>C33+C34</f>
        <v>83225249</v>
      </c>
      <c r="D35" s="14">
        <f>D33+D34</f>
        <v>82697270</v>
      </c>
      <c r="E35" s="14">
        <v>74048437</v>
      </c>
      <c r="F35" s="14">
        <v>57439213</v>
      </c>
      <c r="G35" s="16">
        <f>((C35-D35)/D35)</f>
        <v>6.3844791974390445E-3</v>
      </c>
    </row>
    <row r="36" spans="2:7" ht="15.75" thickTop="1" x14ac:dyDescent="0.25"/>
  </sheetData>
  <mergeCells count="3">
    <mergeCell ref="C15:D15"/>
    <mergeCell ref="I16:J16"/>
    <mergeCell ref="I23:J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B533-063A-4B8E-A28D-2C53ECEF2309}">
  <dimension ref="A1:I40"/>
  <sheetViews>
    <sheetView topLeftCell="A15" workbookViewId="0">
      <selection activeCell="E20" sqref="E20"/>
    </sheetView>
  </sheetViews>
  <sheetFormatPr defaultRowHeight="15" x14ac:dyDescent="0.25"/>
  <cols>
    <col min="1" max="1" width="29.28515625" bestFit="1" customWidth="1"/>
    <col min="2" max="3" width="13.5703125" bestFit="1" customWidth="1"/>
    <col min="4" max="4" width="10.140625" bestFit="1" customWidth="1"/>
    <col min="5" max="5" width="6.5703125" bestFit="1" customWidth="1"/>
    <col min="6" max="6" width="12.28515625" bestFit="1" customWidth="1"/>
    <col min="9" max="9" width="12.28515625" bestFit="1" customWidth="1"/>
  </cols>
  <sheetData>
    <row r="1" spans="1:4" x14ac:dyDescent="0.25">
      <c r="A1" s="9" t="s">
        <v>34</v>
      </c>
      <c r="B1" s="9">
        <v>2023</v>
      </c>
      <c r="C1" s="9">
        <v>2022</v>
      </c>
    </row>
    <row r="2" spans="1:4" x14ac:dyDescent="0.25">
      <c r="A2" s="3" t="s">
        <v>1</v>
      </c>
    </row>
    <row r="3" spans="1:4" x14ac:dyDescent="0.25">
      <c r="A3" t="s">
        <v>61</v>
      </c>
      <c r="B3" s="13">
        <v>144979</v>
      </c>
      <c r="C3" s="13">
        <v>98096</v>
      </c>
      <c r="D3" s="15">
        <f>1-(C3/B3)</f>
        <v>0.32337786851888894</v>
      </c>
    </row>
    <row r="4" spans="1:4" x14ac:dyDescent="0.25">
      <c r="A4" t="s">
        <v>62</v>
      </c>
      <c r="B4" s="13">
        <v>52182073</v>
      </c>
      <c r="C4" s="13">
        <v>51562596</v>
      </c>
      <c r="D4" s="15">
        <f t="shared" ref="D4:D14" si="0">1-(C4/B4)</f>
        <v>1.1871452481391431E-2</v>
      </c>
    </row>
    <row r="5" spans="1:4" x14ac:dyDescent="0.25">
      <c r="A5" t="s">
        <v>63</v>
      </c>
      <c r="B5" s="13">
        <v>10071911</v>
      </c>
      <c r="C5" s="13">
        <v>9612519</v>
      </c>
      <c r="D5" s="15">
        <f t="shared" si="0"/>
        <v>4.5611205261841592E-2</v>
      </c>
    </row>
    <row r="6" spans="1:4" x14ac:dyDescent="0.25">
      <c r="A6" t="s">
        <v>64</v>
      </c>
      <c r="B6" s="13">
        <v>3204106</v>
      </c>
      <c r="C6" s="13">
        <v>2963281</v>
      </c>
      <c r="D6" s="15">
        <f t="shared" si="0"/>
        <v>7.516137106575127E-2</v>
      </c>
    </row>
    <row r="7" spans="1:4" x14ac:dyDescent="0.25">
      <c r="A7" t="s">
        <v>65</v>
      </c>
      <c r="B7" s="13">
        <v>1463185</v>
      </c>
      <c r="C7" s="13">
        <v>1419979</v>
      </c>
      <c r="D7" s="15">
        <f t="shared" si="0"/>
        <v>2.9528733550439612E-2</v>
      </c>
    </row>
    <row r="8" spans="1:4" x14ac:dyDescent="0.25">
      <c r="A8" t="s">
        <v>66</v>
      </c>
      <c r="B8" s="13">
        <v>524442</v>
      </c>
      <c r="C8" s="13">
        <v>448616</v>
      </c>
      <c r="D8" s="15">
        <f t="shared" si="0"/>
        <v>0.14458414848543788</v>
      </c>
    </row>
    <row r="9" spans="1:4" x14ac:dyDescent="0.25">
      <c r="A9" t="s">
        <v>67</v>
      </c>
      <c r="B9" s="13">
        <v>2665987</v>
      </c>
      <c r="C9" s="13">
        <v>3947373</v>
      </c>
      <c r="D9" s="15">
        <f t="shared" si="0"/>
        <v>-0.48064225369441038</v>
      </c>
    </row>
    <row r="10" spans="1:4" x14ac:dyDescent="0.25">
      <c r="A10" t="s">
        <v>68</v>
      </c>
      <c r="B10" s="13">
        <v>5077914</v>
      </c>
      <c r="C10" s="13">
        <v>4560401</v>
      </c>
      <c r="D10" s="15">
        <f t="shared" si="0"/>
        <v>0.10191448693302019</v>
      </c>
    </row>
    <row r="11" spans="1:4" x14ac:dyDescent="0.25">
      <c r="A11" t="s">
        <v>69</v>
      </c>
      <c r="B11" s="18">
        <v>5344094</v>
      </c>
      <c r="C11" s="18">
        <v>5303485</v>
      </c>
      <c r="D11" s="15">
        <f t="shared" si="0"/>
        <v>7.5988558584485499E-3</v>
      </c>
    </row>
    <row r="12" spans="1:4" x14ac:dyDescent="0.25">
      <c r="A12" s="3" t="s">
        <v>36</v>
      </c>
      <c r="B12" s="13">
        <f>SUM(B3:B11)</f>
        <v>80678691</v>
      </c>
      <c r="C12" s="13">
        <f>SUM(C3:C11)</f>
        <v>79916346</v>
      </c>
      <c r="D12" s="15">
        <f t="shared" si="0"/>
        <v>9.44914934229657E-3</v>
      </c>
    </row>
    <row r="13" spans="1:4" x14ac:dyDescent="0.25">
      <c r="A13" s="3" t="s">
        <v>2</v>
      </c>
      <c r="B13" s="13">
        <v>-663</v>
      </c>
      <c r="C13" s="13">
        <v>538284</v>
      </c>
      <c r="D13" s="15">
        <f t="shared" si="0"/>
        <v>812.89140271493216</v>
      </c>
    </row>
    <row r="14" spans="1:4" ht="15.75" thickBot="1" x14ac:dyDescent="0.3">
      <c r="A14" s="3" t="s">
        <v>38</v>
      </c>
      <c r="B14" s="14">
        <f>B12+B13</f>
        <v>80678028</v>
      </c>
      <c r="C14" s="14">
        <f>C12+C13</f>
        <v>80454630</v>
      </c>
      <c r="D14" s="15">
        <f t="shared" si="0"/>
        <v>2.7690066990729845E-3</v>
      </c>
    </row>
    <row r="15" spans="1:4" ht="15.75" thickTop="1" x14ac:dyDescent="0.25"/>
    <row r="18" spans="1:9" x14ac:dyDescent="0.25">
      <c r="A18" t="s">
        <v>70</v>
      </c>
    </row>
    <row r="19" spans="1:9" x14ac:dyDescent="0.25">
      <c r="A19" t="s">
        <v>71</v>
      </c>
    </row>
    <row r="21" spans="1:9" x14ac:dyDescent="0.25">
      <c r="A21" s="9" t="s">
        <v>34</v>
      </c>
      <c r="B21" s="9">
        <v>2023</v>
      </c>
      <c r="C21" s="9">
        <v>2022</v>
      </c>
    </row>
    <row r="22" spans="1:9" x14ac:dyDescent="0.25">
      <c r="A22" s="3" t="s">
        <v>1</v>
      </c>
      <c r="F22" s="2" t="s">
        <v>97</v>
      </c>
      <c r="G22" s="2"/>
      <c r="H22" s="2"/>
      <c r="I22" s="13">
        <f>SUM(B23:B25,B28)</f>
        <v>8890597</v>
      </c>
    </row>
    <row r="23" spans="1:9" x14ac:dyDescent="0.25">
      <c r="A23" t="s">
        <v>72</v>
      </c>
      <c r="B23" s="13">
        <v>4016341</v>
      </c>
      <c r="C23" s="13">
        <v>3697673</v>
      </c>
      <c r="D23" s="16">
        <f>((B23-C23)/C23)</f>
        <v>8.6180687151081237E-2</v>
      </c>
      <c r="F23" s="2" t="s">
        <v>98</v>
      </c>
      <c r="G23" s="2"/>
      <c r="H23" s="2"/>
      <c r="I23" s="15">
        <f>I22/B39</f>
        <v>0.54696909339962141</v>
      </c>
    </row>
    <row r="24" spans="1:9" x14ac:dyDescent="0.25">
      <c r="A24" t="s">
        <v>73</v>
      </c>
      <c r="B24" s="13">
        <v>267197</v>
      </c>
      <c r="C24" s="13">
        <v>407444</v>
      </c>
      <c r="D24" s="16">
        <f t="shared" ref="D24:D39" si="1">((B24-C24)/C24)</f>
        <v>-0.34421171989279509</v>
      </c>
    </row>
    <row r="25" spans="1:9" x14ac:dyDescent="0.25">
      <c r="A25" t="s">
        <v>74</v>
      </c>
      <c r="B25" s="13">
        <v>953425</v>
      </c>
      <c r="C25" s="13">
        <v>874462</v>
      </c>
      <c r="D25" s="16">
        <f t="shared" si="1"/>
        <v>9.029894952553684E-2</v>
      </c>
    </row>
    <row r="26" spans="1:9" x14ac:dyDescent="0.25">
      <c r="A26" t="s">
        <v>67</v>
      </c>
      <c r="B26" s="13">
        <v>2644038</v>
      </c>
      <c r="C26" s="13">
        <v>3917247</v>
      </c>
      <c r="D26" s="16">
        <f t="shared" si="1"/>
        <v>-0.32502647905531612</v>
      </c>
    </row>
    <row r="27" spans="1:9" x14ac:dyDescent="0.25">
      <c r="A27" t="s">
        <v>75</v>
      </c>
      <c r="B27" s="13">
        <v>80777</v>
      </c>
      <c r="C27" s="13">
        <v>83804</v>
      </c>
      <c r="D27" s="16">
        <f t="shared" si="1"/>
        <v>-3.611999427234977E-2</v>
      </c>
    </row>
    <row r="28" spans="1:9" x14ac:dyDescent="0.25">
      <c r="A28" t="s">
        <v>68</v>
      </c>
      <c r="B28" s="13">
        <v>3653634</v>
      </c>
      <c r="C28" s="13">
        <v>3286617</v>
      </c>
      <c r="D28" s="16">
        <f t="shared" si="1"/>
        <v>0.11167014592816869</v>
      </c>
    </row>
    <row r="29" spans="1:9" x14ac:dyDescent="0.25">
      <c r="A29" t="s">
        <v>76</v>
      </c>
      <c r="B29" s="13">
        <v>634213</v>
      </c>
      <c r="C29" s="13">
        <v>572287</v>
      </c>
      <c r="D29" s="16">
        <f t="shared" si="1"/>
        <v>0.10820794461520181</v>
      </c>
    </row>
    <row r="30" spans="1:9" x14ac:dyDescent="0.25">
      <c r="A30" t="s">
        <v>77</v>
      </c>
      <c r="B30" s="13">
        <v>153925</v>
      </c>
      <c r="C30" s="13">
        <v>136348</v>
      </c>
      <c r="D30" s="16">
        <f t="shared" si="1"/>
        <v>0.12891278199900255</v>
      </c>
    </row>
    <row r="31" spans="1:9" x14ac:dyDescent="0.25">
      <c r="A31" t="s">
        <v>65</v>
      </c>
      <c r="B31" s="13">
        <v>1463185</v>
      </c>
      <c r="C31" s="13">
        <v>1419979</v>
      </c>
      <c r="D31" s="16">
        <f t="shared" si="1"/>
        <v>3.0427210543254514E-2</v>
      </c>
    </row>
    <row r="32" spans="1:9" x14ac:dyDescent="0.25">
      <c r="A32" t="s">
        <v>78</v>
      </c>
      <c r="B32" s="13">
        <v>524442</v>
      </c>
      <c r="C32" s="13">
        <v>448616</v>
      </c>
      <c r="D32" s="16">
        <f t="shared" si="1"/>
        <v>0.16902205895465164</v>
      </c>
    </row>
    <row r="33" spans="1:4" x14ac:dyDescent="0.25">
      <c r="A33" t="s">
        <v>79</v>
      </c>
      <c r="B33" s="13">
        <v>346004</v>
      </c>
      <c r="C33" s="13">
        <v>377111</v>
      </c>
      <c r="D33" s="16">
        <f t="shared" si="1"/>
        <v>-8.2487649524940934E-2</v>
      </c>
    </row>
    <row r="34" spans="1:4" x14ac:dyDescent="0.25">
      <c r="A34" t="s">
        <v>80</v>
      </c>
      <c r="B34" s="13">
        <v>651415</v>
      </c>
      <c r="C34" s="13">
        <v>703050</v>
      </c>
      <c r="D34" s="16">
        <f t="shared" si="1"/>
        <v>-7.3444278500817861E-2</v>
      </c>
    </row>
    <row r="35" spans="1:4" x14ac:dyDescent="0.25">
      <c r="A35" t="s">
        <v>81</v>
      </c>
      <c r="B35" s="13">
        <v>14262</v>
      </c>
      <c r="C35" s="13">
        <v>7447</v>
      </c>
      <c r="D35" s="16">
        <f t="shared" si="1"/>
        <v>0.91513361085000666</v>
      </c>
    </row>
    <row r="36" spans="1:4" ht="17.25" x14ac:dyDescent="0.4">
      <c r="A36" t="s">
        <v>55</v>
      </c>
      <c r="B36" s="19">
        <v>850723</v>
      </c>
      <c r="C36" s="19">
        <v>753173</v>
      </c>
      <c r="D36" s="16">
        <f t="shared" si="1"/>
        <v>0.1295187161515349</v>
      </c>
    </row>
    <row r="37" spans="1:4" x14ac:dyDescent="0.25">
      <c r="A37" s="3" t="s">
        <v>36</v>
      </c>
      <c r="B37" s="13">
        <v>16253581</v>
      </c>
      <c r="C37" s="13">
        <v>16685258</v>
      </c>
      <c r="D37" s="16">
        <f t="shared" si="1"/>
        <v>-2.5871760568521026E-2</v>
      </c>
    </row>
    <row r="38" spans="1:4" x14ac:dyDescent="0.25">
      <c r="A38" s="3" t="s">
        <v>2</v>
      </c>
      <c r="B38" s="13">
        <v>714</v>
      </c>
      <c r="C38" s="13">
        <v>163329</v>
      </c>
      <c r="D38" s="16">
        <f t="shared" si="1"/>
        <v>-0.99562845544881806</v>
      </c>
    </row>
    <row r="39" spans="1:4" ht="15.75" thickBot="1" x14ac:dyDescent="0.3">
      <c r="A39" s="3" t="s">
        <v>38</v>
      </c>
      <c r="B39" s="14">
        <f>B37+B38</f>
        <v>16254295</v>
      </c>
      <c r="C39" s="14">
        <f>C37+C38</f>
        <v>16848587</v>
      </c>
      <c r="D39" s="16">
        <f t="shared" si="1"/>
        <v>-3.5272512763236466E-2</v>
      </c>
    </row>
    <row r="40" spans="1:4" ht="15.75" thickTop="1" x14ac:dyDescent="0.25"/>
  </sheetData>
  <mergeCells count="2">
    <mergeCell ref="F22:H22"/>
    <mergeCell ref="F23:H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5EC2-8518-4FDF-9321-AD6B0A16F908}">
  <dimension ref="A1:F35"/>
  <sheetViews>
    <sheetView workbookViewId="0">
      <selection activeCell="F35" sqref="F35"/>
    </sheetView>
  </sheetViews>
  <sheetFormatPr defaultRowHeight="15" x14ac:dyDescent="0.25"/>
  <cols>
    <col min="1" max="1" width="33.85546875" bestFit="1" customWidth="1"/>
    <col min="2" max="3" width="12.28515625" bestFit="1" customWidth="1"/>
    <col min="4" max="4" width="10.7109375" bestFit="1" customWidth="1"/>
    <col min="5" max="5" width="10.7109375" customWidth="1"/>
    <col min="6" max="6" width="15" bestFit="1" customWidth="1"/>
    <col min="7" max="7" width="10.85546875" bestFit="1" customWidth="1"/>
    <col min="8" max="9" width="12.28515625" bestFit="1" customWidth="1"/>
  </cols>
  <sheetData>
    <row r="1" spans="1:5" x14ac:dyDescent="0.25">
      <c r="A1" s="2" t="s">
        <v>20</v>
      </c>
      <c r="B1" s="2"/>
      <c r="C1" s="2"/>
    </row>
    <row r="2" spans="1:5" x14ac:dyDescent="0.25">
      <c r="A2" s="9" t="s">
        <v>34</v>
      </c>
      <c r="B2" s="9">
        <v>2023</v>
      </c>
      <c r="C2" s="9">
        <v>2022</v>
      </c>
    </row>
    <row r="3" spans="1:5" x14ac:dyDescent="0.25">
      <c r="A3" s="3" t="s">
        <v>89</v>
      </c>
      <c r="B3" s="13"/>
      <c r="C3" s="13"/>
    </row>
    <row r="4" spans="1:5" x14ac:dyDescent="0.25">
      <c r="A4" s="10" t="s">
        <v>90</v>
      </c>
      <c r="B4" s="26">
        <v>967488</v>
      </c>
      <c r="C4" s="26">
        <v>992569</v>
      </c>
    </row>
    <row r="5" spans="1:5" x14ac:dyDescent="0.25">
      <c r="A5" s="25" t="s">
        <v>85</v>
      </c>
      <c r="B5" s="18">
        <v>33335</v>
      </c>
      <c r="C5" s="18">
        <v>-32233</v>
      </c>
    </row>
    <row r="6" spans="1:5" x14ac:dyDescent="0.25">
      <c r="A6" s="3" t="s">
        <v>91</v>
      </c>
      <c r="B6" s="13"/>
      <c r="C6" s="13"/>
    </row>
    <row r="7" spans="1:5" x14ac:dyDescent="0.25">
      <c r="A7" t="s">
        <v>92</v>
      </c>
      <c r="B7" s="13">
        <v>-7327</v>
      </c>
      <c r="C7" s="13">
        <v>-82959</v>
      </c>
    </row>
    <row r="8" spans="1:5" x14ac:dyDescent="0.25">
      <c r="A8" t="s">
        <v>93</v>
      </c>
      <c r="B8" s="13">
        <v>-229008</v>
      </c>
      <c r="C8" s="13">
        <v>-334439</v>
      </c>
    </row>
    <row r="9" spans="1:5" x14ac:dyDescent="0.25">
      <c r="A9" t="s">
        <v>94</v>
      </c>
      <c r="B9" s="13">
        <v>-43945</v>
      </c>
      <c r="C9" s="13">
        <v>-55387</v>
      </c>
    </row>
    <row r="10" spans="1:5" ht="15.75" thickBot="1" x14ac:dyDescent="0.3">
      <c r="A10" s="27" t="s">
        <v>86</v>
      </c>
      <c r="B10" s="28">
        <f>SUM(B4:B9)</f>
        <v>720543</v>
      </c>
      <c r="C10" s="28">
        <f>SUM(C4:C9)</f>
        <v>487551</v>
      </c>
    </row>
    <row r="11" spans="1:5" x14ac:dyDescent="0.25">
      <c r="A11" s="10" t="s">
        <v>1</v>
      </c>
      <c r="B11" s="26">
        <v>720212</v>
      </c>
      <c r="C11" s="26">
        <v>532307</v>
      </c>
      <c r="D11" s="13"/>
      <c r="E11" s="13"/>
    </row>
    <row r="12" spans="1:5" x14ac:dyDescent="0.25">
      <c r="A12" s="25" t="s">
        <v>2</v>
      </c>
      <c r="B12" s="18">
        <v>331</v>
      </c>
      <c r="C12" s="18">
        <v>-44756</v>
      </c>
    </row>
    <row r="21" spans="1:6" x14ac:dyDescent="0.25">
      <c r="A21" s="29" t="s">
        <v>95</v>
      </c>
      <c r="B21" s="29"/>
      <c r="C21" s="29"/>
    </row>
    <row r="22" spans="1:6" x14ac:dyDescent="0.25">
      <c r="A22" s="9" t="s">
        <v>34</v>
      </c>
      <c r="B22" s="9">
        <v>2023</v>
      </c>
      <c r="C22" s="9">
        <v>2022</v>
      </c>
    </row>
    <row r="23" spans="1:6" x14ac:dyDescent="0.25">
      <c r="A23" s="3" t="s">
        <v>1</v>
      </c>
      <c r="B23" s="13">
        <v>1869879</v>
      </c>
      <c r="C23" s="13">
        <v>2539811</v>
      </c>
    </row>
    <row r="24" spans="1:6" x14ac:dyDescent="0.25">
      <c r="A24" s="9" t="s">
        <v>2</v>
      </c>
      <c r="B24" s="18">
        <v>1275</v>
      </c>
      <c r="C24" s="18">
        <v>-189137</v>
      </c>
    </row>
    <row r="25" spans="1:6" x14ac:dyDescent="0.25">
      <c r="A25" s="22" t="s">
        <v>19</v>
      </c>
      <c r="B25" s="23">
        <f>B23+B24</f>
        <v>1871154</v>
      </c>
      <c r="C25" s="23">
        <f>C23+C24</f>
        <v>2350674</v>
      </c>
    </row>
    <row r="26" spans="1:6" x14ac:dyDescent="0.25">
      <c r="A26" t="s">
        <v>88</v>
      </c>
      <c r="B26" s="13">
        <v>906739</v>
      </c>
      <c r="C26" s="13">
        <v>852021</v>
      </c>
      <c r="D26" s="6"/>
      <c r="E26" s="6"/>
      <c r="F26" s="6"/>
    </row>
    <row r="27" spans="1:6" x14ac:dyDescent="0.25">
      <c r="A27" t="s">
        <v>82</v>
      </c>
      <c r="B27" s="13">
        <v>-76037</v>
      </c>
      <c r="C27" s="13">
        <v>-53318</v>
      </c>
      <c r="D27" s="6"/>
      <c r="E27" s="6"/>
      <c r="F27" s="6"/>
    </row>
    <row r="28" spans="1:6" x14ac:dyDescent="0.25">
      <c r="A28" t="s">
        <v>83</v>
      </c>
      <c r="B28" s="13">
        <v>22437</v>
      </c>
      <c r="C28" s="13">
        <v>78875</v>
      </c>
      <c r="D28" s="6"/>
      <c r="E28" s="6"/>
      <c r="F28" s="6"/>
    </row>
    <row r="29" spans="1:6" x14ac:dyDescent="0.25">
      <c r="A29" t="s">
        <v>84</v>
      </c>
      <c r="B29" s="13">
        <v>-204769</v>
      </c>
      <c r="C29" s="13">
        <v>-174222</v>
      </c>
    </row>
    <row r="30" spans="1:6" x14ac:dyDescent="0.25">
      <c r="A30" t="s">
        <v>85</v>
      </c>
      <c r="B30" s="13">
        <v>33335</v>
      </c>
      <c r="C30" s="13">
        <v>-32233</v>
      </c>
    </row>
    <row r="31" spans="1:6" x14ac:dyDescent="0.25">
      <c r="A31" s="9" t="s">
        <v>55</v>
      </c>
      <c r="B31" s="18">
        <v>38838</v>
      </c>
      <c r="C31" s="18">
        <v>-183572</v>
      </c>
    </row>
    <row r="32" spans="1:6" x14ac:dyDescent="0.25">
      <c r="A32" s="22" t="s">
        <v>86</v>
      </c>
      <c r="B32" s="23">
        <f>SUM(B26:B31)</f>
        <v>720543</v>
      </c>
      <c r="C32" s="23">
        <f>SUM(C26:C31)</f>
        <v>487551</v>
      </c>
    </row>
    <row r="33" spans="1:3" x14ac:dyDescent="0.25">
      <c r="A33" t="s">
        <v>1</v>
      </c>
      <c r="B33" s="13">
        <v>720212</v>
      </c>
      <c r="C33" s="13">
        <v>532307</v>
      </c>
    </row>
    <row r="34" spans="1:3" x14ac:dyDescent="0.25">
      <c r="A34" s="9" t="s">
        <v>2</v>
      </c>
      <c r="B34" s="13">
        <v>331</v>
      </c>
      <c r="C34" s="13">
        <v>-44756</v>
      </c>
    </row>
    <row r="35" spans="1:3" ht="15.75" thickBot="1" x14ac:dyDescent="0.3">
      <c r="A35" s="24" t="s">
        <v>87</v>
      </c>
      <c r="B35" s="21">
        <f>B32/B25</f>
        <v>0.38507947501915929</v>
      </c>
      <c r="C35" s="21">
        <f>C32/C25</f>
        <v>0.20740902396504152</v>
      </c>
    </row>
  </sheetData>
  <mergeCells count="2">
    <mergeCell ref="A1:C1"/>
    <mergeCell ref="A21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702D-BFF2-490E-B229-7BB2DB18B9C6}">
  <dimension ref="A1:E6"/>
  <sheetViews>
    <sheetView workbookViewId="0">
      <selection activeCell="I22" sqref="I22"/>
    </sheetView>
  </sheetViews>
  <sheetFormatPr defaultRowHeight="15" x14ac:dyDescent="0.25"/>
  <cols>
    <col min="1" max="1" width="11" customWidth="1"/>
    <col min="2" max="3" width="13.42578125" bestFit="1" customWidth="1"/>
    <col min="4" max="5" width="25.7109375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>
        <v>2020</v>
      </c>
      <c r="B2" s="6">
        <v>58057908</v>
      </c>
    </row>
    <row r="3" spans="1:5" x14ac:dyDescent="0.25">
      <c r="A3">
        <v>2021</v>
      </c>
      <c r="B3" s="6">
        <v>74721629</v>
      </c>
    </row>
    <row r="4" spans="1:5" x14ac:dyDescent="0.25">
      <c r="A4">
        <v>2022</v>
      </c>
      <c r="B4" s="6">
        <v>83467318</v>
      </c>
    </row>
    <row r="5" spans="1:5" x14ac:dyDescent="0.25">
      <c r="A5">
        <v>2023</v>
      </c>
      <c r="B5" s="6">
        <v>84227765</v>
      </c>
      <c r="C5" s="6">
        <v>84227765</v>
      </c>
      <c r="D5" s="6">
        <v>84227765</v>
      </c>
      <c r="E5" s="6">
        <v>84227765</v>
      </c>
    </row>
    <row r="6" spans="1:5" x14ac:dyDescent="0.25">
      <c r="A6">
        <v>2024</v>
      </c>
      <c r="C6" s="6">
        <f>_xlfn.FORECAST.ETS(A6,$B$2:$B$5,$A$2:$A$5,1,1)</f>
        <v>94817125.422650158</v>
      </c>
      <c r="D6" s="6">
        <f>C6-_xlfn.FORECAST.ETS.CONFINT(A6,$B$2:$B$5,$A$2:$A$5,0.95,1,1)</f>
        <v>84194771.658107534</v>
      </c>
      <c r="E6" s="6">
        <f>C6+_xlfn.FORECAST.ETS.CONFINT(A6,$B$2:$B$5,$A$2:$A$5,0.95,1,1)</f>
        <v>105439479.18719278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DD3B-26D6-42FC-A878-BB66DD0FD8CA}">
  <dimension ref="A1:E7"/>
  <sheetViews>
    <sheetView workbookViewId="0">
      <selection activeCell="J31" sqref="J31"/>
    </sheetView>
  </sheetViews>
  <sheetFormatPr defaultRowHeight="15" x14ac:dyDescent="0.25"/>
  <cols>
    <col min="1" max="1" width="11" customWidth="1"/>
    <col min="2" max="3" width="12.28515625" bestFit="1" customWidth="1"/>
    <col min="4" max="5" width="25.7109375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>
        <v>2020</v>
      </c>
      <c r="B2" s="6">
        <v>2746936</v>
      </c>
    </row>
    <row r="3" spans="1:5" x14ac:dyDescent="0.25">
      <c r="A3">
        <v>2021</v>
      </c>
      <c r="B3" s="6">
        <v>2564833</v>
      </c>
    </row>
    <row r="4" spans="1:5" x14ac:dyDescent="0.25">
      <c r="A4">
        <v>2022</v>
      </c>
      <c r="B4" s="6">
        <v>2007504</v>
      </c>
    </row>
    <row r="5" spans="1:5" x14ac:dyDescent="0.25">
      <c r="A5">
        <v>2023</v>
      </c>
      <c r="B5" s="6">
        <v>1149667</v>
      </c>
      <c r="C5" s="6">
        <v>1149667</v>
      </c>
      <c r="D5" s="6">
        <v>1149667</v>
      </c>
      <c r="E5" s="6">
        <v>1149667</v>
      </c>
    </row>
    <row r="6" spans="1:5" x14ac:dyDescent="0.25">
      <c r="A6">
        <v>2024</v>
      </c>
      <c r="C6" s="6">
        <f>_xlfn.FORECAST.ETS(A6,$B$2:$B$5,$A$2:$A$5,1,1)</f>
        <v>689635.08943050401</v>
      </c>
      <c r="D6" s="6">
        <f>C6-_xlfn.FORECAST.ETS.CONFINT(A6,$B$2:$B$5,$A$2:$A$5,0.95,1,1)</f>
        <v>235198.57125587162</v>
      </c>
      <c r="E6" s="6">
        <f>C6+_xlfn.FORECAST.ETS.CONFINT(A6,$B$2:$B$5,$A$2:$A$5,0.95,1,1)</f>
        <v>1144071.6076051365</v>
      </c>
    </row>
    <row r="7" spans="1:5" x14ac:dyDescent="0.25">
      <c r="A7">
        <v>2025</v>
      </c>
      <c r="C7" s="6">
        <f>_xlfn.FORECAST.ETS(A7,$B$2:$B$5,$A$2:$A$5,1,1)</f>
        <v>143433.85649740044</v>
      </c>
      <c r="D7" s="6">
        <f>C7-_xlfn.FORECAST.ETS.CONFINT(A7,$B$2:$B$5,$A$2:$A$5,0.95,1,1)</f>
        <v>-325099.00910908519</v>
      </c>
      <c r="E7" s="6">
        <f>C7+_xlfn.FORECAST.ETS.CONFINT(A7,$B$2:$B$5,$A$2:$A$5,0.95,1,1)</f>
        <v>611966.72210388607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96BB-C19D-469A-9054-837D32CDFC85}">
  <dimension ref="A1:D6"/>
  <sheetViews>
    <sheetView workbookViewId="0">
      <selection activeCell="L32" sqref="L32"/>
    </sheetView>
  </sheetViews>
  <sheetFormatPr defaultRowHeight="15" x14ac:dyDescent="0.25"/>
  <cols>
    <col min="1" max="1" width="11" customWidth="1"/>
    <col min="2" max="3" width="13.42578125" bestFit="1" customWidth="1"/>
    <col min="4" max="4" width="21" customWidth="1"/>
  </cols>
  <sheetData>
    <row r="1" spans="1:4" x14ac:dyDescent="0.25">
      <c r="A1" t="s">
        <v>102</v>
      </c>
      <c r="B1" t="s">
        <v>103</v>
      </c>
      <c r="C1" t="s">
        <v>104</v>
      </c>
      <c r="D1" t="s">
        <v>107</v>
      </c>
    </row>
    <row r="2" spans="1:4" x14ac:dyDescent="0.25">
      <c r="A2">
        <v>2020</v>
      </c>
      <c r="B2" s="13">
        <v>12664074</v>
      </c>
    </row>
    <row r="3" spans="1:4" x14ac:dyDescent="0.25">
      <c r="A3">
        <v>2021</v>
      </c>
      <c r="B3" s="13">
        <v>17716417</v>
      </c>
    </row>
    <row r="4" spans="1:4" x14ac:dyDescent="0.25">
      <c r="A4">
        <v>2022</v>
      </c>
      <c r="B4" s="13">
        <v>19736196</v>
      </c>
    </row>
    <row r="5" spans="1:4" x14ac:dyDescent="0.25">
      <c r="A5">
        <v>2023</v>
      </c>
      <c r="B5" s="13">
        <v>20337424</v>
      </c>
    </row>
    <row r="6" spans="1:4" x14ac:dyDescent="0.25">
      <c r="A6">
        <v>2024</v>
      </c>
      <c r="C6" s="13">
        <f>_xlfn.FORECAST.ETS(A6,$B$2:$B$5,$A$2:$A$5,1,1)</f>
        <v>23272284.581647974</v>
      </c>
      <c r="D6" s="13">
        <f>_xlfn.FORECAST.ETS.CONFINT(A6,$B$2:$B$5,$A$2:$A$5,0.95,1,1)</f>
        <v>3057623.4064544048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G 7 S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c G 7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u 0 l g o i k e 4 D g A A A B E A A A A T A B w A R m 9 y b X V s Y X M v U 2 V j d G l v b j E u b S C i G A A o o B Q A A A A A A A A A A A A A A A A A A A A A A A A A A A A r T k 0 u y c z P U w i G 0 I b W A F B L A Q I t A B Q A A g A I A H B u 0 l j x a t + y p A A A A P Y A A A A S A A A A A A A A A A A A A A A A A A A A A A B D b 2 5 m a W c v U G F j a 2 F n Z S 5 4 b W x Q S w E C L Q A U A A I A C A B w b t J Y D 8 r p q 6 Q A A A D p A A A A E w A A A A A A A A A A A A A A A A D w A A A A W 0 N v b n R l b n R f V H l w Z X N d L n h t b F B L A Q I t A B Q A A g A I A H B u 0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l K g l X g D G S 5 U e g G Y J B 9 0 D A A A A A A I A A A A A A B B m A A A A A Q A A I A A A A C U 6 h V d J z b / Y N Y d n O x b F t 1 N v W 5 I j 1 k j k 0 P u 7 / E O D k k 6 n A A A A A A 6 A A A A A A g A A I A A A A H U X N 9 h j D H e 9 o i e H T 5 o j i r w d S Y q x q 1 + q 8 L 6 s O 7 i 8 q + H a U A A A A H 0 s n 3 W u I l Q b 9 E h d J S + a v n K 2 B m x w D O 8 t s D o 0 A 0 d 6 r 4 2 X I 3 3 t T u V u Q 5 v p y D t 2 4 O P n S w s b j 8 I 1 T 0 0 i 6 d Z H p A q u + l M 4 m j U w j Q / m 2 M 6 Y 4 N / T J i E E Q A A A A M 7 R W x 1 l t a U B / m 3 O A d y Q h F r / O U i N P / D H u T o 3 C h p H 9 J 9 X b h X z + m H e g t 8 V l a 1 u m 0 d R E T K 5 E V r V L P Z f n M + J 0 I 1 N 7 n 8 = < / D a t a M a s h u p > 
</file>

<file path=customXml/itemProps1.xml><?xml version="1.0" encoding="utf-8"?>
<ds:datastoreItem xmlns:ds="http://schemas.openxmlformats.org/officeDocument/2006/customXml" ds:itemID="{7725D762-823A-476E-B84F-216B2CCDE6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</vt:lpstr>
      <vt:lpstr>Net Sales Details</vt:lpstr>
      <vt:lpstr>Expenses Details</vt:lpstr>
      <vt:lpstr>Taxes</vt:lpstr>
      <vt:lpstr>Future Expected Revenue</vt:lpstr>
      <vt:lpstr>Future Expected Profit - Taxes</vt:lpstr>
      <vt:lpstr>North America Sales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Jordyn Gaither</dc:creator>
  <cp:lastModifiedBy>Jordyn Gaither</cp:lastModifiedBy>
  <dcterms:created xsi:type="dcterms:W3CDTF">2024-06-18T17:54:13Z</dcterms:created>
  <dcterms:modified xsi:type="dcterms:W3CDTF">2024-06-21T00:12:41Z</dcterms:modified>
</cp:coreProperties>
</file>