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1315" windowHeight="10005" activeTab="1"/>
  </bookViews>
  <sheets>
    <sheet name="Renseignements" sheetId="1" r:id="rId1"/>
    <sheet name="TEST B1V" sheetId="2" r:id="rId2"/>
    <sheet name="Résultats" sheetId="3" r:id="rId3"/>
  </sheets>
  <definedNames>
    <definedName name="ABR">Renseignements!$M$23</definedName>
    <definedName name="ARB0">Renseignements!$F$20</definedName>
    <definedName name="DATE_DE_PASSAGE">Renseignements!$H$15</definedName>
    <definedName name="DATE_NAISSANCE">Renseignements!$H$14</definedName>
    <definedName name="DATE_PASSAGE">Renseignements!$H$14</definedName>
    <definedName name="NBBR">'TEST B1V'!$R$156</definedName>
    <definedName name="NBQ_1">'TEST B1V'!$T$34</definedName>
    <definedName name="NBQ_2">'TEST B1V'!$T$80</definedName>
    <definedName name="NBQ_3">'TEST B1V'!$T$117</definedName>
    <definedName name="NBQ_4">'TEST B1V'!$T$153</definedName>
    <definedName name="NBQT">'TEST B1V'!$T$156</definedName>
    <definedName name="NOM">Renseignements!$H$12</definedName>
    <definedName name="PRENOM">Renseignements!$H$13</definedName>
    <definedName name="QCMF">'TEST B1V'!$V$156</definedName>
    <definedName name="QCMF_1">'TEST B1V'!$V$34</definedName>
    <definedName name="QCMF_12">'TEST B1V'!#REF!</definedName>
    <definedName name="QCMF_2">'TEST B1V'!$V$80</definedName>
    <definedName name="QCMF_3">'TEST B1V'!$V$117</definedName>
    <definedName name="QCMF_4">'TEST B1V'!$V$153</definedName>
    <definedName name="QCMF_6">'TEST B1V'!#REF!</definedName>
    <definedName name="RBR_1">'TEST B1V'!$U$34</definedName>
    <definedName name="RBR_2">'TEST B1V'!$U$80</definedName>
    <definedName name="RBR_3">'TEST B1V'!$U$117</definedName>
    <definedName name="RBR_4">'TEST B1V'!$U$153</definedName>
    <definedName name="RBRT">'TEST B1V'!$U$156</definedName>
    <definedName name="_xlnm.Print_Area" localSheetId="0">Renseignements!$D$3:$M$31</definedName>
    <definedName name="_xlnm.Print_Area" localSheetId="2">Résultats!$B$2:$L$32</definedName>
  </definedNames>
  <calcPr calcId="124519"/>
</workbook>
</file>

<file path=xl/calcChain.xml><?xml version="1.0" encoding="utf-8"?>
<calcChain xmlns="http://schemas.openxmlformats.org/spreadsheetml/2006/main">
  <c r="R153" i="2"/>
  <c r="S153" s="1"/>
  <c r="M153" s="1"/>
  <c r="R146"/>
  <c r="S146" s="1"/>
  <c r="M146" s="1"/>
  <c r="R125"/>
  <c r="S125" s="1"/>
  <c r="M125" s="1"/>
  <c r="R139"/>
  <c r="S139" s="1"/>
  <c r="M139" s="1"/>
  <c r="R132"/>
  <c r="R103"/>
  <c r="S103" s="1"/>
  <c r="M103" s="1"/>
  <c r="R96"/>
  <c r="S96" s="1"/>
  <c r="M96" s="1"/>
  <c r="R60"/>
  <c r="S60" s="1"/>
  <c r="M60" s="1"/>
  <c r="R51"/>
  <c r="S51" s="1"/>
  <c r="M51" s="1"/>
  <c r="R27"/>
  <c r="S27" s="1"/>
  <c r="M27" s="1"/>
  <c r="R13"/>
  <c r="S13" s="1"/>
  <c r="M13" s="1"/>
  <c r="D32" i="3"/>
  <c r="L2"/>
  <c r="G2"/>
  <c r="C2"/>
  <c r="R117" i="2"/>
  <c r="R111"/>
  <c r="S111" s="1"/>
  <c r="M111" s="1"/>
  <c r="R89"/>
  <c r="S89" s="1"/>
  <c r="M89" s="1"/>
  <c r="R80"/>
  <c r="S80" s="1"/>
  <c r="M80" s="1"/>
  <c r="R73"/>
  <c r="S73" s="1"/>
  <c r="M73" s="1"/>
  <c r="R66"/>
  <c r="S66" s="1"/>
  <c r="M66" s="1"/>
  <c r="R43"/>
  <c r="S43" s="1"/>
  <c r="M43" s="1"/>
  <c r="R34"/>
  <c r="S34" s="1"/>
  <c r="M34" s="1"/>
  <c r="R19"/>
  <c r="S19" s="1"/>
  <c r="M19" s="1"/>
  <c r="R156" l="1"/>
  <c r="S132"/>
  <c r="M132" s="1"/>
  <c r="T153" s="1"/>
  <c r="U153" s="1"/>
  <c r="V80"/>
  <c r="V117"/>
  <c r="S117"/>
  <c r="M117" s="1"/>
  <c r="T117" s="1"/>
  <c r="T34"/>
  <c r="U34" s="1"/>
  <c r="T80"/>
  <c r="U80" s="1"/>
  <c r="BI377" i="3" s="1"/>
  <c r="V156" i="2" l="1"/>
  <c r="T156"/>
  <c r="BI376" i="3"/>
  <c r="BJ376" s="1"/>
  <c r="U117" i="2"/>
  <c r="BI378" i="3" s="1"/>
  <c r="BJ378" s="1"/>
  <c r="BJ377"/>
  <c r="G25" i="1"/>
  <c r="O9" i="3"/>
  <c r="U156" i="2" l="1"/>
  <c r="B32" i="3" s="1"/>
  <c r="BI379"/>
  <c r="BJ379" s="1"/>
  <c r="L25" i="1" l="1"/>
  <c r="J21"/>
  <c r="G21" s="1"/>
  <c r="O12" i="3"/>
  <c r="BI375"/>
  <c r="BJ375" s="1"/>
</calcChain>
</file>

<file path=xl/sharedStrings.xml><?xml version="1.0" encoding="utf-8"?>
<sst xmlns="http://schemas.openxmlformats.org/spreadsheetml/2006/main" count="285" uniqueCount="206">
  <si>
    <t>TEST THEORIQUE D'HABILITATION</t>
  </si>
  <si>
    <t>NOM :</t>
  </si>
  <si>
    <t>PRENOM :</t>
  </si>
  <si>
    <t>Prise en compte des questions éliminatoires</t>
  </si>
  <si>
    <t>Abstraction des                    questions éliminatoires</t>
  </si>
  <si>
    <t>Réponses correctes :</t>
  </si>
  <si>
    <t>Réponses incorrectes :</t>
  </si>
  <si>
    <t>Répondre aux questions en mettant une croix (lettre "x") dans la case correspondante.</t>
  </si>
  <si>
    <t>Aucune mauvaise réponse aux questions fondamentales (repérées QCMF).</t>
  </si>
  <si>
    <t>Le test est acquis pour une réussite supérieure ou égale à 70 %.</t>
  </si>
  <si>
    <t>LES DANGERS DE L'ELECTRICITE</t>
  </si>
  <si>
    <t>QCM 1</t>
  </si>
  <si>
    <t>x</t>
  </si>
  <si>
    <t>QCM 2</t>
  </si>
  <si>
    <t>OUI</t>
  </si>
  <si>
    <t>NON</t>
  </si>
  <si>
    <t>QCM 3</t>
  </si>
  <si>
    <t>QCM 4</t>
  </si>
  <si>
    <t>LES DISTANCES ET LES ZONES D'ENVIRONNEMENT</t>
  </si>
  <si>
    <t>QCM 7</t>
  </si>
  <si>
    <t>QCM 8</t>
  </si>
  <si>
    <t>QCM 10</t>
  </si>
  <si>
    <t>QCM 11</t>
  </si>
  <si>
    <t>QCM F 12</t>
  </si>
  <si>
    <t>QCM 13</t>
  </si>
  <si>
    <t>QCM 14</t>
  </si>
  <si>
    <t>QCM 15</t>
  </si>
  <si>
    <t>Bonnes réponses</t>
  </si>
  <si>
    <t>Comparaison entre les croix mises par l'élève et les bonnes réponses</t>
  </si>
  <si>
    <t>Résultat de la question</t>
  </si>
  <si>
    <t>Rapport des bonnes réponses par domaine de connaissance</t>
  </si>
  <si>
    <t>Nombre de questions par domaine de connaissance</t>
  </si>
  <si>
    <t>Affectation du chiffre 1 aux bonnes questions fondamentales</t>
  </si>
  <si>
    <t>Les dangers de l'électricité</t>
  </si>
  <si>
    <t>Les distances et les zones d'environnement</t>
  </si>
  <si>
    <t>GLOBAL</t>
  </si>
  <si>
    <t>ATTRIBUTION D'UN AUTRE NOM</t>
  </si>
  <si>
    <t>FONCTION</t>
  </si>
  <si>
    <t xml:space="preserve">CHANGEMENT DE NOM DES CELLULES </t>
  </si>
  <si>
    <t>NOM INITIAL DE LA CELLULE</t>
  </si>
  <si>
    <t>EMPLACEMENT DE LA CELLULE</t>
  </si>
  <si>
    <t>Feuille "Renseignements"</t>
  </si>
  <si>
    <t>ARB0</t>
  </si>
  <si>
    <t>ABR</t>
  </si>
  <si>
    <t>NBQ_1</t>
  </si>
  <si>
    <t>Nombre de question dans le premier domaine de connaissance</t>
  </si>
  <si>
    <t>NBQ_2</t>
  </si>
  <si>
    <t>NBQ_3</t>
  </si>
  <si>
    <t>T117</t>
  </si>
  <si>
    <t>NBQT</t>
  </si>
  <si>
    <t>NBBR</t>
  </si>
  <si>
    <t>RBR_1</t>
  </si>
  <si>
    <t>Nombre de question dans le deuxième domaine de connaissance</t>
  </si>
  <si>
    <t>Nombre de question dans le troisième domaine de connaissance</t>
  </si>
  <si>
    <t>RBR_2</t>
  </si>
  <si>
    <t>RBR_3</t>
  </si>
  <si>
    <t>U117</t>
  </si>
  <si>
    <t>RBRT</t>
  </si>
  <si>
    <t>QCMF_1</t>
  </si>
  <si>
    <t>Affectation à 1 si les questions fondamentales du premier domaine de connaissance sont bonnes</t>
  </si>
  <si>
    <t>QCMF_2</t>
  </si>
  <si>
    <t>QCMF_3</t>
  </si>
  <si>
    <t>Affectation à 1 si les questions fondamentales du deuxième domaine de connaissance sont bonnes</t>
  </si>
  <si>
    <t>Affectation à 1 si les questions fondamentales du troisième domaine de connaissance sont bonnes</t>
  </si>
  <si>
    <t>QCMF</t>
  </si>
  <si>
    <t>V117</t>
  </si>
  <si>
    <t>Rapport de bonnes réponses sur le nombre de questions dans le premier domaine de connaissance</t>
  </si>
  <si>
    <t>Rapport de bonnes réponses sur le nombre de questions dans le deuxième domaine de connaissance</t>
  </si>
  <si>
    <t>Rapport de bonnes réponses sur le nombre de questions dans le troisième domaine de connaissance</t>
  </si>
  <si>
    <t>Date de naissance :</t>
  </si>
  <si>
    <t>DATE DE NAISSANCE :</t>
  </si>
  <si>
    <t>PROFESSEUR :</t>
  </si>
  <si>
    <t>LYCEE EDOUARD BRANLY DE BOULOGNE SUR MER</t>
  </si>
  <si>
    <t>Monsieur FLAHAUT JEAN-CHRISTOPHE</t>
  </si>
  <si>
    <t>DATE DE PASSAGE :</t>
  </si>
  <si>
    <t>H12</t>
  </si>
  <si>
    <t>H13</t>
  </si>
  <si>
    <t>H14</t>
  </si>
  <si>
    <t>H15</t>
  </si>
  <si>
    <t>NOM</t>
  </si>
  <si>
    <t>PRENOM</t>
  </si>
  <si>
    <t>DATE_NAISSANCE</t>
  </si>
  <si>
    <t>DATE_DE_PASSAGE</t>
  </si>
  <si>
    <t>Affiche le nom de l'apprenant dans la feuille "Résultats"</t>
  </si>
  <si>
    <t>Affiche le prénom de l'apprenant dans la feuille "Résultats"</t>
  </si>
  <si>
    <t>Affiche la date de naissance de l'apprenant dans la feuille "Résultats"</t>
  </si>
  <si>
    <t>Affiche la date de passage du test de l'apprenant dans la feuille "Résultats"</t>
  </si>
  <si>
    <t>Indiquez votre nom, prénom et dates de naissance et de passage, puis enregistrez ce fichier sous votre nom.                                                                                                             Noubliez pas d'enregistrer à nouveau avant de quitter.</t>
  </si>
  <si>
    <t>DIPLÔME : Bac Pro SEN</t>
  </si>
  <si>
    <t>B1V</t>
  </si>
  <si>
    <t>Y a-t-il une différence apparente entre un jeu de barres hors tension et un jeu de barres sous tension ?</t>
  </si>
  <si>
    <t>Le temps de passage du courant électrique dans le corps humain a-t-il de l'importance ?</t>
  </si>
  <si>
    <t>A partir de quelle tension le courant électrique alternatif devient-il dangereux dans une salle de classe :</t>
  </si>
  <si>
    <t>25 V ?</t>
  </si>
  <si>
    <t>50 V ?</t>
  </si>
  <si>
    <t>120 V ?</t>
  </si>
  <si>
    <t>230 V ?</t>
  </si>
  <si>
    <t>Un électricien laisse tomber un outil métallique dans une armoire présentant des pièces nues accessibles et sous tension. Cet électricien court-il un risque :</t>
  </si>
  <si>
    <t>de projection de particules ?</t>
  </si>
  <si>
    <t>de brûlures ?</t>
  </si>
  <si>
    <t>d'inhalation de gaz nocif ?</t>
  </si>
  <si>
    <t>En vous approchant d'une installation en 400 V ~ dans un local d'accès réservé aux électriciens, à partir de quelle distance des pièces nues sous tension, devez-vous prendre des précautions particulières :</t>
  </si>
  <si>
    <t>30 cm ?</t>
  </si>
  <si>
    <t>50 cm ?</t>
  </si>
  <si>
    <t>1 m ?</t>
  </si>
  <si>
    <t>QCM 6</t>
  </si>
  <si>
    <t>QCM F 5</t>
  </si>
  <si>
    <t>V ?</t>
  </si>
  <si>
    <t>R ?</t>
  </si>
  <si>
    <t>B ?</t>
  </si>
  <si>
    <t>T ?</t>
  </si>
  <si>
    <t>Pour travailler à 0,2 m d'un conducteur nu accessible et sous tension 230 V ~, il faut être habilité :</t>
  </si>
  <si>
    <t>B0 ?</t>
  </si>
  <si>
    <t>B1 ?</t>
  </si>
  <si>
    <t>B1V ?</t>
  </si>
  <si>
    <t>B2 ?</t>
  </si>
  <si>
    <t>B2V ?</t>
  </si>
  <si>
    <t>Vous êtes électriciens habilité B1V pour une entreprise privée, pouvez-vous installer un échafaudage pour fixer une parabole à moins de 2 m d'une ligne électrique EDF nue basse tension sans prescription particulière ?</t>
  </si>
  <si>
    <t>Lors de la réalisation d'une tranchée près d'une ligne aérienne, la valeur de la distance limite d'investigation est de :</t>
  </si>
  <si>
    <t>3 mètres ?</t>
  </si>
  <si>
    <t>5 mètres ?</t>
  </si>
  <si>
    <t>50 mètres ?</t>
  </si>
  <si>
    <t>QCM F 9</t>
  </si>
  <si>
    <t>Vous devez percer un trou sur un mur à proximité d'une canalisation isolée BT, donner la distance limite d'approche prudente par rapport à cette canalisation :</t>
  </si>
  <si>
    <t>0,3 m ?</t>
  </si>
  <si>
    <t>0,5 m ?</t>
  </si>
  <si>
    <t>1,5 m ?</t>
  </si>
  <si>
    <t>LA LIMITE DES OPERATIONS D'ORDRE ELECTRIQUE, EN PRESENCE DE PNST</t>
  </si>
  <si>
    <t>Pendant la durée des travaux, l'exécutant électricien devra veiller :</t>
  </si>
  <si>
    <t>à respecter les limites de la zone de travail ?</t>
  </si>
  <si>
    <t>à surveiller le travail du chargé de travaux ?</t>
  </si>
  <si>
    <t>à sa propre sécurité ?</t>
  </si>
  <si>
    <t>Un exécutant électricien habilité B1V peut-il :</t>
  </si>
  <si>
    <t>effectuer seul un dépannage électrique en présence de tension 230 V ~ ?</t>
  </si>
  <si>
    <t>procéder seul à des essais de bon fonctionnement sous tension ?</t>
  </si>
  <si>
    <t>réaliser un câblage électrique hors tension dans un coffret ?</t>
  </si>
  <si>
    <t>Habilité B1V vous participez avec votre équipe au changement d'une machine. Le chargé de consignation BC vient de procéder à la consignation. En l'absence du chargé de travaux, il vous demande de réceptionner et signer l'attestation de consignation :</t>
  </si>
  <si>
    <t>vous acceptez puisque c'est le BC qui a fait la consignation ?</t>
  </si>
  <si>
    <t>vous acceptez puisque vous avez délégation du chargé de travaux en son absence ?</t>
  </si>
  <si>
    <t>vous refusez, un B1V ne peut remplir ce rôle ?</t>
  </si>
  <si>
    <t>B0 : chargé de chantier ?</t>
  </si>
  <si>
    <t>B2 : chargé de travaux ?</t>
  </si>
  <si>
    <t>BR : chargé d'intervention ?</t>
  </si>
  <si>
    <t>BC : chargé de consignation ?</t>
  </si>
  <si>
    <t>Pour des raisons de continuité de service, en tant que personnel habilité B1V, pouvez-vous réaliser des travaux sous tension ?</t>
  </si>
  <si>
    <t>LES MESURES DE PROTECTION</t>
  </si>
  <si>
    <t>QCM 16</t>
  </si>
  <si>
    <t>QCM 17</t>
  </si>
  <si>
    <t>QCM 18</t>
  </si>
  <si>
    <t>QCM 19</t>
  </si>
  <si>
    <t>QCM 20</t>
  </si>
  <si>
    <t>Je travail hors tension dans une armoire électrique BT qui a été consigné par un BC, dois-je :</t>
  </si>
  <si>
    <t>prendre des gants isolants ?</t>
  </si>
  <si>
    <t>travailler à main nue ?</t>
  </si>
  <si>
    <t>La suppression du voisinage peut être obtenue par :</t>
  </si>
  <si>
    <t>la mise en place d'écran ?</t>
  </si>
  <si>
    <t>la consignation de l'ouvrage voisin ?</t>
  </si>
  <si>
    <t>la présence d'un disjoncteur différentiel ?</t>
  </si>
  <si>
    <t>Qui vérifie le bon état des équipements de protection individuelle ?</t>
  </si>
  <si>
    <t>l'utilisateur ?</t>
  </si>
  <si>
    <t>le chargé de travaux ?</t>
  </si>
  <si>
    <t>l'employeur ?</t>
  </si>
  <si>
    <t>Dans la zone de travail, un ouvrier B1V laisse tomber un outil à l'extérieur du balisage, côté des installations sous tension. Que doit-il faire :</t>
  </si>
  <si>
    <t>franchir le balisage ?</t>
  </si>
  <si>
    <t>couper le courant et franchir le balisage ?</t>
  </si>
  <si>
    <t>venir demander des instructions au chargé de travaux ?</t>
  </si>
  <si>
    <t>Un dispositif différentiel à haute sensibilité 30 mA protège principalement :</t>
  </si>
  <si>
    <t>les outils électriques ?</t>
  </si>
  <si>
    <t>les personnes utilisatrices de matériels ?</t>
  </si>
  <si>
    <t>les installations électriques ?</t>
  </si>
  <si>
    <t>Test global B1V</t>
  </si>
  <si>
    <t>La limite des opérations d'ordre électrique</t>
  </si>
  <si>
    <t>Les mesures de protection</t>
  </si>
  <si>
    <t>Feuille "TEST B1V"</t>
  </si>
  <si>
    <t>QCMF_4</t>
  </si>
  <si>
    <t>Affectation à 1 si les questions fondamentales du quatrième domaine de connaissance sont bonnes</t>
  </si>
  <si>
    <t>V153</t>
  </si>
  <si>
    <t>RBR_4</t>
  </si>
  <si>
    <t>Rapport de bonnes réponses sur le nombre de questions dans le quatrième domaine de connaissance</t>
  </si>
  <si>
    <t>NBQ_4</t>
  </si>
  <si>
    <t>Nombre de question dans le quatrième domaine de connaissance</t>
  </si>
  <si>
    <t>T153</t>
  </si>
  <si>
    <t>U153</t>
  </si>
  <si>
    <t>T34</t>
  </si>
  <si>
    <t>T80</t>
  </si>
  <si>
    <t>T156</t>
  </si>
  <si>
    <t>R156</t>
  </si>
  <si>
    <t>U34</t>
  </si>
  <si>
    <t>U80</t>
  </si>
  <si>
    <t>U156</t>
  </si>
  <si>
    <t>V34</t>
  </si>
  <si>
    <t>V80</t>
  </si>
  <si>
    <t>V156</t>
  </si>
  <si>
    <t>TEST THEORIQUE B1V</t>
  </si>
  <si>
    <t>Affichage du résultat du test B1V</t>
  </si>
  <si>
    <t>Affichage des bonnes ou mauvaises réponses dans la feuille "TEST B1V"</t>
  </si>
  <si>
    <t>Nombre de question total du test B1V</t>
  </si>
  <si>
    <t>Nombre de bonnes réponses du test B1V</t>
  </si>
  <si>
    <t>Rapport de bonnes réponses sur le nombre de questions dans le test B1V</t>
  </si>
  <si>
    <t>Affectation à 1 si les questions fondamentales du test B1V sont bonnes</t>
  </si>
  <si>
    <t>F20</t>
  </si>
  <si>
    <t>M23</t>
  </si>
  <si>
    <t>Quelle deuxième lettre indique que le titulaire a été formé pour travailler dans la zone de voisinage renforcé basse tension :</t>
  </si>
  <si>
    <t>Vous êtes dans une équipe qui effectue des travaux d'ordre électrique, quelle est le titre d'habilitation de la personne chargée d'assurer la direction de ces opérations :</t>
  </si>
  <si>
    <t>Accart</t>
  </si>
  <si>
    <t>Kevin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</si>
</sst>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[$-F800]dddd\,\ mmmm\ dd\,\ yy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1"/>
      <color rgb="FFFF66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CC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2" borderId="0" xfId="0" applyFill="1"/>
    <xf numFmtId="0" fontId="0" fillId="2" borderId="0" xfId="0" applyFill="1"/>
    <xf numFmtId="0" fontId="0" fillId="0" borderId="3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0" fillId="0" borderId="8" xfId="0" applyFill="1" applyBorder="1" applyProtection="1"/>
    <xf numFmtId="0" fontId="0" fillId="0" borderId="9" xfId="0" applyFill="1" applyBorder="1" applyProtection="1"/>
    <xf numFmtId="0" fontId="0" fillId="4" borderId="2" xfId="0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0" fillId="4" borderId="5" xfId="0" applyFill="1" applyBorder="1" applyProtection="1"/>
    <xf numFmtId="0" fontId="0" fillId="4" borderId="0" xfId="0" applyFill="1" applyBorder="1" applyProtection="1"/>
    <xf numFmtId="0" fontId="0" fillId="4" borderId="6" xfId="0" applyFill="1" applyBorder="1" applyProtection="1"/>
    <xf numFmtId="0" fontId="0" fillId="4" borderId="7" xfId="0" applyFill="1" applyBorder="1" applyProtection="1"/>
    <xf numFmtId="0" fontId="0" fillId="4" borderId="8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Protection="1"/>
    <xf numFmtId="0" fontId="0" fillId="6" borderId="3" xfId="0" applyFill="1" applyBorder="1" applyProtection="1"/>
    <xf numFmtId="0" fontId="0" fillId="6" borderId="4" xfId="0" applyFill="1" applyBorder="1" applyProtection="1"/>
    <xf numFmtId="0" fontId="0" fillId="6" borderId="5" xfId="0" applyFill="1" applyBorder="1" applyProtection="1"/>
    <xf numFmtId="0" fontId="0" fillId="6" borderId="0" xfId="0" applyFill="1" applyBorder="1" applyProtection="1"/>
    <xf numFmtId="0" fontId="0" fillId="6" borderId="6" xfId="0" applyFill="1" applyBorder="1" applyProtection="1"/>
    <xf numFmtId="0" fontId="0" fillId="6" borderId="7" xfId="0" applyFill="1" applyBorder="1" applyProtection="1"/>
    <xf numFmtId="0" fontId="0" fillId="6" borderId="8" xfId="0" applyFill="1" applyBorder="1" applyProtection="1"/>
    <xf numFmtId="0" fontId="0" fillId="6" borderId="9" xfId="0" applyFill="1" applyBorder="1" applyProtection="1"/>
    <xf numFmtId="0" fontId="0" fillId="5" borderId="5" xfId="0" applyFill="1" applyBorder="1" applyProtection="1"/>
    <xf numFmtId="0" fontId="0" fillId="5" borderId="0" xfId="0" applyFill="1" applyBorder="1" applyProtection="1"/>
    <xf numFmtId="0" fontId="0" fillId="5" borderId="6" xfId="0" applyFill="1" applyBorder="1" applyProtection="1"/>
    <xf numFmtId="0" fontId="0" fillId="5" borderId="7" xfId="0" applyFill="1" applyBorder="1" applyProtection="1"/>
    <xf numFmtId="0" fontId="0" fillId="5" borderId="8" xfId="0" applyFill="1" applyBorder="1" applyProtection="1"/>
    <xf numFmtId="0" fontId="0" fillId="5" borderId="9" xfId="0" applyFill="1" applyBorder="1" applyProtection="1"/>
    <xf numFmtId="0" fontId="2" fillId="0" borderId="1" xfId="0" applyFont="1" applyFill="1" applyBorder="1" applyAlignment="1" applyProtection="1">
      <alignment horizontal="center" vertical="center"/>
    </xf>
    <xf numFmtId="0" fontId="0" fillId="0" borderId="3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2" borderId="0" xfId="0" applyFill="1"/>
    <xf numFmtId="0" fontId="8" fillId="6" borderId="0" xfId="0" applyFont="1" applyFill="1" applyBorder="1" applyProtection="1">
      <protection locked="0"/>
    </xf>
    <xf numFmtId="0" fontId="8" fillId="6" borderId="6" xfId="0" applyFont="1" applyFill="1" applyBorder="1" applyProtection="1"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2" borderId="0" xfId="0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14" borderId="0" xfId="0" applyFill="1"/>
    <xf numFmtId="0" fontId="0" fillId="2" borderId="0" xfId="0" applyFill="1" applyBorder="1"/>
    <xf numFmtId="0" fontId="0" fillId="2" borderId="1" xfId="0" applyFill="1" applyBorder="1"/>
    <xf numFmtId="0" fontId="2" fillId="2" borderId="0" xfId="0" applyFont="1" applyFill="1"/>
    <xf numFmtId="0" fontId="2" fillId="0" borderId="1" xfId="0" applyFont="1" applyFill="1" applyBorder="1"/>
    <xf numFmtId="0" fontId="0" fillId="0" borderId="1" xfId="0" applyFill="1" applyBorder="1"/>
    <xf numFmtId="0" fontId="2" fillId="2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 vertical="top"/>
    </xf>
    <xf numFmtId="0" fontId="2" fillId="12" borderId="1" xfId="0" applyFont="1" applyFill="1" applyBorder="1"/>
    <xf numFmtId="0" fontId="2" fillId="13" borderId="1" xfId="0" applyFont="1" applyFill="1" applyBorder="1"/>
    <xf numFmtId="0" fontId="2" fillId="14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2" borderId="1" xfId="1" applyNumberFormat="1" applyFont="1" applyFill="1" applyBorder="1"/>
    <xf numFmtId="9" fontId="0" fillId="2" borderId="4" xfId="1" applyNumberFormat="1" applyFont="1" applyFill="1" applyBorder="1"/>
    <xf numFmtId="9" fontId="0" fillId="2" borderId="9" xfId="1" applyNumberFormat="1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9" fontId="0" fillId="2" borderId="1" xfId="1" applyFont="1" applyFill="1" applyBorder="1"/>
    <xf numFmtId="0" fontId="0" fillId="0" borderId="5" xfId="0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left" vertical="center"/>
    </xf>
    <xf numFmtId="0" fontId="0" fillId="0" borderId="6" xfId="0" applyFill="1" applyBorder="1" applyAlignment="1" applyProtection="1">
      <alignment horizontal="left" vertical="center"/>
    </xf>
    <xf numFmtId="0" fontId="0" fillId="0" borderId="7" xfId="0" applyFill="1" applyBorder="1" applyAlignment="1" applyProtection="1">
      <alignment horizontal="left" vertical="center"/>
    </xf>
    <xf numFmtId="0" fontId="0" fillId="0" borderId="8" xfId="0" applyFill="1" applyBorder="1" applyAlignment="1" applyProtection="1">
      <alignment horizontal="left" vertical="center"/>
    </xf>
    <xf numFmtId="0" fontId="0" fillId="0" borderId="9" xfId="0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4" xfId="0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7" xfId="0" applyFont="1" applyFill="1" applyBorder="1" applyAlignment="1" applyProtection="1">
      <alignment horizontal="center" vertical="center"/>
    </xf>
    <xf numFmtId="0" fontId="6" fillId="3" borderId="8" xfId="0" applyFont="1" applyFill="1" applyBorder="1" applyAlignment="1" applyProtection="1">
      <alignment horizontal="center" vertical="center"/>
    </xf>
    <xf numFmtId="0" fontId="6" fillId="3" borderId="9" xfId="0" applyFont="1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164" fontId="7" fillId="0" borderId="2" xfId="1" applyNumberFormat="1" applyFont="1" applyFill="1" applyBorder="1" applyAlignment="1" applyProtection="1">
      <alignment horizontal="center" vertical="center"/>
    </xf>
    <xf numFmtId="164" fontId="7" fillId="0" borderId="3" xfId="1" applyNumberFormat="1" applyFont="1" applyFill="1" applyBorder="1" applyAlignment="1" applyProtection="1">
      <alignment horizontal="center" vertical="center"/>
    </xf>
    <xf numFmtId="164" fontId="7" fillId="0" borderId="4" xfId="1" applyNumberFormat="1" applyFont="1" applyFill="1" applyBorder="1" applyAlignment="1" applyProtection="1">
      <alignment horizontal="center" vertical="center"/>
    </xf>
    <xf numFmtId="164" fontId="7" fillId="0" borderId="5" xfId="1" applyNumberFormat="1" applyFont="1" applyFill="1" applyBorder="1" applyAlignment="1" applyProtection="1">
      <alignment horizontal="center" vertical="center"/>
    </xf>
    <xf numFmtId="164" fontId="7" fillId="0" borderId="0" xfId="1" applyNumberFormat="1" applyFont="1" applyFill="1" applyBorder="1" applyAlignment="1" applyProtection="1">
      <alignment horizontal="center" vertical="center"/>
    </xf>
    <xf numFmtId="164" fontId="7" fillId="0" borderId="6" xfId="1" applyNumberFormat="1" applyFont="1" applyFill="1" applyBorder="1" applyAlignment="1" applyProtection="1">
      <alignment horizontal="center" vertical="center"/>
    </xf>
    <xf numFmtId="164" fontId="7" fillId="0" borderId="7" xfId="1" applyNumberFormat="1" applyFont="1" applyFill="1" applyBorder="1" applyAlignment="1" applyProtection="1">
      <alignment horizontal="center" vertical="center"/>
    </xf>
    <xf numFmtId="164" fontId="7" fillId="0" borderId="8" xfId="1" applyNumberFormat="1" applyFont="1" applyFill="1" applyBorder="1" applyAlignment="1" applyProtection="1">
      <alignment horizontal="center" vertical="center"/>
    </xf>
    <xf numFmtId="164" fontId="7" fillId="0" borderId="9" xfId="1" applyNumberFormat="1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</xf>
    <xf numFmtId="0" fontId="5" fillId="0" borderId="8" xfId="0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left" vertical="center"/>
    </xf>
    <xf numFmtId="0" fontId="0" fillId="0" borderId="3" xfId="0" applyFill="1" applyBorder="1" applyAlignment="1" applyProtection="1">
      <alignment horizontal="left" vertical="center"/>
    </xf>
    <xf numFmtId="0" fontId="0" fillId="0" borderId="4" xfId="0" applyFill="1" applyBorder="1" applyAlignment="1" applyProtection="1">
      <alignment horizontal="left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14" fontId="0" fillId="0" borderId="12" xfId="0" applyNumberFormat="1" applyFill="1" applyBorder="1" applyAlignment="1" applyProtection="1">
      <alignment horizontal="center" vertical="center"/>
      <protection locked="0"/>
    </xf>
    <xf numFmtId="14" fontId="0" fillId="0" borderId="14" xfId="0" applyNumberFormat="1" applyFill="1" applyBorder="1" applyAlignment="1" applyProtection="1">
      <alignment horizontal="center" vertical="center"/>
      <protection locked="0"/>
    </xf>
    <xf numFmtId="14" fontId="0" fillId="0" borderId="13" xfId="0" applyNumberForma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 applyProtection="1">
      <alignment horizontal="left" vertical="center" wrapText="1"/>
    </xf>
    <xf numFmtId="0" fontId="0" fillId="0" borderId="0" xfId="0" applyFill="1" applyBorder="1" applyAlignment="1" applyProtection="1">
      <alignment horizontal="left" vertical="center" wrapText="1"/>
    </xf>
    <xf numFmtId="0" fontId="0" fillId="0" borderId="0" xfId="0" applyFont="1" applyFill="1" applyBorder="1" applyAlignment="1" applyProtection="1">
      <alignment horizontal="left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14" borderId="0" xfId="0" applyFont="1" applyFill="1" applyAlignment="1">
      <alignment horizontal="center" vertical="top" wrapText="1"/>
    </xf>
    <xf numFmtId="0" fontId="2" fillId="9" borderId="0" xfId="0" applyFont="1" applyFill="1" applyAlignment="1">
      <alignment horizontal="center" vertical="top"/>
    </xf>
    <xf numFmtId="0" fontId="2" fillId="10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2" fillId="12" borderId="0" xfId="0" applyFont="1" applyFill="1" applyAlignment="1">
      <alignment horizontal="center" vertical="top" wrapText="1"/>
    </xf>
    <xf numFmtId="0" fontId="2" fillId="13" borderId="0" xfId="0" applyFont="1" applyFill="1" applyAlignment="1">
      <alignment horizontal="center" vertical="top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colors>
    <mruColors>
      <color rgb="FFFFFF99"/>
      <color rgb="FFFFFFCC"/>
      <color rgb="FFFFFFFF"/>
      <color rgb="FFCCCCFF"/>
      <color rgb="FFFF00FF"/>
      <color rgb="FFCCFF33"/>
      <color rgb="FFFFCCFF"/>
      <color rgb="FF66FFFF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>
                <a:solidFill>
                  <a:srgbClr val="FF0000"/>
                </a:solidFill>
              </a:rPr>
              <a:t>Résultat du test théorique B1V</a:t>
            </a:r>
            <a:r>
              <a:rPr lang="fr-FR" baseline="0">
                <a:solidFill>
                  <a:srgbClr val="FF0000"/>
                </a:solidFill>
              </a:rPr>
              <a:t> et résultat par domaine de connaissance</a:t>
            </a:r>
            <a:endParaRPr lang="fr-FR">
              <a:solidFill>
                <a:srgbClr val="FF0000"/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5.3693525901659329E-2"/>
          <c:y val="8.4913180640693531E-2"/>
          <c:w val="0.63179816356112894"/>
          <c:h val="0.57576735318508665"/>
        </c:manualLayout>
      </c:layout>
      <c:barChart>
        <c:barDir val="col"/>
        <c:grouping val="clustered"/>
        <c:ser>
          <c:idx val="0"/>
          <c:order val="0"/>
          <c:tx>
            <c:v>Abstraction des questions fondamentales</c:v>
          </c:tx>
          <c:spPr>
            <a:solidFill>
              <a:srgbClr val="FFFF99"/>
            </a:solidFill>
          </c:spPr>
          <c:dLbls>
            <c:showVal val="1"/>
          </c:dLbls>
          <c:cat>
            <c:strRef>
              <c:f>Résultats!$BH$375:$BH$379</c:f>
              <c:strCache>
                <c:ptCount val="5"/>
                <c:pt idx="0">
                  <c:v>Test global B1V</c:v>
                </c:pt>
                <c:pt idx="1">
                  <c:v>Les dangers de l'électricité</c:v>
                </c:pt>
                <c:pt idx="2">
                  <c:v>Les distances et les zones d'environnement</c:v>
                </c:pt>
                <c:pt idx="3">
                  <c:v>La limite des opérations d'ordre électrique</c:v>
                </c:pt>
                <c:pt idx="4">
                  <c:v>Les mesures de protection</c:v>
                </c:pt>
              </c:strCache>
            </c:strRef>
          </c:cat>
          <c:val>
            <c:numRef>
              <c:f>Résultats!$BI$375:$BI$379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Prise en compte des questions fondamentales</c:v>
          </c:tx>
          <c:dLbls>
            <c:showVal val="1"/>
          </c:dLbls>
          <c:cat>
            <c:strRef>
              <c:f>Résultats!$BH$375:$BH$379</c:f>
              <c:strCache>
                <c:ptCount val="5"/>
                <c:pt idx="0">
                  <c:v>Test global B1V</c:v>
                </c:pt>
                <c:pt idx="1">
                  <c:v>Les dangers de l'électricité</c:v>
                </c:pt>
                <c:pt idx="2">
                  <c:v>Les distances et les zones d'environnement</c:v>
                </c:pt>
                <c:pt idx="3">
                  <c:v>La limite des opérations d'ordre électrique</c:v>
                </c:pt>
                <c:pt idx="4">
                  <c:v>Les mesures de protection</c:v>
                </c:pt>
              </c:strCache>
            </c:strRef>
          </c:cat>
          <c:val>
            <c:numRef>
              <c:f>Résultats!$BJ$375:$BJ$379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axId val="161716096"/>
        <c:axId val="161717632"/>
      </c:barChart>
      <c:catAx>
        <c:axId val="161716096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/>
            </a:pPr>
            <a:endParaRPr lang="fr-FR"/>
          </a:p>
        </c:txPr>
        <c:crossAx val="161717632"/>
        <c:crosses val="autoZero"/>
        <c:auto val="1"/>
        <c:lblAlgn val="ctr"/>
        <c:lblOffset val="100"/>
      </c:catAx>
      <c:valAx>
        <c:axId val="161717632"/>
        <c:scaling>
          <c:orientation val="minMax"/>
        </c:scaling>
        <c:axPos val="l"/>
        <c:majorGridlines/>
        <c:numFmt formatCode="0%" sourceLinked="1"/>
        <c:tickLblPos val="nextTo"/>
        <c:crossAx val="161716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8176864639547"/>
          <c:y val="0.88635632272350318"/>
          <c:w val="0.28660279044066883"/>
          <c:h val="7.8535997332581042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2</xdr:row>
      <xdr:rowOff>28575</xdr:rowOff>
    </xdr:from>
    <xdr:to>
      <xdr:col>5</xdr:col>
      <xdr:colOff>390524</xdr:colOff>
      <xdr:row>6</xdr:row>
      <xdr:rowOff>171291</xdr:rowOff>
    </xdr:to>
    <xdr:pic>
      <xdr:nvPicPr>
        <xdr:cNvPr id="2" name="Image 1" descr="logo lill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9350" y="419100"/>
          <a:ext cx="1781174" cy="904716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2</xdr:row>
      <xdr:rowOff>38099</xdr:rowOff>
    </xdr:from>
    <xdr:to>
      <xdr:col>12</xdr:col>
      <xdr:colOff>742950</xdr:colOff>
      <xdr:row>6</xdr:row>
      <xdr:rowOff>180974</xdr:rowOff>
    </xdr:to>
    <xdr:pic>
      <xdr:nvPicPr>
        <xdr:cNvPr id="3" name="Image 2" descr="logo branly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34325" y="428624"/>
          <a:ext cx="1809750" cy="904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2</xdr:row>
      <xdr:rowOff>9525</xdr:rowOff>
    </xdr:from>
    <xdr:to>
      <xdr:col>12</xdr:col>
      <xdr:colOff>0</xdr:colOff>
      <xdr:row>29</xdr:row>
      <xdr:rowOff>180975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609600</xdr:colOff>
      <xdr:row>6</xdr:row>
      <xdr:rowOff>47625</xdr:rowOff>
    </xdr:from>
    <xdr:to>
      <xdr:col>11</xdr:col>
      <xdr:colOff>990600</xdr:colOff>
      <xdr:row>12</xdr:row>
      <xdr:rowOff>51118</xdr:rowOff>
    </xdr:to>
    <xdr:pic>
      <xdr:nvPicPr>
        <xdr:cNvPr id="6" name="Image 5" descr="logo lille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220075" y="1066800"/>
          <a:ext cx="1733550" cy="1184593"/>
        </a:xfrm>
        <a:prstGeom prst="rect">
          <a:avLst/>
        </a:prstGeom>
      </xdr:spPr>
    </xdr:pic>
    <xdr:clientData/>
  </xdr:twoCellAnchor>
  <xdr:twoCellAnchor editAs="oneCell">
    <xdr:from>
      <xdr:col>9</xdr:col>
      <xdr:colOff>619126</xdr:colOff>
      <xdr:row>13</xdr:row>
      <xdr:rowOff>85726</xdr:rowOff>
    </xdr:from>
    <xdr:to>
      <xdr:col>11</xdr:col>
      <xdr:colOff>1000125</xdr:colOff>
      <xdr:row>17</xdr:row>
      <xdr:rowOff>115981</xdr:rowOff>
    </xdr:to>
    <xdr:pic>
      <xdr:nvPicPr>
        <xdr:cNvPr id="7" name="Image 6" descr="logo branly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29601" y="2476501"/>
          <a:ext cx="1733549" cy="792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S31"/>
  <sheetViews>
    <sheetView showGridLines="0" showRowColHeaders="0" workbookViewId="0">
      <selection activeCell="F20" sqref="F20"/>
    </sheetView>
  </sheetViews>
  <sheetFormatPr baseColWidth="10" defaultRowHeight="15"/>
  <cols>
    <col min="1" max="5" width="11.42578125" style="1"/>
    <col min="6" max="6" width="9.28515625" style="1" customWidth="1"/>
    <col min="7" max="16384" width="11.42578125" style="1"/>
  </cols>
  <sheetData>
    <row r="2" spans="4:19" ht="15.75" thickBot="1"/>
    <row r="3" spans="4:19">
      <c r="D3" s="93"/>
      <c r="E3" s="94"/>
      <c r="F3" s="94"/>
      <c r="G3" s="3"/>
      <c r="H3" s="3"/>
      <c r="I3" s="3"/>
      <c r="J3" s="3"/>
      <c r="K3" s="3"/>
      <c r="L3" s="3"/>
      <c r="M3" s="4"/>
      <c r="O3" s="134"/>
      <c r="P3" s="134"/>
      <c r="Q3" s="134"/>
      <c r="R3" s="134"/>
      <c r="S3" s="134"/>
    </row>
    <row r="4" spans="4:19">
      <c r="D4" s="95"/>
      <c r="E4" s="96"/>
      <c r="F4" s="96"/>
      <c r="G4" s="135" t="s">
        <v>87</v>
      </c>
      <c r="H4" s="136"/>
      <c r="I4" s="136"/>
      <c r="J4" s="136"/>
      <c r="K4" s="136"/>
      <c r="L4" s="75"/>
      <c r="M4" s="5"/>
      <c r="O4" s="134"/>
      <c r="P4" s="134"/>
      <c r="Q4" s="134"/>
      <c r="R4" s="134"/>
      <c r="S4" s="134"/>
    </row>
    <row r="5" spans="4:19">
      <c r="D5" s="95"/>
      <c r="E5" s="96"/>
      <c r="F5" s="96"/>
      <c r="G5" s="136"/>
      <c r="H5" s="136"/>
      <c r="I5" s="136"/>
      <c r="J5" s="136"/>
      <c r="K5" s="136"/>
      <c r="L5" s="75"/>
      <c r="M5" s="5"/>
      <c r="O5" s="134"/>
      <c r="P5" s="134"/>
      <c r="Q5" s="134"/>
      <c r="R5" s="134"/>
      <c r="S5" s="134"/>
    </row>
    <row r="6" spans="4:19">
      <c r="D6" s="95"/>
      <c r="E6" s="96"/>
      <c r="F6" s="96"/>
      <c r="G6" s="136"/>
      <c r="H6" s="136"/>
      <c r="I6" s="136"/>
      <c r="J6" s="136"/>
      <c r="K6" s="136"/>
      <c r="L6" s="75"/>
      <c r="M6" s="5"/>
    </row>
    <row r="7" spans="4:19" ht="15.75" thickBot="1">
      <c r="D7" s="97"/>
      <c r="E7" s="98"/>
      <c r="F7" s="98"/>
      <c r="G7" s="6"/>
      <c r="H7" s="6"/>
      <c r="I7" s="6"/>
      <c r="J7" s="6"/>
      <c r="K7" s="6"/>
      <c r="L7" s="6"/>
      <c r="M7" s="7"/>
    </row>
    <row r="8" spans="4:19">
      <c r="D8" s="84" t="s">
        <v>0</v>
      </c>
      <c r="E8" s="85"/>
      <c r="F8" s="85"/>
      <c r="G8" s="85"/>
      <c r="H8" s="85"/>
      <c r="I8" s="85"/>
      <c r="J8" s="85"/>
      <c r="K8" s="85"/>
      <c r="L8" s="85"/>
      <c r="M8" s="86"/>
    </row>
    <row r="9" spans="4:19">
      <c r="D9" s="87"/>
      <c r="E9" s="88"/>
      <c r="F9" s="88"/>
      <c r="G9" s="88"/>
      <c r="H9" s="88"/>
      <c r="I9" s="88"/>
      <c r="J9" s="88"/>
      <c r="K9" s="88"/>
      <c r="L9" s="88"/>
      <c r="M9" s="89"/>
    </row>
    <row r="10" spans="4:19" ht="15.75" thickBot="1">
      <c r="D10" s="90"/>
      <c r="E10" s="91"/>
      <c r="F10" s="91"/>
      <c r="G10" s="91"/>
      <c r="H10" s="91"/>
      <c r="I10" s="91"/>
      <c r="J10" s="91"/>
      <c r="K10" s="91"/>
      <c r="L10" s="91"/>
      <c r="M10" s="92"/>
    </row>
    <row r="11" spans="4:19" ht="15.75" thickBot="1">
      <c r="D11" s="8"/>
      <c r="E11" s="9"/>
      <c r="F11" s="9"/>
      <c r="G11" s="9"/>
      <c r="H11" s="9"/>
      <c r="I11" s="9"/>
      <c r="J11" s="9"/>
      <c r="K11" s="9"/>
      <c r="L11" s="9"/>
      <c r="M11" s="10"/>
    </row>
    <row r="12" spans="4:19" s="2" customFormat="1" ht="15.75" thickBot="1">
      <c r="D12" s="11"/>
      <c r="E12" s="12"/>
      <c r="F12" s="126" t="s">
        <v>1</v>
      </c>
      <c r="G12" s="127"/>
      <c r="H12" s="128" t="s">
        <v>204</v>
      </c>
      <c r="I12" s="129"/>
      <c r="J12" s="130"/>
      <c r="K12" s="12"/>
      <c r="L12" s="12"/>
      <c r="M12" s="13"/>
    </row>
    <row r="13" spans="4:19" s="2" customFormat="1" ht="15.75" thickBot="1">
      <c r="D13" s="11"/>
      <c r="E13" s="12"/>
      <c r="F13" s="126" t="s">
        <v>2</v>
      </c>
      <c r="G13" s="127"/>
      <c r="H13" s="128" t="s">
        <v>205</v>
      </c>
      <c r="I13" s="129"/>
      <c r="J13" s="130"/>
      <c r="K13" s="12"/>
      <c r="L13" s="12"/>
      <c r="M13" s="13"/>
    </row>
    <row r="14" spans="4:19" s="2" customFormat="1" ht="15.75" thickBot="1">
      <c r="D14" s="11"/>
      <c r="E14" s="12"/>
      <c r="F14" s="126" t="s">
        <v>70</v>
      </c>
      <c r="G14" s="127"/>
      <c r="H14" s="131"/>
      <c r="I14" s="129"/>
      <c r="J14" s="130"/>
      <c r="K14" s="12"/>
      <c r="L14" s="12"/>
      <c r="M14" s="13"/>
    </row>
    <row r="15" spans="4:19" s="41" customFormat="1" ht="15.75" thickBot="1">
      <c r="D15" s="11"/>
      <c r="E15" s="12"/>
      <c r="F15" s="126" t="s">
        <v>74</v>
      </c>
      <c r="G15" s="127"/>
      <c r="H15" s="131"/>
      <c r="I15" s="132"/>
      <c r="J15" s="133"/>
      <c r="K15" s="12"/>
      <c r="L15" s="12"/>
      <c r="M15" s="13"/>
    </row>
    <row r="16" spans="4:19" ht="15.75" thickBot="1">
      <c r="D16" s="14"/>
      <c r="E16" s="15"/>
      <c r="F16" s="15"/>
      <c r="G16" s="15"/>
      <c r="H16" s="15"/>
      <c r="I16" s="15"/>
      <c r="J16" s="15"/>
      <c r="K16" s="15"/>
      <c r="L16" s="15"/>
      <c r="M16" s="16"/>
    </row>
    <row r="17" spans="4:13" ht="15.75" thickBot="1">
      <c r="D17" s="17"/>
      <c r="E17" s="18"/>
      <c r="F17" s="18"/>
      <c r="G17" s="18"/>
      <c r="H17" s="18"/>
      <c r="I17" s="18"/>
      <c r="J17" s="18"/>
      <c r="K17" s="18"/>
      <c r="L17" s="18"/>
      <c r="M17" s="19"/>
    </row>
    <row r="18" spans="4:13">
      <c r="D18" s="20"/>
      <c r="E18" s="21"/>
      <c r="F18" s="21"/>
      <c r="G18" s="114" t="s">
        <v>3</v>
      </c>
      <c r="H18" s="115"/>
      <c r="I18" s="116"/>
      <c r="J18" s="114" t="s">
        <v>4</v>
      </c>
      <c r="K18" s="115"/>
      <c r="L18" s="116"/>
      <c r="M18" s="22"/>
    </row>
    <row r="19" spans="4:13">
      <c r="D19" s="20"/>
      <c r="E19" s="21"/>
      <c r="F19" s="21"/>
      <c r="G19" s="117"/>
      <c r="H19" s="118"/>
      <c r="I19" s="119"/>
      <c r="J19" s="117"/>
      <c r="K19" s="118"/>
      <c r="L19" s="119"/>
      <c r="M19" s="22"/>
    </row>
    <row r="20" spans="4:13" ht="15.75" thickBot="1">
      <c r="D20" s="20"/>
      <c r="E20" s="21"/>
      <c r="F20" s="42"/>
      <c r="G20" s="120"/>
      <c r="H20" s="121"/>
      <c r="I20" s="122"/>
      <c r="J20" s="120"/>
      <c r="K20" s="121"/>
      <c r="L20" s="122"/>
      <c r="M20" s="22"/>
    </row>
    <row r="21" spans="4:13">
      <c r="D21" s="20"/>
      <c r="E21" s="99" t="s">
        <v>89</v>
      </c>
      <c r="F21" s="100"/>
      <c r="G21" s="105" t="str">
        <f>IF(ARB0="risque",J21*QCMF,"-- %")</f>
        <v>-- %</v>
      </c>
      <c r="H21" s="106"/>
      <c r="I21" s="107"/>
      <c r="J21" s="105" t="str">
        <f>IF(ARB0="risque",NBBR/NBQT,"-- %")</f>
        <v>-- %</v>
      </c>
      <c r="K21" s="106"/>
      <c r="L21" s="107"/>
      <c r="M21" s="22"/>
    </row>
    <row r="22" spans="4:13">
      <c r="D22" s="20"/>
      <c r="E22" s="101"/>
      <c r="F22" s="102"/>
      <c r="G22" s="108"/>
      <c r="H22" s="109"/>
      <c r="I22" s="110"/>
      <c r="J22" s="108"/>
      <c r="K22" s="109"/>
      <c r="L22" s="110"/>
      <c r="M22" s="22"/>
    </row>
    <row r="23" spans="4:13" ht="15.75" thickBot="1">
      <c r="D23" s="20"/>
      <c r="E23" s="103"/>
      <c r="F23" s="104"/>
      <c r="G23" s="111"/>
      <c r="H23" s="112"/>
      <c r="I23" s="113"/>
      <c r="J23" s="111"/>
      <c r="K23" s="112"/>
      <c r="L23" s="113"/>
      <c r="M23" s="43"/>
    </row>
    <row r="24" spans="4:13" ht="15.75" thickBot="1">
      <c r="D24" s="20"/>
      <c r="E24" s="21"/>
      <c r="F24" s="21"/>
      <c r="G24" s="21"/>
      <c r="H24" s="21"/>
      <c r="I24" s="21"/>
      <c r="J24" s="21"/>
      <c r="K24" s="21"/>
      <c r="L24" s="21"/>
      <c r="M24" s="22"/>
    </row>
    <row r="25" spans="4:13" ht="15.75" thickBot="1">
      <c r="D25" s="20"/>
      <c r="E25" s="126" t="s">
        <v>5</v>
      </c>
      <c r="F25" s="127"/>
      <c r="G25" s="32" t="str">
        <f>IF(ARB0="risque",NBBR,"")</f>
        <v/>
      </c>
      <c r="H25" s="21"/>
      <c r="I25" s="21"/>
      <c r="J25" s="126" t="s">
        <v>6</v>
      </c>
      <c r="K25" s="127"/>
      <c r="L25" s="32" t="str">
        <f>IF(ARB0="risque",NBQT-NBBR,"")</f>
        <v/>
      </c>
      <c r="M25" s="22"/>
    </row>
    <row r="26" spans="4:13" ht="15.75" thickBot="1">
      <c r="D26" s="23"/>
      <c r="E26" s="24"/>
      <c r="F26" s="24"/>
      <c r="G26" s="24"/>
      <c r="H26" s="24"/>
      <c r="I26" s="24"/>
      <c r="J26" s="24"/>
      <c r="K26" s="24"/>
      <c r="L26" s="24"/>
      <c r="M26" s="25"/>
    </row>
    <row r="27" spans="4:13" ht="15.75" thickBot="1">
      <c r="D27" s="26"/>
      <c r="E27" s="27"/>
      <c r="F27" s="27"/>
      <c r="G27" s="27"/>
      <c r="H27" s="27"/>
      <c r="I27" s="27"/>
      <c r="J27" s="27"/>
      <c r="K27" s="27"/>
      <c r="L27" s="27"/>
      <c r="M27" s="28"/>
    </row>
    <row r="28" spans="4:13">
      <c r="D28" s="26"/>
      <c r="E28" s="123" t="s">
        <v>7</v>
      </c>
      <c r="F28" s="124"/>
      <c r="G28" s="124"/>
      <c r="H28" s="124"/>
      <c r="I28" s="124"/>
      <c r="J28" s="124"/>
      <c r="K28" s="124"/>
      <c r="L28" s="125"/>
      <c r="M28" s="28"/>
    </row>
    <row r="29" spans="4:13">
      <c r="D29" s="26"/>
      <c r="E29" s="78" t="s">
        <v>8</v>
      </c>
      <c r="F29" s="79"/>
      <c r="G29" s="79"/>
      <c r="H29" s="79"/>
      <c r="I29" s="79"/>
      <c r="J29" s="79"/>
      <c r="K29" s="79"/>
      <c r="L29" s="80"/>
      <c r="M29" s="28"/>
    </row>
    <row r="30" spans="4:13" ht="15.75" thickBot="1">
      <c r="D30" s="26"/>
      <c r="E30" s="81" t="s">
        <v>9</v>
      </c>
      <c r="F30" s="82"/>
      <c r="G30" s="82"/>
      <c r="H30" s="82"/>
      <c r="I30" s="82"/>
      <c r="J30" s="82"/>
      <c r="K30" s="82"/>
      <c r="L30" s="83"/>
      <c r="M30" s="28"/>
    </row>
    <row r="31" spans="4:13" ht="15.75" thickBot="1">
      <c r="D31" s="29"/>
      <c r="E31" s="30"/>
      <c r="F31" s="30"/>
      <c r="G31" s="30"/>
      <c r="H31" s="30"/>
      <c r="I31" s="30"/>
      <c r="J31" s="30"/>
      <c r="K31" s="30"/>
      <c r="L31" s="30"/>
      <c r="M31" s="31"/>
    </row>
  </sheetData>
  <sheetProtection password="CA2D" sheet="1" objects="1" scenarios="1" selectLockedCells="1"/>
  <mergeCells count="22">
    <mergeCell ref="H15:J15"/>
    <mergeCell ref="O3:S5"/>
    <mergeCell ref="G4:K6"/>
    <mergeCell ref="F12:G12"/>
    <mergeCell ref="F13:G13"/>
    <mergeCell ref="F14:G14"/>
    <mergeCell ref="E29:L29"/>
    <mergeCell ref="E30:L30"/>
    <mergeCell ref="D8:M10"/>
    <mergeCell ref="D3:F7"/>
    <mergeCell ref="E21:F23"/>
    <mergeCell ref="G21:I23"/>
    <mergeCell ref="J21:L23"/>
    <mergeCell ref="J18:L20"/>
    <mergeCell ref="G18:I20"/>
    <mergeCell ref="E28:L28"/>
    <mergeCell ref="E25:F25"/>
    <mergeCell ref="H12:J12"/>
    <mergeCell ref="H13:J13"/>
    <mergeCell ref="H14:J14"/>
    <mergeCell ref="J25:K25"/>
    <mergeCell ref="F15:G15"/>
  </mergeCells>
  <pageMargins left="1.299212598425197" right="1.299212598425197" top="1.1811023622047245" bottom="1.1811023622047245" header="0.31496062992125984" footer="0.31496062992125984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BE197"/>
  <sheetViews>
    <sheetView showGridLines="0" showRowColHeaders="0" tabSelected="1" topLeftCell="A4" workbookViewId="0">
      <selection activeCell="C24" sqref="C24"/>
    </sheetView>
  </sheetViews>
  <sheetFormatPr baseColWidth="10" defaultRowHeight="15"/>
  <cols>
    <col min="1" max="2" width="11.42578125" style="2"/>
    <col min="3" max="3" width="5.5703125" style="2" customWidth="1"/>
    <col min="4" max="15" width="11.42578125" style="2"/>
    <col min="16" max="16" width="11.42578125" style="2" hidden="1" customWidth="1"/>
    <col min="17" max="17" width="24.140625" style="45" hidden="1" customWidth="1"/>
    <col min="18" max="18" width="23.5703125" style="47" hidden="1" customWidth="1"/>
    <col min="19" max="19" width="21.42578125" style="2" hidden="1" customWidth="1"/>
    <col min="20" max="20" width="24.42578125" style="2" hidden="1" customWidth="1"/>
    <col min="21" max="21" width="20.7109375" style="2" hidden="1" customWidth="1"/>
    <col min="22" max="22" width="25.140625" style="2" hidden="1" customWidth="1"/>
    <col min="23" max="23" width="11.42578125" style="2" hidden="1" customWidth="1"/>
    <col min="24" max="24" width="11.42578125" style="41" hidden="1" customWidth="1"/>
    <col min="25" max="25" width="30.28515625" style="2" hidden="1" customWidth="1"/>
    <col min="26" max="26" width="27.140625" style="2" hidden="1" customWidth="1"/>
    <col min="27" max="27" width="32.28515625" style="2" hidden="1" customWidth="1"/>
    <col min="28" max="28" width="91" style="2" hidden="1" customWidth="1"/>
    <col min="29" max="29" width="11.42578125" style="2" hidden="1" customWidth="1"/>
    <col min="30" max="53" width="11.42578125" style="2"/>
    <col min="54" max="54" width="48.5703125" style="2" customWidth="1"/>
    <col min="55" max="16384" width="11.42578125" style="2"/>
  </cols>
  <sheetData>
    <row r="1" spans="2:57" ht="30.75" customHeight="1" thickBot="1">
      <c r="Q1" s="166" t="s">
        <v>27</v>
      </c>
      <c r="R1" s="167" t="s">
        <v>28</v>
      </c>
      <c r="S1" s="168" t="s">
        <v>29</v>
      </c>
      <c r="T1" s="169" t="s">
        <v>31</v>
      </c>
      <c r="U1" s="170" t="s">
        <v>30</v>
      </c>
      <c r="V1" s="165" t="s">
        <v>32</v>
      </c>
    </row>
    <row r="2" spans="2:57">
      <c r="B2" s="171" t="s">
        <v>193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3"/>
      <c r="Q2" s="166"/>
      <c r="R2" s="167"/>
      <c r="S2" s="168"/>
      <c r="T2" s="169"/>
      <c r="U2" s="170"/>
      <c r="V2" s="165"/>
    </row>
    <row r="3" spans="2:57"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6"/>
      <c r="Q3" s="166"/>
      <c r="R3" s="167"/>
      <c r="S3" s="168"/>
      <c r="T3" s="169"/>
      <c r="U3" s="170"/>
      <c r="V3" s="55"/>
    </row>
    <row r="4" spans="2:57" ht="15.75" customHeight="1" thickBot="1">
      <c r="B4" s="177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9"/>
      <c r="Q4" s="166"/>
      <c r="R4" s="167"/>
      <c r="S4" s="168"/>
      <c r="T4" s="169"/>
      <c r="U4" s="170"/>
      <c r="V4" s="55"/>
      <c r="BA4" s="56"/>
      <c r="BB4" s="56"/>
      <c r="BC4" s="56"/>
      <c r="BD4" s="56"/>
      <c r="BE4" s="56"/>
    </row>
    <row r="5" spans="2:57" ht="15.75" thickBot="1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4"/>
      <c r="Q5" s="46"/>
      <c r="R5" s="48"/>
      <c r="S5" s="49"/>
      <c r="T5" s="50"/>
      <c r="U5" s="51"/>
      <c r="V5" s="55"/>
      <c r="BA5" s="56"/>
      <c r="BB5" s="56"/>
      <c r="BC5" s="56"/>
      <c r="BD5" s="56"/>
      <c r="BE5" s="56"/>
    </row>
    <row r="6" spans="2:57">
      <c r="B6" s="155" t="s">
        <v>10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7"/>
      <c r="Q6" s="46"/>
      <c r="R6" s="48"/>
      <c r="S6" s="49"/>
      <c r="T6" s="50"/>
      <c r="U6" s="51"/>
      <c r="V6" s="55"/>
      <c r="BA6" s="56"/>
      <c r="BB6" s="56"/>
      <c r="BC6" s="56"/>
      <c r="BD6" s="56"/>
      <c r="BE6" s="56"/>
    </row>
    <row r="7" spans="2:57" ht="15.75" thickBot="1">
      <c r="B7" s="158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60"/>
      <c r="Q7" s="46"/>
      <c r="R7" s="48"/>
      <c r="S7" s="49"/>
      <c r="T7" s="50"/>
      <c r="U7" s="51"/>
      <c r="V7" s="55"/>
      <c r="BA7" s="56"/>
      <c r="BB7" s="56"/>
      <c r="BC7" s="56"/>
      <c r="BD7" s="56"/>
      <c r="BE7" s="56"/>
    </row>
    <row r="8" spans="2:57" ht="15.75" thickBot="1">
      <c r="B8" s="39" t="s">
        <v>11</v>
      </c>
      <c r="C8" s="33"/>
      <c r="D8" s="149" t="s">
        <v>90</v>
      </c>
      <c r="E8" s="149"/>
      <c r="F8" s="149"/>
      <c r="G8" s="149"/>
      <c r="H8" s="149"/>
      <c r="I8" s="149"/>
      <c r="J8" s="149"/>
      <c r="K8" s="149"/>
      <c r="L8" s="149"/>
      <c r="M8" s="149"/>
      <c r="N8" s="150"/>
      <c r="Q8" s="46"/>
      <c r="R8" s="48"/>
      <c r="S8" s="49"/>
      <c r="T8" s="50"/>
      <c r="U8" s="51"/>
      <c r="V8" s="55"/>
      <c r="BA8" s="56"/>
      <c r="BB8" s="56"/>
      <c r="BC8" s="56"/>
      <c r="BD8" s="56"/>
      <c r="BE8" s="56"/>
    </row>
    <row r="9" spans="2:57">
      <c r="B9" s="34"/>
      <c r="C9" s="35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2"/>
      <c r="Q9" s="46"/>
      <c r="R9" s="48"/>
      <c r="S9" s="49"/>
      <c r="T9" s="50"/>
      <c r="U9" s="51"/>
      <c r="V9" s="55"/>
      <c r="BA9" s="56"/>
      <c r="BB9" s="56"/>
      <c r="BC9" s="56"/>
      <c r="BD9" s="56"/>
      <c r="BE9" s="56"/>
    </row>
    <row r="10" spans="2:57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/>
      <c r="Q10" s="46"/>
      <c r="R10" s="48"/>
      <c r="S10" s="49"/>
      <c r="T10" s="50"/>
      <c r="U10" s="51"/>
      <c r="V10" s="55"/>
    </row>
    <row r="11" spans="2:57">
      <c r="B11" s="34"/>
      <c r="C11" s="44"/>
      <c r="D11" s="140" t="s">
        <v>14</v>
      </c>
      <c r="E11" s="141"/>
      <c r="F11" s="141"/>
      <c r="G11" s="141"/>
      <c r="H11" s="141"/>
      <c r="I11" s="141"/>
      <c r="J11" s="141"/>
      <c r="K11" s="141"/>
      <c r="L11" s="141"/>
      <c r="M11" s="141"/>
      <c r="N11" s="142"/>
      <c r="Q11" s="46"/>
      <c r="R11" s="48"/>
      <c r="S11" s="49"/>
      <c r="T11" s="50"/>
      <c r="U11" s="51"/>
      <c r="V11" s="55"/>
    </row>
    <row r="12" spans="2:57">
      <c r="B12" s="34"/>
      <c r="C12" s="44" t="s">
        <v>12</v>
      </c>
      <c r="D12" s="140" t="s">
        <v>15</v>
      </c>
      <c r="E12" s="141"/>
      <c r="F12" s="141"/>
      <c r="G12" s="141"/>
      <c r="H12" s="141"/>
      <c r="I12" s="141"/>
      <c r="J12" s="141"/>
      <c r="K12" s="141"/>
      <c r="L12" s="141"/>
      <c r="M12" s="141"/>
      <c r="N12" s="142"/>
      <c r="Q12" s="46" t="s">
        <v>12</v>
      </c>
      <c r="R12" s="48"/>
      <c r="S12" s="49"/>
      <c r="T12" s="50"/>
      <c r="U12" s="51"/>
      <c r="V12" s="55"/>
    </row>
    <row r="13" spans="2:57" ht="15.75" thickBot="1"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143" t="str">
        <f>IF(ABR="risque",S13,"")</f>
        <v/>
      </c>
      <c r="N13" s="144"/>
      <c r="O13" s="41"/>
      <c r="Q13" s="46"/>
      <c r="R13" s="48">
        <f>IF(AND(C11=Q11,C12=Q12),1,0)</f>
        <v>1</v>
      </c>
      <c r="S13" s="49" t="str">
        <f>IF(R13=1,"Bonne réponse","Mauvaise réponse")</f>
        <v>Bonne réponse</v>
      </c>
      <c r="T13" s="50"/>
      <c r="U13" s="51"/>
      <c r="V13" s="55"/>
    </row>
    <row r="14" spans="2:57" ht="15.75" thickBot="1">
      <c r="B14" s="39" t="s">
        <v>13</v>
      </c>
      <c r="C14" s="33"/>
      <c r="D14" s="149" t="s">
        <v>91</v>
      </c>
      <c r="E14" s="149"/>
      <c r="F14" s="149"/>
      <c r="G14" s="149"/>
      <c r="H14" s="149"/>
      <c r="I14" s="149"/>
      <c r="J14" s="149"/>
      <c r="K14" s="149"/>
      <c r="L14" s="149"/>
      <c r="M14" s="149"/>
      <c r="N14" s="150"/>
      <c r="Q14" s="46"/>
      <c r="R14" s="48"/>
      <c r="S14" s="49"/>
      <c r="T14" s="50"/>
      <c r="U14" s="51"/>
      <c r="V14" s="55"/>
    </row>
    <row r="15" spans="2:57">
      <c r="B15" s="34"/>
      <c r="C15" s="35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2"/>
      <c r="Q15" s="46"/>
      <c r="R15" s="48"/>
      <c r="S15" s="49"/>
      <c r="T15" s="50"/>
      <c r="U15" s="51"/>
      <c r="V15" s="55"/>
    </row>
    <row r="16" spans="2:57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6"/>
      <c r="Q16" s="46"/>
      <c r="R16" s="48"/>
      <c r="S16" s="49"/>
      <c r="T16" s="50"/>
      <c r="U16" s="51"/>
      <c r="V16" s="55"/>
    </row>
    <row r="17" spans="2:22">
      <c r="B17" s="34"/>
      <c r="C17" s="44" t="s">
        <v>12</v>
      </c>
      <c r="D17" s="140" t="s">
        <v>14</v>
      </c>
      <c r="E17" s="141"/>
      <c r="F17" s="141"/>
      <c r="G17" s="141"/>
      <c r="H17" s="141"/>
      <c r="I17" s="141"/>
      <c r="J17" s="141"/>
      <c r="K17" s="141"/>
      <c r="L17" s="141"/>
      <c r="M17" s="141"/>
      <c r="N17" s="142"/>
      <c r="Q17" s="46" t="s">
        <v>12</v>
      </c>
      <c r="R17" s="48"/>
      <c r="S17" s="49"/>
      <c r="T17" s="50"/>
      <c r="U17" s="51"/>
      <c r="V17" s="55"/>
    </row>
    <row r="18" spans="2:22">
      <c r="B18" s="34"/>
      <c r="C18" s="44"/>
      <c r="D18" s="140" t="s">
        <v>15</v>
      </c>
      <c r="E18" s="141"/>
      <c r="F18" s="141"/>
      <c r="G18" s="141"/>
      <c r="H18" s="141"/>
      <c r="I18" s="141"/>
      <c r="J18" s="141"/>
      <c r="K18" s="141"/>
      <c r="L18" s="141"/>
      <c r="M18" s="141"/>
      <c r="N18" s="142"/>
      <c r="Q18" s="46"/>
      <c r="R18" s="48"/>
      <c r="S18" s="49"/>
      <c r="T18" s="50"/>
      <c r="U18" s="51"/>
      <c r="V18" s="55"/>
    </row>
    <row r="19" spans="2:22" ht="15.75" thickBot="1"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143" t="str">
        <f>IF(ABR="risque",S19,"")</f>
        <v/>
      </c>
      <c r="N19" s="144"/>
      <c r="Q19" s="46"/>
      <c r="R19" s="48">
        <f>IF(AND(C17=Q17,C18=Q18),1,0)</f>
        <v>1</v>
      </c>
      <c r="S19" s="49" t="str">
        <f>IF(R19=1,"Bonne réponse","Mauvaise réponse")</f>
        <v>Bonne réponse</v>
      </c>
      <c r="T19" s="50"/>
      <c r="U19" s="51"/>
      <c r="V19" s="55"/>
    </row>
    <row r="20" spans="2:22" ht="15.75" thickBot="1">
      <c r="B20" s="39" t="s">
        <v>16</v>
      </c>
      <c r="C20" s="33"/>
      <c r="D20" s="149" t="s">
        <v>92</v>
      </c>
      <c r="E20" s="149"/>
      <c r="F20" s="149"/>
      <c r="G20" s="149"/>
      <c r="H20" s="149"/>
      <c r="I20" s="149"/>
      <c r="J20" s="149"/>
      <c r="K20" s="149"/>
      <c r="L20" s="149"/>
      <c r="M20" s="149"/>
      <c r="N20" s="150"/>
      <c r="Q20" s="46"/>
      <c r="R20" s="48"/>
      <c r="S20" s="49"/>
      <c r="T20" s="50"/>
      <c r="U20" s="51"/>
      <c r="V20" s="55"/>
    </row>
    <row r="21" spans="2:22">
      <c r="B21" s="34"/>
      <c r="C21" s="35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2"/>
      <c r="Q21" s="46"/>
      <c r="R21" s="48"/>
      <c r="S21" s="49"/>
      <c r="T21" s="50"/>
      <c r="U21" s="51"/>
      <c r="V21" s="55"/>
    </row>
    <row r="22" spans="2:22"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6"/>
      <c r="Q22" s="46"/>
      <c r="R22" s="48"/>
      <c r="S22" s="49"/>
      <c r="T22" s="50"/>
      <c r="U22" s="51"/>
      <c r="V22" s="55"/>
    </row>
    <row r="23" spans="2:22">
      <c r="B23" s="34"/>
      <c r="C23" s="44"/>
      <c r="D23" s="140" t="s">
        <v>93</v>
      </c>
      <c r="E23" s="141"/>
      <c r="F23" s="141"/>
      <c r="G23" s="141"/>
      <c r="H23" s="141"/>
      <c r="I23" s="141"/>
      <c r="J23" s="141"/>
      <c r="K23" s="141"/>
      <c r="L23" s="141"/>
      <c r="M23" s="141"/>
      <c r="N23" s="142"/>
      <c r="Q23" s="46"/>
      <c r="R23" s="48"/>
      <c r="S23" s="49"/>
      <c r="T23" s="50"/>
      <c r="U23" s="51"/>
      <c r="V23" s="55"/>
    </row>
    <row r="24" spans="2:22" s="41" customFormat="1">
      <c r="B24" s="34"/>
      <c r="C24" s="44" t="s">
        <v>12</v>
      </c>
      <c r="D24" s="140" t="s">
        <v>94</v>
      </c>
      <c r="E24" s="153"/>
      <c r="F24" s="153"/>
      <c r="G24" s="153"/>
      <c r="H24" s="153"/>
      <c r="I24" s="153"/>
      <c r="J24" s="153"/>
      <c r="K24" s="153"/>
      <c r="L24" s="153"/>
      <c r="M24" s="153"/>
      <c r="N24" s="154"/>
      <c r="Q24" s="46" t="s">
        <v>12</v>
      </c>
      <c r="R24" s="48"/>
      <c r="S24" s="49"/>
      <c r="T24" s="50"/>
      <c r="U24" s="51"/>
      <c r="V24" s="55"/>
    </row>
    <row r="25" spans="2:22" s="41" customFormat="1">
      <c r="B25" s="34"/>
      <c r="C25" s="44"/>
      <c r="D25" s="140" t="s">
        <v>95</v>
      </c>
      <c r="E25" s="153"/>
      <c r="F25" s="153"/>
      <c r="G25" s="153"/>
      <c r="H25" s="153"/>
      <c r="I25" s="153"/>
      <c r="J25" s="153"/>
      <c r="K25" s="153"/>
      <c r="L25" s="153"/>
      <c r="M25" s="153"/>
      <c r="N25" s="154"/>
      <c r="Q25" s="46"/>
      <c r="R25" s="48"/>
      <c r="S25" s="49"/>
      <c r="T25" s="50"/>
      <c r="U25" s="51"/>
      <c r="V25" s="55"/>
    </row>
    <row r="26" spans="2:22">
      <c r="B26" s="34"/>
      <c r="C26" s="44"/>
      <c r="D26" s="140" t="s">
        <v>96</v>
      </c>
      <c r="E26" s="141"/>
      <c r="F26" s="141"/>
      <c r="G26" s="141"/>
      <c r="H26" s="141"/>
      <c r="I26" s="141"/>
      <c r="J26" s="141"/>
      <c r="K26" s="141"/>
      <c r="L26" s="141"/>
      <c r="M26" s="141"/>
      <c r="N26" s="142"/>
      <c r="Q26" s="46"/>
      <c r="R26" s="48"/>
      <c r="S26" s="49"/>
      <c r="T26" s="50"/>
      <c r="U26" s="51"/>
      <c r="V26" s="55"/>
    </row>
    <row r="27" spans="2:22" ht="15.75" thickBot="1"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143" t="str">
        <f>IF(ABR="risque",S27,"")</f>
        <v/>
      </c>
      <c r="N27" s="144"/>
      <c r="Q27" s="46"/>
      <c r="R27" s="48">
        <f>IF(AND(C23=Q23,C24=Q24,C25=Q25,C26=Q26),1,0)</f>
        <v>1</v>
      </c>
      <c r="S27" s="49" t="str">
        <f>IF(R27=1,"Bonne réponse","Mauvaise réponse")</f>
        <v>Bonne réponse</v>
      </c>
      <c r="T27" s="50"/>
      <c r="U27" s="51"/>
      <c r="V27" s="55"/>
    </row>
    <row r="28" spans="2:22" ht="15.75" thickBot="1">
      <c r="B28" s="39" t="s">
        <v>17</v>
      </c>
      <c r="C28" s="33"/>
      <c r="D28" s="161" t="s">
        <v>97</v>
      </c>
      <c r="E28" s="161"/>
      <c r="F28" s="161"/>
      <c r="G28" s="161"/>
      <c r="H28" s="161"/>
      <c r="I28" s="161"/>
      <c r="J28" s="161"/>
      <c r="K28" s="161"/>
      <c r="L28" s="161"/>
      <c r="M28" s="161"/>
      <c r="N28" s="162"/>
      <c r="Q28" s="46"/>
      <c r="R28" s="48"/>
      <c r="S28" s="49"/>
      <c r="T28" s="50"/>
      <c r="U28" s="51"/>
      <c r="V28" s="55"/>
    </row>
    <row r="29" spans="2:22">
      <c r="B29" s="34"/>
      <c r="C29" s="35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4"/>
      <c r="Q29" s="46"/>
      <c r="R29" s="48"/>
      <c r="S29" s="49"/>
      <c r="T29" s="50"/>
      <c r="U29" s="51"/>
      <c r="V29" s="55"/>
    </row>
    <row r="30" spans="2:22">
      <c r="B30" s="34"/>
      <c r="C30" s="35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4"/>
      <c r="Q30" s="46"/>
      <c r="R30" s="48"/>
      <c r="S30" s="49"/>
      <c r="T30" s="50"/>
      <c r="U30" s="51"/>
      <c r="V30" s="55"/>
    </row>
    <row r="31" spans="2:22">
      <c r="B31" s="34"/>
      <c r="C31" s="44" t="s">
        <v>12</v>
      </c>
      <c r="D31" s="140" t="s">
        <v>98</v>
      </c>
      <c r="E31" s="141"/>
      <c r="F31" s="141"/>
      <c r="G31" s="141"/>
      <c r="H31" s="141"/>
      <c r="I31" s="141"/>
      <c r="J31" s="141"/>
      <c r="K31" s="141"/>
      <c r="L31" s="141"/>
      <c r="M31" s="141"/>
      <c r="N31" s="142"/>
      <c r="Q31" s="46" t="s">
        <v>12</v>
      </c>
      <c r="R31" s="48"/>
      <c r="S31" s="49"/>
      <c r="T31" s="50"/>
      <c r="U31" s="51"/>
      <c r="V31" s="55"/>
    </row>
    <row r="32" spans="2:22">
      <c r="B32" s="34"/>
      <c r="C32" s="44" t="s">
        <v>12</v>
      </c>
      <c r="D32" s="140" t="s">
        <v>99</v>
      </c>
      <c r="E32" s="141"/>
      <c r="F32" s="141"/>
      <c r="G32" s="141"/>
      <c r="H32" s="141"/>
      <c r="I32" s="141"/>
      <c r="J32" s="141"/>
      <c r="K32" s="141"/>
      <c r="L32" s="141"/>
      <c r="M32" s="141"/>
      <c r="N32" s="142"/>
      <c r="Q32" s="46" t="s">
        <v>12</v>
      </c>
      <c r="R32" s="48"/>
      <c r="S32" s="49"/>
      <c r="T32" s="50"/>
      <c r="U32" s="51"/>
      <c r="V32" s="55"/>
    </row>
    <row r="33" spans="2:22">
      <c r="B33" s="34"/>
      <c r="C33" s="44" t="s">
        <v>12</v>
      </c>
      <c r="D33" s="140" t="s">
        <v>100</v>
      </c>
      <c r="E33" s="141"/>
      <c r="F33" s="141"/>
      <c r="G33" s="141"/>
      <c r="H33" s="141"/>
      <c r="I33" s="141"/>
      <c r="J33" s="141"/>
      <c r="K33" s="141"/>
      <c r="L33" s="141"/>
      <c r="M33" s="141"/>
      <c r="N33" s="142"/>
      <c r="Q33" s="46" t="s">
        <v>12</v>
      </c>
      <c r="R33" s="48"/>
      <c r="S33" s="49"/>
      <c r="T33" s="50"/>
      <c r="U33" s="51"/>
      <c r="V33" s="55"/>
    </row>
    <row r="34" spans="2:22" ht="15.75" thickBot="1">
      <c r="B34" s="37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143" t="str">
        <f>IF(ABR="risque",S34,"")</f>
        <v/>
      </c>
      <c r="N34" s="144"/>
      <c r="Q34" s="46"/>
      <c r="R34" s="48">
        <f>IF(AND(C31=Q31,C32=Q32,C33=Q33),1,0)</f>
        <v>1</v>
      </c>
      <c r="S34" s="49" t="str">
        <f>IF(R34=1,"Bonne réponse","Mauvaise réponse")</f>
        <v>Bonne réponse</v>
      </c>
      <c r="T34" s="50">
        <f>COUNTA(M7:M35)</f>
        <v>4</v>
      </c>
      <c r="U34" s="51">
        <f>SUM(R7:R35)/NBQ_1</f>
        <v>1</v>
      </c>
      <c r="V34" s="55">
        <v>1</v>
      </c>
    </row>
    <row r="35" spans="2:22">
      <c r="B35" s="155" t="s">
        <v>18</v>
      </c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7"/>
      <c r="Q35" s="46"/>
      <c r="R35" s="48"/>
      <c r="S35" s="49"/>
      <c r="T35" s="50"/>
      <c r="U35" s="51"/>
      <c r="V35" s="55"/>
    </row>
    <row r="36" spans="2:22" ht="15.75" thickBot="1">
      <c r="B36" s="158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60"/>
      <c r="Q36" s="46"/>
      <c r="R36" s="48"/>
      <c r="S36" s="49"/>
      <c r="T36" s="50"/>
      <c r="U36" s="51"/>
      <c r="V36" s="55"/>
    </row>
    <row r="37" spans="2:22" ht="15.75" thickBot="1">
      <c r="B37" s="76" t="s">
        <v>106</v>
      </c>
      <c r="C37" s="33"/>
      <c r="D37" s="145" t="s">
        <v>101</v>
      </c>
      <c r="E37" s="145"/>
      <c r="F37" s="145"/>
      <c r="G37" s="145"/>
      <c r="H37" s="145"/>
      <c r="I37" s="145"/>
      <c r="J37" s="145"/>
      <c r="K37" s="145"/>
      <c r="L37" s="145"/>
      <c r="M37" s="145"/>
      <c r="N37" s="146"/>
      <c r="Q37" s="46"/>
      <c r="R37" s="48"/>
      <c r="S37" s="49"/>
      <c r="T37" s="50"/>
      <c r="U37" s="51"/>
      <c r="V37" s="55"/>
    </row>
    <row r="38" spans="2:22">
      <c r="B38" s="34"/>
      <c r="C38" s="35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8"/>
      <c r="Q38" s="46"/>
      <c r="R38" s="48"/>
      <c r="S38" s="49"/>
      <c r="T38" s="50"/>
      <c r="U38" s="51"/>
      <c r="V38" s="55"/>
    </row>
    <row r="39" spans="2:22"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  <c r="Q39" s="46"/>
      <c r="R39" s="48"/>
      <c r="S39" s="49"/>
      <c r="T39" s="50"/>
      <c r="U39" s="51"/>
      <c r="V39" s="55"/>
    </row>
    <row r="40" spans="2:22">
      <c r="B40" s="34"/>
      <c r="C40" s="44" t="s">
        <v>12</v>
      </c>
      <c r="D40" s="140" t="s">
        <v>102</v>
      </c>
      <c r="E40" s="141"/>
      <c r="F40" s="141"/>
      <c r="G40" s="141"/>
      <c r="H40" s="141"/>
      <c r="I40" s="141"/>
      <c r="J40" s="141"/>
      <c r="K40" s="141"/>
      <c r="L40" s="141"/>
      <c r="M40" s="141"/>
      <c r="N40" s="142"/>
      <c r="Q40" s="46" t="s">
        <v>12</v>
      </c>
      <c r="R40" s="48"/>
      <c r="S40" s="49"/>
      <c r="T40" s="50"/>
      <c r="U40" s="51"/>
      <c r="V40" s="55"/>
    </row>
    <row r="41" spans="2:22">
      <c r="B41" s="34"/>
      <c r="C41" s="44"/>
      <c r="D41" s="140" t="s">
        <v>103</v>
      </c>
      <c r="E41" s="141"/>
      <c r="F41" s="141"/>
      <c r="G41" s="141"/>
      <c r="H41" s="141"/>
      <c r="I41" s="141"/>
      <c r="J41" s="141"/>
      <c r="K41" s="141"/>
      <c r="L41" s="141"/>
      <c r="M41" s="141"/>
      <c r="N41" s="142"/>
      <c r="Q41" s="46"/>
      <c r="R41" s="48"/>
      <c r="S41" s="49"/>
      <c r="T41" s="50"/>
      <c r="U41" s="51"/>
      <c r="V41" s="55"/>
    </row>
    <row r="42" spans="2:22">
      <c r="B42" s="34"/>
      <c r="C42" s="44"/>
      <c r="D42" s="140" t="s">
        <v>104</v>
      </c>
      <c r="E42" s="141"/>
      <c r="F42" s="141"/>
      <c r="G42" s="141"/>
      <c r="H42" s="141"/>
      <c r="I42" s="141"/>
      <c r="J42" s="141"/>
      <c r="K42" s="141"/>
      <c r="L42" s="141"/>
      <c r="M42" s="141"/>
      <c r="N42" s="142"/>
      <c r="Q42" s="46"/>
      <c r="R42" s="48"/>
      <c r="S42" s="49"/>
      <c r="T42" s="50"/>
      <c r="U42" s="51"/>
      <c r="V42" s="55"/>
    </row>
    <row r="43" spans="2:22" ht="15.75" thickBot="1">
      <c r="B43" s="37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143" t="str">
        <f>IF(ABR="risque",S43,"")</f>
        <v/>
      </c>
      <c r="N43" s="144"/>
      <c r="Q43" s="46"/>
      <c r="R43" s="48">
        <f>IF(AND(C40=Q40,C41=Q41,C42=Q42),1,0)</f>
        <v>1</v>
      </c>
      <c r="S43" s="49" t="str">
        <f>IF(R43=1,"Bonne réponse","Mauvaise réponse")</f>
        <v>Bonne réponse</v>
      </c>
      <c r="T43" s="50"/>
      <c r="U43" s="51"/>
      <c r="V43" s="55"/>
    </row>
    <row r="44" spans="2:22" ht="15.75" thickBot="1">
      <c r="B44" s="39" t="s">
        <v>105</v>
      </c>
      <c r="C44" s="33"/>
      <c r="D44" s="149" t="s">
        <v>202</v>
      </c>
      <c r="E44" s="149"/>
      <c r="F44" s="149"/>
      <c r="G44" s="149"/>
      <c r="H44" s="149"/>
      <c r="I44" s="149"/>
      <c r="J44" s="149"/>
      <c r="K44" s="149"/>
      <c r="L44" s="149"/>
      <c r="M44" s="149"/>
      <c r="N44" s="150"/>
      <c r="Q44" s="46"/>
      <c r="R44" s="48"/>
      <c r="S44" s="49"/>
      <c r="T44" s="50"/>
      <c r="U44" s="51"/>
      <c r="V44" s="55"/>
    </row>
    <row r="45" spans="2:22">
      <c r="B45" s="34"/>
      <c r="C45" s="35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2"/>
      <c r="Q45" s="46"/>
      <c r="R45" s="48"/>
      <c r="S45" s="49"/>
      <c r="T45" s="50"/>
      <c r="U45" s="51"/>
      <c r="V45" s="55"/>
    </row>
    <row r="46" spans="2:22"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Q46" s="46"/>
      <c r="R46" s="48"/>
      <c r="S46" s="49"/>
      <c r="T46" s="50"/>
      <c r="U46" s="51"/>
      <c r="V46" s="55"/>
    </row>
    <row r="47" spans="2:22">
      <c r="B47" s="34"/>
      <c r="C47" s="44" t="s">
        <v>12</v>
      </c>
      <c r="D47" s="140" t="s">
        <v>107</v>
      </c>
      <c r="E47" s="141"/>
      <c r="F47" s="141"/>
      <c r="G47" s="141"/>
      <c r="H47" s="141"/>
      <c r="I47" s="141"/>
      <c r="J47" s="141"/>
      <c r="K47" s="141"/>
      <c r="L47" s="141"/>
      <c r="M47" s="141"/>
      <c r="N47" s="142"/>
      <c r="Q47" s="46" t="s">
        <v>12</v>
      </c>
      <c r="R47" s="48"/>
      <c r="S47" s="49"/>
      <c r="T47" s="50"/>
      <c r="U47" s="51"/>
      <c r="V47" s="55"/>
    </row>
    <row r="48" spans="2:22" s="41" customFormat="1">
      <c r="B48" s="34"/>
      <c r="C48" s="44"/>
      <c r="D48" s="140" t="s">
        <v>108</v>
      </c>
      <c r="E48" s="153"/>
      <c r="F48" s="153"/>
      <c r="G48" s="153"/>
      <c r="H48" s="153"/>
      <c r="I48" s="153"/>
      <c r="J48" s="153"/>
      <c r="K48" s="153"/>
      <c r="L48" s="153"/>
      <c r="M48" s="153"/>
      <c r="N48" s="154"/>
      <c r="Q48" s="46"/>
      <c r="R48" s="48"/>
      <c r="S48" s="49"/>
      <c r="T48" s="50"/>
      <c r="U48" s="51"/>
      <c r="V48" s="55"/>
    </row>
    <row r="49" spans="2:22">
      <c r="B49" s="34"/>
      <c r="C49" s="44"/>
      <c r="D49" s="140" t="s">
        <v>109</v>
      </c>
      <c r="E49" s="141"/>
      <c r="F49" s="141"/>
      <c r="G49" s="141"/>
      <c r="H49" s="141"/>
      <c r="I49" s="141"/>
      <c r="J49" s="141"/>
      <c r="K49" s="141"/>
      <c r="L49" s="141"/>
      <c r="M49" s="141"/>
      <c r="N49" s="142"/>
      <c r="Q49" s="46"/>
      <c r="R49" s="48"/>
      <c r="S49" s="49"/>
      <c r="T49" s="50"/>
      <c r="U49" s="51"/>
      <c r="V49" s="55"/>
    </row>
    <row r="50" spans="2:22">
      <c r="B50" s="34"/>
      <c r="C50" s="44"/>
      <c r="D50" s="140" t="s">
        <v>110</v>
      </c>
      <c r="E50" s="141"/>
      <c r="F50" s="141"/>
      <c r="G50" s="141"/>
      <c r="H50" s="141"/>
      <c r="I50" s="141"/>
      <c r="J50" s="141"/>
      <c r="K50" s="141"/>
      <c r="L50" s="141"/>
      <c r="M50" s="141"/>
      <c r="N50" s="142"/>
      <c r="Q50" s="46"/>
      <c r="R50" s="48"/>
      <c r="S50" s="49"/>
      <c r="T50" s="50"/>
      <c r="U50" s="51"/>
      <c r="V50" s="55"/>
    </row>
    <row r="51" spans="2:22" ht="15.75" thickBot="1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143" t="str">
        <f>IF(ABR="risque",S51,"")</f>
        <v/>
      </c>
      <c r="N51" s="144"/>
      <c r="Q51" s="46"/>
      <c r="R51" s="48">
        <f>IF(AND(C47=Q47,C48=Q48,C49=Q49,C50=Q50),1,0)</f>
        <v>1</v>
      </c>
      <c r="S51" s="49" t="str">
        <f>IF(R51=1,"Bonne réponse","Mauvaise réponse")</f>
        <v>Bonne réponse</v>
      </c>
      <c r="T51" s="50"/>
      <c r="U51" s="51"/>
      <c r="V51" s="55"/>
    </row>
    <row r="52" spans="2:22" ht="15.75" thickBot="1">
      <c r="B52" s="39" t="s">
        <v>19</v>
      </c>
      <c r="C52" s="33"/>
      <c r="D52" s="145" t="s">
        <v>111</v>
      </c>
      <c r="E52" s="145"/>
      <c r="F52" s="145"/>
      <c r="G52" s="145"/>
      <c r="H52" s="145"/>
      <c r="I52" s="145"/>
      <c r="J52" s="145"/>
      <c r="K52" s="145"/>
      <c r="L52" s="145"/>
      <c r="M52" s="145"/>
      <c r="N52" s="146"/>
      <c r="Q52" s="46"/>
      <c r="R52" s="48"/>
      <c r="S52" s="49"/>
      <c r="T52" s="50"/>
      <c r="U52" s="51"/>
      <c r="V52" s="55"/>
    </row>
    <row r="53" spans="2:22">
      <c r="B53" s="34"/>
      <c r="C53" s="35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8"/>
      <c r="Q53" s="46"/>
      <c r="R53" s="48"/>
      <c r="S53" s="49"/>
      <c r="T53" s="50"/>
      <c r="U53" s="51"/>
      <c r="V53" s="55"/>
    </row>
    <row r="54" spans="2:22"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Q54" s="46"/>
      <c r="R54" s="48"/>
      <c r="S54" s="49"/>
      <c r="T54" s="50"/>
      <c r="U54" s="51"/>
      <c r="V54" s="55"/>
    </row>
    <row r="55" spans="2:22">
      <c r="B55" s="34"/>
      <c r="C55" s="44"/>
      <c r="D55" s="140" t="s">
        <v>112</v>
      </c>
      <c r="E55" s="141"/>
      <c r="F55" s="141"/>
      <c r="G55" s="141"/>
      <c r="H55" s="141"/>
      <c r="I55" s="141"/>
      <c r="J55" s="141"/>
      <c r="K55" s="141"/>
      <c r="L55" s="141"/>
      <c r="M55" s="141"/>
      <c r="N55" s="142"/>
      <c r="Q55" s="46"/>
      <c r="R55" s="48"/>
      <c r="S55" s="49"/>
      <c r="T55" s="50"/>
      <c r="U55" s="51"/>
      <c r="V55" s="55"/>
    </row>
    <row r="56" spans="2:22" s="41" customFormat="1">
      <c r="B56" s="34"/>
      <c r="C56" s="44"/>
      <c r="D56" s="140" t="s">
        <v>113</v>
      </c>
      <c r="E56" s="153"/>
      <c r="F56" s="153"/>
      <c r="G56" s="153"/>
      <c r="H56" s="153"/>
      <c r="I56" s="153"/>
      <c r="J56" s="153"/>
      <c r="K56" s="153"/>
      <c r="L56" s="153"/>
      <c r="M56" s="153"/>
      <c r="N56" s="154"/>
      <c r="Q56" s="46"/>
      <c r="R56" s="48"/>
      <c r="S56" s="49"/>
      <c r="T56" s="50"/>
      <c r="U56" s="51"/>
      <c r="V56" s="55"/>
    </row>
    <row r="57" spans="2:22" s="41" customFormat="1">
      <c r="B57" s="34"/>
      <c r="C57" s="44" t="s">
        <v>12</v>
      </c>
      <c r="D57" s="140" t="s">
        <v>114</v>
      </c>
      <c r="E57" s="153"/>
      <c r="F57" s="153"/>
      <c r="G57" s="153"/>
      <c r="H57" s="153"/>
      <c r="I57" s="153"/>
      <c r="J57" s="153"/>
      <c r="K57" s="153"/>
      <c r="L57" s="153"/>
      <c r="M57" s="153"/>
      <c r="N57" s="154"/>
      <c r="Q57" s="46" t="s">
        <v>12</v>
      </c>
      <c r="R57" s="48"/>
      <c r="S57" s="49"/>
      <c r="T57" s="50"/>
      <c r="U57" s="51"/>
      <c r="V57" s="55"/>
    </row>
    <row r="58" spans="2:22">
      <c r="B58" s="34"/>
      <c r="C58" s="44"/>
      <c r="D58" s="140" t="s">
        <v>115</v>
      </c>
      <c r="E58" s="141"/>
      <c r="F58" s="141"/>
      <c r="G58" s="141"/>
      <c r="H58" s="141"/>
      <c r="I58" s="141"/>
      <c r="J58" s="141"/>
      <c r="K58" s="141"/>
      <c r="L58" s="141"/>
      <c r="M58" s="141"/>
      <c r="N58" s="142"/>
      <c r="Q58" s="46"/>
      <c r="R58" s="48"/>
      <c r="S58" s="49"/>
      <c r="T58" s="50"/>
      <c r="U58" s="51"/>
      <c r="V58" s="55"/>
    </row>
    <row r="59" spans="2:22">
      <c r="B59" s="34"/>
      <c r="C59" s="44" t="s">
        <v>12</v>
      </c>
      <c r="D59" s="140" t="s">
        <v>116</v>
      </c>
      <c r="E59" s="141"/>
      <c r="F59" s="141"/>
      <c r="G59" s="141"/>
      <c r="H59" s="141"/>
      <c r="I59" s="141"/>
      <c r="J59" s="141"/>
      <c r="K59" s="141"/>
      <c r="L59" s="141"/>
      <c r="M59" s="141"/>
      <c r="N59" s="142"/>
      <c r="Q59" s="46" t="s">
        <v>12</v>
      </c>
      <c r="R59" s="48"/>
      <c r="S59" s="49"/>
      <c r="T59" s="50"/>
      <c r="U59" s="51"/>
      <c r="V59" s="55"/>
    </row>
    <row r="60" spans="2:22" ht="15.75" thickBot="1">
      <c r="B60" s="37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143" t="str">
        <f>IF(ABR="risque",S60,"")</f>
        <v/>
      </c>
      <c r="N60" s="144"/>
      <c r="Q60" s="46"/>
      <c r="R60" s="48">
        <f>IF(AND(C55=Q55,C56=Q56,C57=Q57,C58=Q58,C59=Q59),1,0)</f>
        <v>1</v>
      </c>
      <c r="S60" s="49" t="str">
        <f>IF(R60=1,"Bonne réponse","Mauvaise réponse")</f>
        <v>Bonne réponse</v>
      </c>
      <c r="T60" s="50"/>
      <c r="U60" s="51"/>
      <c r="V60" s="55"/>
    </row>
    <row r="61" spans="2:22" ht="15.75" thickBot="1">
      <c r="B61" s="39" t="s">
        <v>20</v>
      </c>
      <c r="C61" s="33"/>
      <c r="D61" s="145" t="s">
        <v>117</v>
      </c>
      <c r="E61" s="145"/>
      <c r="F61" s="145"/>
      <c r="G61" s="145"/>
      <c r="H61" s="145"/>
      <c r="I61" s="145"/>
      <c r="J61" s="145"/>
      <c r="K61" s="145"/>
      <c r="L61" s="145"/>
      <c r="M61" s="145"/>
      <c r="N61" s="146"/>
      <c r="Q61" s="46"/>
      <c r="R61" s="48"/>
      <c r="S61" s="49"/>
      <c r="T61" s="50"/>
      <c r="U61" s="51"/>
      <c r="V61" s="55"/>
    </row>
    <row r="62" spans="2:22">
      <c r="B62" s="34"/>
      <c r="C62" s="35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8"/>
      <c r="Q62" s="46"/>
      <c r="R62" s="48"/>
      <c r="S62" s="49"/>
      <c r="T62" s="50"/>
      <c r="U62" s="51"/>
      <c r="V62" s="55"/>
    </row>
    <row r="63" spans="2:22"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6"/>
      <c r="Q63" s="46"/>
      <c r="R63" s="48"/>
      <c r="S63" s="49"/>
      <c r="T63" s="50"/>
      <c r="U63" s="51"/>
      <c r="V63" s="55"/>
    </row>
    <row r="64" spans="2:22">
      <c r="B64" s="34"/>
      <c r="C64" s="44"/>
      <c r="D64" s="140" t="s">
        <v>14</v>
      </c>
      <c r="E64" s="141"/>
      <c r="F64" s="141"/>
      <c r="G64" s="141"/>
      <c r="H64" s="141"/>
      <c r="I64" s="141"/>
      <c r="J64" s="141"/>
      <c r="K64" s="141"/>
      <c r="L64" s="141"/>
      <c r="M64" s="141"/>
      <c r="N64" s="142"/>
      <c r="Q64" s="46"/>
      <c r="R64" s="48"/>
      <c r="S64" s="49"/>
      <c r="T64" s="50"/>
      <c r="U64" s="51"/>
      <c r="V64" s="55"/>
    </row>
    <row r="65" spans="2:22">
      <c r="B65" s="34"/>
      <c r="C65" s="44" t="s">
        <v>12</v>
      </c>
      <c r="D65" s="140" t="s">
        <v>15</v>
      </c>
      <c r="E65" s="141"/>
      <c r="F65" s="141"/>
      <c r="G65" s="141"/>
      <c r="H65" s="141"/>
      <c r="I65" s="141"/>
      <c r="J65" s="141"/>
      <c r="K65" s="141"/>
      <c r="L65" s="141"/>
      <c r="M65" s="141"/>
      <c r="N65" s="142"/>
      <c r="Q65" s="46" t="s">
        <v>12</v>
      </c>
      <c r="R65" s="48"/>
      <c r="S65" s="49"/>
      <c r="T65" s="50"/>
      <c r="U65" s="51"/>
      <c r="V65" s="55"/>
    </row>
    <row r="66" spans="2:22" ht="15.75" thickBot="1">
      <c r="B66" s="37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143" t="str">
        <f>IF(ABR="risque",S66,"")</f>
        <v/>
      </c>
      <c r="N66" s="144"/>
      <c r="Q66" s="46"/>
      <c r="R66" s="48">
        <f>IF(AND(C64=Q64,C65=Q65),1,0)</f>
        <v>1</v>
      </c>
      <c r="S66" s="49" t="str">
        <f>IF(R66=1,"Bonne réponse","Mauvaise réponse")</f>
        <v>Bonne réponse</v>
      </c>
      <c r="T66" s="50"/>
      <c r="U66" s="51"/>
      <c r="V66" s="55"/>
    </row>
    <row r="67" spans="2:22" ht="15.75" thickBot="1">
      <c r="B67" s="76" t="s">
        <v>122</v>
      </c>
      <c r="C67" s="33"/>
      <c r="D67" s="145" t="s">
        <v>118</v>
      </c>
      <c r="E67" s="145"/>
      <c r="F67" s="145"/>
      <c r="G67" s="145"/>
      <c r="H67" s="145"/>
      <c r="I67" s="145"/>
      <c r="J67" s="145"/>
      <c r="K67" s="145"/>
      <c r="L67" s="145"/>
      <c r="M67" s="145"/>
      <c r="N67" s="146"/>
      <c r="Q67" s="46"/>
      <c r="R67" s="48"/>
      <c r="S67" s="49"/>
      <c r="T67" s="50"/>
      <c r="U67" s="51"/>
      <c r="V67" s="55"/>
    </row>
    <row r="68" spans="2:22">
      <c r="B68" s="34"/>
      <c r="C68" s="35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8"/>
      <c r="Q68" s="46"/>
      <c r="R68" s="48"/>
      <c r="S68" s="49"/>
      <c r="T68" s="50"/>
      <c r="U68" s="51"/>
      <c r="V68" s="55"/>
    </row>
    <row r="69" spans="2:22">
      <c r="B69" s="34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6"/>
      <c r="Q69" s="46"/>
      <c r="R69" s="48"/>
      <c r="S69" s="49"/>
      <c r="T69" s="50"/>
      <c r="U69" s="51"/>
      <c r="V69" s="55"/>
    </row>
    <row r="70" spans="2:22">
      <c r="B70" s="34"/>
      <c r="C70" s="44"/>
      <c r="D70" s="140" t="s">
        <v>119</v>
      </c>
      <c r="E70" s="141"/>
      <c r="F70" s="141"/>
      <c r="G70" s="141"/>
      <c r="H70" s="141"/>
      <c r="I70" s="141"/>
      <c r="J70" s="141"/>
      <c r="K70" s="141"/>
      <c r="L70" s="141"/>
      <c r="M70" s="141"/>
      <c r="N70" s="142"/>
      <c r="Q70" s="46"/>
      <c r="R70" s="48"/>
      <c r="S70" s="49"/>
      <c r="T70" s="50"/>
      <c r="U70" s="51"/>
      <c r="V70" s="55"/>
    </row>
    <row r="71" spans="2:22">
      <c r="B71" s="34"/>
      <c r="C71" s="44"/>
      <c r="D71" s="140" t="s">
        <v>120</v>
      </c>
      <c r="E71" s="141"/>
      <c r="F71" s="141"/>
      <c r="G71" s="141"/>
      <c r="H71" s="141"/>
      <c r="I71" s="141"/>
      <c r="J71" s="141"/>
      <c r="K71" s="141"/>
      <c r="L71" s="141"/>
      <c r="M71" s="141"/>
      <c r="N71" s="142"/>
      <c r="Q71" s="46"/>
      <c r="R71" s="48"/>
      <c r="S71" s="49"/>
      <c r="T71" s="50"/>
      <c r="U71" s="51"/>
      <c r="V71" s="55"/>
    </row>
    <row r="72" spans="2:22">
      <c r="B72" s="34"/>
      <c r="C72" s="44" t="s">
        <v>12</v>
      </c>
      <c r="D72" s="140" t="s">
        <v>121</v>
      </c>
      <c r="E72" s="141"/>
      <c r="F72" s="141"/>
      <c r="G72" s="141"/>
      <c r="H72" s="141"/>
      <c r="I72" s="141"/>
      <c r="J72" s="141"/>
      <c r="K72" s="141"/>
      <c r="L72" s="141"/>
      <c r="M72" s="141"/>
      <c r="N72" s="142"/>
      <c r="Q72" s="46" t="s">
        <v>12</v>
      </c>
      <c r="R72" s="48"/>
      <c r="S72" s="49"/>
      <c r="T72" s="50"/>
      <c r="U72" s="51"/>
      <c r="V72" s="55"/>
    </row>
    <row r="73" spans="2:22" ht="15.75" thickBot="1">
      <c r="B73" s="37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143" t="str">
        <f>IF(ABR="risque",S73,"")</f>
        <v/>
      </c>
      <c r="N73" s="144"/>
      <c r="Q73" s="46"/>
      <c r="R73" s="48">
        <f>IF(AND(C70=Q70,C71=Q71,C72=Q72),1,0)</f>
        <v>1</v>
      </c>
      <c r="S73" s="49" t="str">
        <f>IF(R73=1,"Bonne réponse","Mauvaise réponse")</f>
        <v>Bonne réponse</v>
      </c>
      <c r="T73" s="50"/>
      <c r="U73" s="51"/>
      <c r="V73" s="55"/>
    </row>
    <row r="74" spans="2:22" ht="15.75" thickBot="1">
      <c r="B74" s="39" t="s">
        <v>21</v>
      </c>
      <c r="C74" s="33"/>
      <c r="D74" s="145" t="s">
        <v>123</v>
      </c>
      <c r="E74" s="145"/>
      <c r="F74" s="145"/>
      <c r="G74" s="145"/>
      <c r="H74" s="145"/>
      <c r="I74" s="145"/>
      <c r="J74" s="145"/>
      <c r="K74" s="145"/>
      <c r="L74" s="145"/>
      <c r="M74" s="145"/>
      <c r="N74" s="146"/>
      <c r="Q74" s="46"/>
      <c r="R74" s="48"/>
      <c r="S74" s="49"/>
      <c r="T74" s="50"/>
      <c r="U74" s="51"/>
      <c r="V74" s="55"/>
    </row>
    <row r="75" spans="2:22">
      <c r="B75" s="34"/>
      <c r="C75" s="35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8"/>
      <c r="Q75" s="46"/>
      <c r="R75" s="48"/>
      <c r="S75" s="49"/>
      <c r="T75" s="50"/>
      <c r="U75" s="51"/>
      <c r="V75" s="55"/>
    </row>
    <row r="76" spans="2:22">
      <c r="B76" s="34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Q76" s="46"/>
      <c r="R76" s="48"/>
      <c r="S76" s="49"/>
      <c r="T76" s="50"/>
      <c r="U76" s="51"/>
      <c r="V76" s="55"/>
    </row>
    <row r="77" spans="2:22">
      <c r="B77" s="34"/>
      <c r="C77" s="44"/>
      <c r="D77" s="140" t="s">
        <v>124</v>
      </c>
      <c r="E77" s="141"/>
      <c r="F77" s="141"/>
      <c r="G77" s="141"/>
      <c r="H77" s="141"/>
      <c r="I77" s="141"/>
      <c r="J77" s="141"/>
      <c r="K77" s="141"/>
      <c r="L77" s="141"/>
      <c r="M77" s="141"/>
      <c r="N77" s="142"/>
      <c r="Q77" s="46"/>
      <c r="R77" s="48"/>
      <c r="S77" s="49"/>
      <c r="T77" s="50"/>
      <c r="U77" s="51"/>
      <c r="V77" s="55"/>
    </row>
    <row r="78" spans="2:22">
      <c r="B78" s="34"/>
      <c r="C78" s="44" t="s">
        <v>12</v>
      </c>
      <c r="D78" s="140" t="s">
        <v>125</v>
      </c>
      <c r="E78" s="141"/>
      <c r="F78" s="141"/>
      <c r="G78" s="141"/>
      <c r="H78" s="141"/>
      <c r="I78" s="141"/>
      <c r="J78" s="141"/>
      <c r="K78" s="141"/>
      <c r="L78" s="141"/>
      <c r="M78" s="141"/>
      <c r="N78" s="142"/>
      <c r="Q78" s="46" t="s">
        <v>12</v>
      </c>
      <c r="R78" s="48"/>
      <c r="S78" s="49"/>
      <c r="T78" s="50"/>
      <c r="U78" s="51"/>
      <c r="V78" s="55"/>
    </row>
    <row r="79" spans="2:22">
      <c r="B79" s="34"/>
      <c r="C79" s="44"/>
      <c r="D79" s="140" t="s">
        <v>126</v>
      </c>
      <c r="E79" s="141"/>
      <c r="F79" s="141"/>
      <c r="G79" s="141"/>
      <c r="H79" s="141"/>
      <c r="I79" s="141"/>
      <c r="J79" s="141"/>
      <c r="K79" s="141"/>
      <c r="L79" s="141"/>
      <c r="M79" s="141"/>
      <c r="N79" s="142"/>
      <c r="Q79" s="46"/>
      <c r="R79" s="48"/>
      <c r="S79" s="49"/>
      <c r="T79" s="50"/>
      <c r="U79" s="51"/>
      <c r="V79" s="55"/>
    </row>
    <row r="80" spans="2:22" ht="15.75" thickBot="1">
      <c r="B80" s="37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143" t="str">
        <f>IF(ABR="risque",S80,"")</f>
        <v/>
      </c>
      <c r="N80" s="144"/>
      <c r="Q80" s="46"/>
      <c r="R80" s="48">
        <f>IF(AND(C77=Q77,C78=Q78,C79=Q79),1,0)</f>
        <v>1</v>
      </c>
      <c r="S80" s="49" t="str">
        <f>IF(R80=1,"Bonne réponse","Mauvaise réponse")</f>
        <v>Bonne réponse</v>
      </c>
      <c r="T80" s="50">
        <f>COUNTA(M36:M81)</f>
        <v>6</v>
      </c>
      <c r="U80" s="51">
        <f>SUM(R36:R81)/NBQ_2</f>
        <v>1</v>
      </c>
      <c r="V80" s="55">
        <f>IF(AND(R43=1,R73=1),1,0)</f>
        <v>1</v>
      </c>
    </row>
    <row r="81" spans="2:22">
      <c r="B81" s="155" t="s">
        <v>127</v>
      </c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7"/>
      <c r="Q81" s="46"/>
      <c r="R81" s="48"/>
      <c r="S81" s="49"/>
      <c r="T81" s="50"/>
      <c r="U81" s="51"/>
      <c r="V81" s="55"/>
    </row>
    <row r="82" spans="2:22" ht="15.75" thickBot="1">
      <c r="B82" s="158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60"/>
      <c r="Q82" s="46"/>
      <c r="R82" s="48"/>
      <c r="S82" s="49"/>
      <c r="T82" s="50"/>
      <c r="U82" s="51"/>
      <c r="V82" s="55"/>
    </row>
    <row r="83" spans="2:22" ht="15.75" thickBot="1">
      <c r="B83" s="39" t="s">
        <v>22</v>
      </c>
      <c r="C83" s="33"/>
      <c r="D83" s="145" t="s">
        <v>128</v>
      </c>
      <c r="E83" s="145"/>
      <c r="F83" s="145"/>
      <c r="G83" s="145"/>
      <c r="H83" s="145"/>
      <c r="I83" s="145"/>
      <c r="J83" s="145"/>
      <c r="K83" s="145"/>
      <c r="L83" s="145"/>
      <c r="M83" s="145"/>
      <c r="N83" s="146"/>
      <c r="Q83" s="46"/>
      <c r="R83" s="48"/>
      <c r="S83" s="49"/>
      <c r="T83" s="50"/>
      <c r="U83" s="51"/>
      <c r="V83" s="55"/>
    </row>
    <row r="84" spans="2:22">
      <c r="B84" s="34"/>
      <c r="C84" s="35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8"/>
      <c r="Q84" s="46"/>
      <c r="R84" s="48"/>
      <c r="S84" s="49"/>
      <c r="T84" s="50"/>
      <c r="U84" s="51"/>
      <c r="V84" s="55"/>
    </row>
    <row r="85" spans="2:22">
      <c r="B85" s="34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6"/>
      <c r="Q85" s="46"/>
      <c r="R85" s="48"/>
      <c r="S85" s="49"/>
      <c r="T85" s="50"/>
      <c r="U85" s="51"/>
      <c r="V85" s="55"/>
    </row>
    <row r="86" spans="2:22">
      <c r="B86" s="34"/>
      <c r="C86" s="44"/>
      <c r="D86" s="140" t="s">
        <v>130</v>
      </c>
      <c r="E86" s="141"/>
      <c r="F86" s="141"/>
      <c r="G86" s="141"/>
      <c r="H86" s="141"/>
      <c r="I86" s="141"/>
      <c r="J86" s="141"/>
      <c r="K86" s="141"/>
      <c r="L86" s="141"/>
      <c r="M86" s="141"/>
      <c r="N86" s="142"/>
      <c r="Q86" s="46"/>
      <c r="R86" s="48"/>
      <c r="S86" s="49"/>
      <c r="T86" s="50"/>
      <c r="U86" s="51"/>
      <c r="V86" s="55"/>
    </row>
    <row r="87" spans="2:22">
      <c r="B87" s="34"/>
      <c r="C87" s="44" t="s">
        <v>12</v>
      </c>
      <c r="D87" s="140" t="s">
        <v>131</v>
      </c>
      <c r="E87" s="141"/>
      <c r="F87" s="141"/>
      <c r="G87" s="141"/>
      <c r="H87" s="141"/>
      <c r="I87" s="141"/>
      <c r="J87" s="141"/>
      <c r="K87" s="141"/>
      <c r="L87" s="141"/>
      <c r="M87" s="141"/>
      <c r="N87" s="142"/>
      <c r="Q87" s="46" t="s">
        <v>12</v>
      </c>
      <c r="R87" s="48"/>
      <c r="S87" s="49"/>
      <c r="T87" s="50"/>
      <c r="U87" s="51"/>
      <c r="V87" s="55"/>
    </row>
    <row r="88" spans="2:22">
      <c r="B88" s="34"/>
      <c r="C88" s="44" t="s">
        <v>12</v>
      </c>
      <c r="D88" s="140" t="s">
        <v>129</v>
      </c>
      <c r="E88" s="141"/>
      <c r="F88" s="141"/>
      <c r="G88" s="141"/>
      <c r="H88" s="141"/>
      <c r="I88" s="141"/>
      <c r="J88" s="141"/>
      <c r="K88" s="141"/>
      <c r="L88" s="141"/>
      <c r="M88" s="141"/>
      <c r="N88" s="142"/>
      <c r="Q88" s="46" t="s">
        <v>12</v>
      </c>
      <c r="R88" s="48"/>
      <c r="S88" s="49"/>
      <c r="T88" s="50"/>
      <c r="U88" s="51"/>
      <c r="V88" s="55"/>
    </row>
    <row r="89" spans="2:22" ht="15.75" thickBot="1">
      <c r="B89" s="37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143" t="str">
        <f>IF(ABR="risque",S89,"")</f>
        <v/>
      </c>
      <c r="N89" s="144"/>
      <c r="Q89" s="46"/>
      <c r="R89" s="48">
        <f>IF(AND(C86=Q86,C87=Q87,C88=Q88),1,0)</f>
        <v>1</v>
      </c>
      <c r="S89" s="49" t="str">
        <f>IF(R89=1,"Bonne réponse","Mauvaise réponse")</f>
        <v>Bonne réponse</v>
      </c>
      <c r="T89" s="50"/>
      <c r="U89" s="51"/>
      <c r="V89" s="55"/>
    </row>
    <row r="90" spans="2:22" ht="15.75" thickBot="1">
      <c r="B90" s="40" t="s">
        <v>23</v>
      </c>
      <c r="C90" s="33"/>
      <c r="D90" s="145" t="s">
        <v>132</v>
      </c>
      <c r="E90" s="145"/>
      <c r="F90" s="145"/>
      <c r="G90" s="145"/>
      <c r="H90" s="145"/>
      <c r="I90" s="145"/>
      <c r="J90" s="145"/>
      <c r="K90" s="145"/>
      <c r="L90" s="145"/>
      <c r="M90" s="145"/>
      <c r="N90" s="146"/>
      <c r="Q90" s="46"/>
      <c r="R90" s="48"/>
      <c r="S90" s="49"/>
      <c r="T90" s="50"/>
      <c r="U90" s="51"/>
      <c r="V90" s="55"/>
    </row>
    <row r="91" spans="2:22">
      <c r="B91" s="34"/>
      <c r="C91" s="35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8"/>
      <c r="Q91" s="46"/>
      <c r="R91" s="48"/>
      <c r="S91" s="49"/>
      <c r="T91" s="50"/>
      <c r="U91" s="51"/>
      <c r="V91" s="55"/>
    </row>
    <row r="92" spans="2:22">
      <c r="B92" s="34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Q92" s="46"/>
      <c r="R92" s="48"/>
      <c r="S92" s="49"/>
      <c r="T92" s="50"/>
      <c r="U92" s="51"/>
      <c r="V92" s="55"/>
    </row>
    <row r="93" spans="2:22">
      <c r="B93" s="34"/>
      <c r="C93" s="44"/>
      <c r="D93" s="140" t="s">
        <v>133</v>
      </c>
      <c r="E93" s="141"/>
      <c r="F93" s="141"/>
      <c r="G93" s="141"/>
      <c r="H93" s="141"/>
      <c r="I93" s="141"/>
      <c r="J93" s="141"/>
      <c r="K93" s="141"/>
      <c r="L93" s="141"/>
      <c r="M93" s="141"/>
      <c r="N93" s="142"/>
      <c r="Q93" s="46"/>
      <c r="R93" s="48"/>
      <c r="S93" s="49"/>
      <c r="T93" s="50"/>
      <c r="U93" s="51"/>
      <c r="V93" s="55"/>
    </row>
    <row r="94" spans="2:22">
      <c r="B94" s="34"/>
      <c r="C94" s="44"/>
      <c r="D94" s="140" t="s">
        <v>134</v>
      </c>
      <c r="E94" s="141"/>
      <c r="F94" s="141"/>
      <c r="G94" s="141"/>
      <c r="H94" s="141"/>
      <c r="I94" s="141"/>
      <c r="J94" s="141"/>
      <c r="K94" s="141"/>
      <c r="L94" s="141"/>
      <c r="M94" s="141"/>
      <c r="N94" s="142"/>
      <c r="Q94" s="46"/>
      <c r="R94" s="48"/>
      <c r="S94" s="49"/>
      <c r="T94" s="50"/>
      <c r="U94" s="51"/>
      <c r="V94" s="55"/>
    </row>
    <row r="95" spans="2:22">
      <c r="B95" s="34"/>
      <c r="C95" s="44" t="s">
        <v>12</v>
      </c>
      <c r="D95" s="140" t="s">
        <v>135</v>
      </c>
      <c r="E95" s="141"/>
      <c r="F95" s="141"/>
      <c r="G95" s="141"/>
      <c r="H95" s="141"/>
      <c r="I95" s="141"/>
      <c r="J95" s="141"/>
      <c r="K95" s="141"/>
      <c r="L95" s="141"/>
      <c r="M95" s="141"/>
      <c r="N95" s="142"/>
      <c r="Q95" s="46" t="s">
        <v>12</v>
      </c>
      <c r="R95" s="48"/>
      <c r="S95" s="49"/>
      <c r="T95" s="50"/>
      <c r="U95" s="51"/>
      <c r="V95" s="55"/>
    </row>
    <row r="96" spans="2:22" ht="15.75" thickBot="1">
      <c r="B96" s="37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143" t="str">
        <f>IF(ABR="risque",S96,"")</f>
        <v/>
      </c>
      <c r="N96" s="144"/>
      <c r="Q96" s="46"/>
      <c r="R96" s="48">
        <f>IF(AND(C93=Q93,C94=Q94,C95=Q95),1,0)</f>
        <v>1</v>
      </c>
      <c r="S96" s="49" t="str">
        <f>IF(R96=1,"Bonne réponse","Mauvaise réponse")</f>
        <v>Bonne réponse</v>
      </c>
      <c r="T96" s="50"/>
      <c r="U96" s="51"/>
      <c r="V96" s="55"/>
    </row>
    <row r="97" spans="2:22" ht="15.75" thickBot="1">
      <c r="B97" s="39" t="s">
        <v>24</v>
      </c>
      <c r="C97" s="33"/>
      <c r="D97" s="145" t="s">
        <v>136</v>
      </c>
      <c r="E97" s="145"/>
      <c r="F97" s="145"/>
      <c r="G97" s="145"/>
      <c r="H97" s="145"/>
      <c r="I97" s="145"/>
      <c r="J97" s="145"/>
      <c r="K97" s="145"/>
      <c r="L97" s="145"/>
      <c r="M97" s="145"/>
      <c r="N97" s="146"/>
      <c r="Q97" s="46"/>
      <c r="R97" s="48"/>
      <c r="S97" s="49"/>
      <c r="T97" s="50"/>
      <c r="U97" s="51"/>
      <c r="V97" s="55"/>
    </row>
    <row r="98" spans="2:22">
      <c r="B98" s="34"/>
      <c r="C98" s="35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8"/>
      <c r="Q98" s="46"/>
      <c r="R98" s="48"/>
      <c r="S98" s="49"/>
      <c r="T98" s="50"/>
      <c r="U98" s="51"/>
      <c r="V98" s="55"/>
    </row>
    <row r="99" spans="2:22">
      <c r="B99" s="34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6"/>
      <c r="Q99" s="46"/>
      <c r="R99" s="48"/>
      <c r="S99" s="49"/>
      <c r="T99" s="50"/>
      <c r="U99" s="51"/>
      <c r="V99" s="55"/>
    </row>
    <row r="100" spans="2:22">
      <c r="B100" s="34"/>
      <c r="C100" s="44"/>
      <c r="D100" s="140" t="s">
        <v>137</v>
      </c>
      <c r="E100" s="141"/>
      <c r="F100" s="141"/>
      <c r="G100" s="141"/>
      <c r="H100" s="141"/>
      <c r="I100" s="141"/>
      <c r="J100" s="141"/>
      <c r="K100" s="141"/>
      <c r="L100" s="141"/>
      <c r="M100" s="141"/>
      <c r="N100" s="142"/>
      <c r="Q100" s="46"/>
      <c r="R100" s="48"/>
      <c r="S100" s="49"/>
      <c r="T100" s="50"/>
      <c r="U100" s="51"/>
      <c r="V100" s="55"/>
    </row>
    <row r="101" spans="2:22">
      <c r="B101" s="34"/>
      <c r="C101" s="44"/>
      <c r="D101" s="140" t="s">
        <v>138</v>
      </c>
      <c r="E101" s="141"/>
      <c r="F101" s="141"/>
      <c r="G101" s="141"/>
      <c r="H101" s="141"/>
      <c r="I101" s="141"/>
      <c r="J101" s="141"/>
      <c r="K101" s="141"/>
      <c r="L101" s="141"/>
      <c r="M101" s="141"/>
      <c r="N101" s="142"/>
      <c r="Q101" s="46"/>
      <c r="R101" s="48"/>
      <c r="S101" s="49"/>
      <c r="T101" s="50"/>
      <c r="U101" s="51"/>
      <c r="V101" s="55"/>
    </row>
    <row r="102" spans="2:22">
      <c r="B102" s="34"/>
      <c r="C102" s="44" t="s">
        <v>12</v>
      </c>
      <c r="D102" s="140" t="s">
        <v>139</v>
      </c>
      <c r="E102" s="141"/>
      <c r="F102" s="141"/>
      <c r="G102" s="141"/>
      <c r="H102" s="141"/>
      <c r="I102" s="141"/>
      <c r="J102" s="141"/>
      <c r="K102" s="141"/>
      <c r="L102" s="141"/>
      <c r="M102" s="141"/>
      <c r="N102" s="142"/>
      <c r="Q102" s="46" t="s">
        <v>12</v>
      </c>
      <c r="R102" s="48"/>
      <c r="S102" s="49"/>
      <c r="T102" s="50"/>
      <c r="U102" s="51"/>
      <c r="V102" s="55"/>
    </row>
    <row r="103" spans="2:22" ht="15.75" thickBot="1">
      <c r="B103" s="37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143" t="str">
        <f>IF(ABR="risque",S103,"")</f>
        <v/>
      </c>
      <c r="N103" s="144"/>
      <c r="Q103" s="46"/>
      <c r="R103" s="48">
        <f>IF(AND(C100=Q100,C101=Q101,C102=Q102),1,0)</f>
        <v>1</v>
      </c>
      <c r="S103" s="49" t="str">
        <f>IF(R103=1,"Bonne réponse","Mauvaise réponse")</f>
        <v>Bonne réponse</v>
      </c>
      <c r="T103" s="50"/>
      <c r="U103" s="51"/>
      <c r="V103" s="55"/>
    </row>
    <row r="104" spans="2:22" ht="15.75" thickBot="1">
      <c r="B104" s="39" t="s">
        <v>25</v>
      </c>
      <c r="C104" s="33"/>
      <c r="D104" s="145" t="s">
        <v>203</v>
      </c>
      <c r="E104" s="145"/>
      <c r="F104" s="145"/>
      <c r="G104" s="145"/>
      <c r="H104" s="145"/>
      <c r="I104" s="145"/>
      <c r="J104" s="145"/>
      <c r="K104" s="145"/>
      <c r="L104" s="145"/>
      <c r="M104" s="145"/>
      <c r="N104" s="146"/>
      <c r="Q104" s="46"/>
      <c r="R104" s="48"/>
      <c r="S104" s="49"/>
      <c r="T104" s="50"/>
      <c r="U104" s="51"/>
      <c r="V104" s="55"/>
    </row>
    <row r="105" spans="2:22">
      <c r="B105" s="34"/>
      <c r="C105" s="35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8"/>
      <c r="Q105" s="46"/>
      <c r="R105" s="48"/>
      <c r="S105" s="49"/>
      <c r="T105" s="50"/>
      <c r="U105" s="51"/>
      <c r="V105" s="55"/>
    </row>
    <row r="106" spans="2:22">
      <c r="B106" s="34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Q106" s="46"/>
      <c r="R106" s="48"/>
      <c r="S106" s="49"/>
      <c r="T106" s="50"/>
      <c r="U106" s="51"/>
      <c r="V106" s="55"/>
    </row>
    <row r="107" spans="2:22">
      <c r="B107" s="34"/>
      <c r="C107" s="44"/>
      <c r="D107" s="140" t="s">
        <v>140</v>
      </c>
      <c r="E107" s="141"/>
      <c r="F107" s="141"/>
      <c r="G107" s="141"/>
      <c r="H107" s="141"/>
      <c r="I107" s="141"/>
      <c r="J107" s="141"/>
      <c r="K107" s="141"/>
      <c r="L107" s="141"/>
      <c r="M107" s="141"/>
      <c r="N107" s="142"/>
      <c r="Q107" s="46"/>
      <c r="R107" s="48"/>
      <c r="S107" s="49"/>
      <c r="T107" s="50"/>
      <c r="U107" s="51"/>
      <c r="V107" s="55"/>
    </row>
    <row r="108" spans="2:22">
      <c r="B108" s="34"/>
      <c r="C108" s="44" t="s">
        <v>12</v>
      </c>
      <c r="D108" s="140" t="s">
        <v>141</v>
      </c>
      <c r="E108" s="141"/>
      <c r="F108" s="141"/>
      <c r="G108" s="141"/>
      <c r="H108" s="141"/>
      <c r="I108" s="141"/>
      <c r="J108" s="141"/>
      <c r="K108" s="141"/>
      <c r="L108" s="141"/>
      <c r="M108" s="141"/>
      <c r="N108" s="142"/>
      <c r="Q108" s="46" t="s">
        <v>12</v>
      </c>
      <c r="R108" s="48"/>
      <c r="S108" s="49"/>
      <c r="T108" s="50"/>
      <c r="U108" s="51"/>
      <c r="V108" s="55"/>
    </row>
    <row r="109" spans="2:22">
      <c r="B109" s="34"/>
      <c r="C109" s="44"/>
      <c r="D109" s="140" t="s">
        <v>142</v>
      </c>
      <c r="E109" s="141"/>
      <c r="F109" s="141"/>
      <c r="G109" s="141"/>
      <c r="H109" s="141"/>
      <c r="I109" s="141"/>
      <c r="J109" s="141"/>
      <c r="K109" s="141"/>
      <c r="L109" s="141"/>
      <c r="M109" s="141"/>
      <c r="N109" s="142"/>
      <c r="Q109" s="46"/>
      <c r="R109" s="48"/>
      <c r="S109" s="49"/>
      <c r="T109" s="50"/>
      <c r="U109" s="51"/>
      <c r="V109" s="55"/>
    </row>
    <row r="110" spans="2:22">
      <c r="B110" s="34"/>
      <c r="C110" s="44"/>
      <c r="D110" s="140" t="s">
        <v>143</v>
      </c>
      <c r="E110" s="141"/>
      <c r="F110" s="141"/>
      <c r="G110" s="141"/>
      <c r="H110" s="141"/>
      <c r="I110" s="141"/>
      <c r="J110" s="141"/>
      <c r="K110" s="141"/>
      <c r="L110" s="141"/>
      <c r="M110" s="141"/>
      <c r="N110" s="142"/>
      <c r="Q110" s="46"/>
      <c r="R110" s="48"/>
      <c r="S110" s="49"/>
      <c r="T110" s="50"/>
      <c r="U110" s="51"/>
      <c r="V110" s="55"/>
    </row>
    <row r="111" spans="2:22" ht="15.75" thickBot="1">
      <c r="B111" s="37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143" t="str">
        <f>IF(ABR="risque",S111,"")</f>
        <v/>
      </c>
      <c r="N111" s="144"/>
      <c r="Q111" s="46"/>
      <c r="R111" s="48">
        <f>IF(AND(C107=Q107,C108=Q108,C109=Q109,C110=Q110),1,0)</f>
        <v>1</v>
      </c>
      <c r="S111" s="49" t="str">
        <f>IF(R111=1,"Bonne réponse","Mauvaise réponse")</f>
        <v>Bonne réponse</v>
      </c>
      <c r="T111" s="50"/>
      <c r="U111" s="51"/>
      <c r="V111" s="55"/>
    </row>
    <row r="112" spans="2:22" ht="15.75" thickBot="1">
      <c r="B112" s="39" t="s">
        <v>26</v>
      </c>
      <c r="C112" s="33"/>
      <c r="D112" s="145" t="s">
        <v>144</v>
      </c>
      <c r="E112" s="145"/>
      <c r="F112" s="145"/>
      <c r="G112" s="145"/>
      <c r="H112" s="145"/>
      <c r="I112" s="145"/>
      <c r="J112" s="145"/>
      <c r="K112" s="145"/>
      <c r="L112" s="145"/>
      <c r="M112" s="145"/>
      <c r="N112" s="146"/>
      <c r="Q112" s="46"/>
      <c r="R112" s="48"/>
      <c r="S112" s="49"/>
      <c r="T112" s="50"/>
      <c r="U112" s="51"/>
      <c r="V112" s="55"/>
    </row>
    <row r="113" spans="2:22">
      <c r="B113" s="34"/>
      <c r="C113" s="35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8"/>
      <c r="Q113" s="46"/>
      <c r="R113" s="48"/>
      <c r="S113" s="49"/>
      <c r="T113" s="50"/>
      <c r="U113" s="51"/>
      <c r="V113" s="55"/>
    </row>
    <row r="114" spans="2:22">
      <c r="B114" s="34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Q114" s="46"/>
      <c r="R114" s="48"/>
      <c r="S114" s="49"/>
      <c r="T114" s="50"/>
      <c r="U114" s="51"/>
      <c r="V114" s="55"/>
    </row>
    <row r="115" spans="2:22">
      <c r="B115" s="34"/>
      <c r="C115" s="44"/>
      <c r="D115" s="140" t="s">
        <v>14</v>
      </c>
      <c r="E115" s="141"/>
      <c r="F115" s="141"/>
      <c r="G115" s="141"/>
      <c r="H115" s="141"/>
      <c r="I115" s="141"/>
      <c r="J115" s="141"/>
      <c r="K115" s="141"/>
      <c r="L115" s="141"/>
      <c r="M115" s="141"/>
      <c r="N115" s="142"/>
      <c r="Q115" s="46"/>
      <c r="R115" s="48"/>
      <c r="S115" s="49"/>
      <c r="T115" s="50"/>
      <c r="U115" s="51"/>
      <c r="V115" s="55"/>
    </row>
    <row r="116" spans="2:22">
      <c r="B116" s="34"/>
      <c r="C116" s="44" t="s">
        <v>12</v>
      </c>
      <c r="D116" s="140" t="s">
        <v>15</v>
      </c>
      <c r="E116" s="141"/>
      <c r="F116" s="141"/>
      <c r="G116" s="141"/>
      <c r="H116" s="141"/>
      <c r="I116" s="141"/>
      <c r="J116" s="141"/>
      <c r="K116" s="141"/>
      <c r="L116" s="141"/>
      <c r="M116" s="141"/>
      <c r="N116" s="142"/>
      <c r="Q116" s="46" t="s">
        <v>12</v>
      </c>
      <c r="R116" s="48"/>
      <c r="S116" s="49"/>
      <c r="T116" s="50"/>
      <c r="U116" s="51"/>
      <c r="V116" s="55"/>
    </row>
    <row r="117" spans="2:22" ht="15.75" thickBot="1">
      <c r="B117" s="37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143" t="str">
        <f>IF(ABR="risque",S117,"")</f>
        <v/>
      </c>
      <c r="N117" s="144"/>
      <c r="Q117" s="46"/>
      <c r="R117" s="48">
        <f>IF(AND(C115=Q115,C116=Q116),1,0)</f>
        <v>1</v>
      </c>
      <c r="S117" s="49" t="str">
        <f>IF(R117=1,"Bonne réponse","Mauvaise réponse")</f>
        <v>Bonne réponse</v>
      </c>
      <c r="T117" s="50">
        <f>COUNTA(M83:M118)</f>
        <v>5</v>
      </c>
      <c r="U117" s="51">
        <f>SUM(R82:R117)/NBQ_3</f>
        <v>1</v>
      </c>
      <c r="V117" s="55">
        <f>IF(R96=1,1,0)</f>
        <v>1</v>
      </c>
    </row>
    <row r="118" spans="2:22" s="41" customFormat="1">
      <c r="B118" s="155" t="s">
        <v>145</v>
      </c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7"/>
      <c r="Q118" s="46"/>
      <c r="R118" s="48"/>
      <c r="S118" s="49"/>
      <c r="T118" s="50"/>
      <c r="U118" s="51"/>
      <c r="V118" s="55"/>
    </row>
    <row r="119" spans="2:22" s="41" customFormat="1" ht="15.75" thickBot="1">
      <c r="B119" s="158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60"/>
      <c r="Q119" s="46"/>
      <c r="R119" s="48"/>
      <c r="S119" s="49"/>
      <c r="T119" s="50"/>
      <c r="U119" s="51"/>
      <c r="V119" s="55"/>
    </row>
    <row r="120" spans="2:22" s="41" customFormat="1" ht="15.75" thickBot="1">
      <c r="B120" s="39" t="s">
        <v>146</v>
      </c>
      <c r="C120" s="33"/>
      <c r="D120" s="145" t="s">
        <v>151</v>
      </c>
      <c r="E120" s="145"/>
      <c r="F120" s="145"/>
      <c r="G120" s="145"/>
      <c r="H120" s="145"/>
      <c r="I120" s="145"/>
      <c r="J120" s="145"/>
      <c r="K120" s="145"/>
      <c r="L120" s="145"/>
      <c r="M120" s="145"/>
      <c r="N120" s="146"/>
      <c r="Q120" s="46"/>
      <c r="R120" s="48"/>
      <c r="S120" s="49"/>
      <c r="T120" s="50"/>
      <c r="U120" s="51"/>
      <c r="V120" s="55"/>
    </row>
    <row r="121" spans="2:22" s="41" customFormat="1">
      <c r="B121" s="34"/>
      <c r="C121" s="35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8"/>
      <c r="Q121" s="46"/>
      <c r="R121" s="48"/>
      <c r="S121" s="49"/>
      <c r="T121" s="50"/>
      <c r="U121" s="51"/>
      <c r="V121" s="55"/>
    </row>
    <row r="122" spans="2:22" s="41" customFormat="1">
      <c r="B122" s="34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6"/>
      <c r="Q122" s="46"/>
      <c r="R122" s="48"/>
      <c r="S122" s="49"/>
      <c r="T122" s="50"/>
      <c r="U122" s="51"/>
      <c r="V122" s="55"/>
    </row>
    <row r="123" spans="2:22" s="41" customFormat="1">
      <c r="B123" s="34"/>
      <c r="C123" s="44"/>
      <c r="D123" s="140" t="s">
        <v>152</v>
      </c>
      <c r="E123" s="141"/>
      <c r="F123" s="141"/>
      <c r="G123" s="141"/>
      <c r="H123" s="141"/>
      <c r="I123" s="141"/>
      <c r="J123" s="141"/>
      <c r="K123" s="141"/>
      <c r="L123" s="141"/>
      <c r="M123" s="141"/>
      <c r="N123" s="142"/>
      <c r="Q123" s="46"/>
      <c r="R123" s="48"/>
      <c r="S123" s="49"/>
      <c r="T123" s="50"/>
      <c r="U123" s="51"/>
      <c r="V123" s="55"/>
    </row>
    <row r="124" spans="2:22" s="41" customFormat="1">
      <c r="B124" s="34"/>
      <c r="C124" s="44" t="s">
        <v>12</v>
      </c>
      <c r="D124" s="140" t="s">
        <v>153</v>
      </c>
      <c r="E124" s="141"/>
      <c r="F124" s="141"/>
      <c r="G124" s="141"/>
      <c r="H124" s="141"/>
      <c r="I124" s="141"/>
      <c r="J124" s="141"/>
      <c r="K124" s="141"/>
      <c r="L124" s="141"/>
      <c r="M124" s="141"/>
      <c r="N124" s="142"/>
      <c r="Q124" s="46" t="s">
        <v>12</v>
      </c>
      <c r="R124" s="48"/>
      <c r="S124" s="49"/>
      <c r="T124" s="50"/>
      <c r="U124" s="51"/>
      <c r="V124" s="55"/>
    </row>
    <row r="125" spans="2:22" s="41" customFormat="1" ht="15.75" thickBot="1">
      <c r="B125" s="37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143" t="str">
        <f>IF(ABR="risque",S125,"")</f>
        <v/>
      </c>
      <c r="N125" s="144"/>
      <c r="Q125" s="46"/>
      <c r="R125" s="48">
        <f>IF(AND(C123=Q123,C124=Q124),1,0)</f>
        <v>1</v>
      </c>
      <c r="S125" s="49" t="str">
        <f>IF(R125=1,"Bonne réponse","Mauvaise réponse")</f>
        <v>Bonne réponse</v>
      </c>
      <c r="T125" s="50"/>
      <c r="U125" s="51"/>
      <c r="V125" s="55"/>
    </row>
    <row r="126" spans="2:22" s="41" customFormat="1" ht="15.75" thickBot="1">
      <c r="B126" s="39" t="s">
        <v>147</v>
      </c>
      <c r="C126" s="33"/>
      <c r="D126" s="145" t="s">
        <v>154</v>
      </c>
      <c r="E126" s="145"/>
      <c r="F126" s="145"/>
      <c r="G126" s="145"/>
      <c r="H126" s="145"/>
      <c r="I126" s="145"/>
      <c r="J126" s="145"/>
      <c r="K126" s="145"/>
      <c r="L126" s="145"/>
      <c r="M126" s="145"/>
      <c r="N126" s="146"/>
      <c r="Q126" s="46"/>
      <c r="R126" s="48"/>
      <c r="S126" s="49"/>
      <c r="T126" s="50"/>
      <c r="U126" s="51"/>
      <c r="V126" s="55"/>
    </row>
    <row r="127" spans="2:22" s="41" customFormat="1">
      <c r="B127" s="34"/>
      <c r="C127" s="35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8"/>
      <c r="Q127" s="46"/>
      <c r="R127" s="48"/>
      <c r="S127" s="49"/>
      <c r="T127" s="50"/>
      <c r="U127" s="51"/>
      <c r="V127" s="55"/>
    </row>
    <row r="128" spans="2:22" s="41" customFormat="1">
      <c r="B128" s="34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6"/>
      <c r="Q128" s="46"/>
      <c r="R128" s="48"/>
      <c r="S128" s="49"/>
      <c r="T128" s="50"/>
      <c r="U128" s="51"/>
      <c r="V128" s="55"/>
    </row>
    <row r="129" spans="2:22" s="41" customFormat="1">
      <c r="B129" s="34"/>
      <c r="C129" s="44" t="s">
        <v>12</v>
      </c>
      <c r="D129" s="140" t="s">
        <v>155</v>
      </c>
      <c r="E129" s="141"/>
      <c r="F129" s="141"/>
      <c r="G129" s="141"/>
      <c r="H129" s="141"/>
      <c r="I129" s="141"/>
      <c r="J129" s="141"/>
      <c r="K129" s="141"/>
      <c r="L129" s="141"/>
      <c r="M129" s="141"/>
      <c r="N129" s="142"/>
      <c r="Q129" s="46" t="s">
        <v>12</v>
      </c>
      <c r="R129" s="48"/>
      <c r="S129" s="49"/>
      <c r="T129" s="50"/>
      <c r="U129" s="51"/>
      <c r="V129" s="55"/>
    </row>
    <row r="130" spans="2:22" s="41" customFormat="1">
      <c r="B130" s="34"/>
      <c r="C130" s="44" t="s">
        <v>12</v>
      </c>
      <c r="D130" s="140" t="s">
        <v>156</v>
      </c>
      <c r="E130" s="141"/>
      <c r="F130" s="141"/>
      <c r="G130" s="141"/>
      <c r="H130" s="141"/>
      <c r="I130" s="141"/>
      <c r="J130" s="141"/>
      <c r="K130" s="141"/>
      <c r="L130" s="141"/>
      <c r="M130" s="141"/>
      <c r="N130" s="142"/>
      <c r="Q130" s="46" t="s">
        <v>12</v>
      </c>
      <c r="R130" s="48"/>
      <c r="S130" s="49"/>
      <c r="T130" s="50"/>
      <c r="U130" s="51"/>
      <c r="V130" s="55"/>
    </row>
    <row r="131" spans="2:22" s="41" customFormat="1">
      <c r="B131" s="34"/>
      <c r="C131" s="44"/>
      <c r="D131" s="140" t="s">
        <v>157</v>
      </c>
      <c r="E131" s="141"/>
      <c r="F131" s="141"/>
      <c r="G131" s="141"/>
      <c r="H131" s="141"/>
      <c r="I131" s="141"/>
      <c r="J131" s="141"/>
      <c r="K131" s="141"/>
      <c r="L131" s="141"/>
      <c r="M131" s="141"/>
      <c r="N131" s="142"/>
      <c r="Q131" s="46"/>
      <c r="R131" s="48"/>
      <c r="S131" s="49"/>
      <c r="T131" s="50"/>
      <c r="U131" s="51"/>
      <c r="V131" s="55"/>
    </row>
    <row r="132" spans="2:22" s="41" customFormat="1" ht="15.75" thickBot="1">
      <c r="B132" s="37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143" t="str">
        <f>IF(ABR="risque",S132,"")</f>
        <v/>
      </c>
      <c r="N132" s="144"/>
      <c r="Q132" s="46"/>
      <c r="R132" s="48">
        <f>IF(AND(C129=Q129,C130=Q130,C131=Q131),1,0)</f>
        <v>1</v>
      </c>
      <c r="S132" s="49" t="str">
        <f>IF(R132=1,"Bonne réponse","Mauvaise réponse")</f>
        <v>Bonne réponse</v>
      </c>
      <c r="T132" s="50"/>
      <c r="U132" s="51"/>
      <c r="V132" s="55"/>
    </row>
    <row r="133" spans="2:22" s="41" customFormat="1" ht="15.75" thickBot="1">
      <c r="B133" s="39" t="s">
        <v>148</v>
      </c>
      <c r="C133" s="33"/>
      <c r="D133" s="145" t="s">
        <v>158</v>
      </c>
      <c r="E133" s="145"/>
      <c r="F133" s="145"/>
      <c r="G133" s="145"/>
      <c r="H133" s="145"/>
      <c r="I133" s="145"/>
      <c r="J133" s="145"/>
      <c r="K133" s="145"/>
      <c r="L133" s="145"/>
      <c r="M133" s="145"/>
      <c r="N133" s="146"/>
      <c r="Q133" s="46"/>
      <c r="R133" s="48"/>
      <c r="S133" s="49"/>
      <c r="T133" s="50"/>
      <c r="U133" s="51"/>
      <c r="V133" s="55"/>
    </row>
    <row r="134" spans="2:22" s="41" customFormat="1">
      <c r="B134" s="34"/>
      <c r="C134" s="35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8"/>
      <c r="Q134" s="46"/>
      <c r="R134" s="48"/>
      <c r="S134" s="49"/>
      <c r="T134" s="50"/>
      <c r="U134" s="51"/>
      <c r="V134" s="55"/>
    </row>
    <row r="135" spans="2:22" s="41" customFormat="1">
      <c r="B135" s="34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6"/>
      <c r="Q135" s="46"/>
      <c r="R135" s="48"/>
      <c r="S135" s="49"/>
      <c r="T135" s="50"/>
      <c r="U135" s="51"/>
      <c r="V135" s="55"/>
    </row>
    <row r="136" spans="2:22" s="41" customFormat="1">
      <c r="B136" s="34"/>
      <c r="C136" s="44" t="s">
        <v>12</v>
      </c>
      <c r="D136" s="140" t="s">
        <v>159</v>
      </c>
      <c r="E136" s="141"/>
      <c r="F136" s="141"/>
      <c r="G136" s="141"/>
      <c r="H136" s="141"/>
      <c r="I136" s="141"/>
      <c r="J136" s="141"/>
      <c r="K136" s="141"/>
      <c r="L136" s="141"/>
      <c r="M136" s="141"/>
      <c r="N136" s="142"/>
      <c r="Q136" s="46" t="s">
        <v>12</v>
      </c>
      <c r="R136" s="48"/>
      <c r="S136" s="49"/>
      <c r="T136" s="50"/>
      <c r="U136" s="51"/>
      <c r="V136" s="55"/>
    </row>
    <row r="137" spans="2:22" s="41" customFormat="1">
      <c r="B137" s="34"/>
      <c r="C137" s="44"/>
      <c r="D137" s="140" t="s">
        <v>160</v>
      </c>
      <c r="E137" s="141"/>
      <c r="F137" s="141"/>
      <c r="G137" s="141"/>
      <c r="H137" s="141"/>
      <c r="I137" s="141"/>
      <c r="J137" s="141"/>
      <c r="K137" s="141"/>
      <c r="L137" s="141"/>
      <c r="M137" s="141"/>
      <c r="N137" s="142"/>
      <c r="Q137" s="46"/>
      <c r="R137" s="48"/>
      <c r="S137" s="49"/>
      <c r="T137" s="50"/>
      <c r="U137" s="51"/>
      <c r="V137" s="55"/>
    </row>
    <row r="138" spans="2:22" s="41" customFormat="1">
      <c r="B138" s="34"/>
      <c r="C138" s="44"/>
      <c r="D138" s="140" t="s">
        <v>161</v>
      </c>
      <c r="E138" s="141"/>
      <c r="F138" s="141"/>
      <c r="G138" s="141"/>
      <c r="H138" s="141"/>
      <c r="I138" s="141"/>
      <c r="J138" s="141"/>
      <c r="K138" s="141"/>
      <c r="L138" s="141"/>
      <c r="M138" s="141"/>
      <c r="N138" s="142"/>
      <c r="Q138" s="46"/>
      <c r="R138" s="48"/>
      <c r="S138" s="49"/>
      <c r="T138" s="50"/>
      <c r="U138" s="51"/>
      <c r="V138" s="55"/>
    </row>
    <row r="139" spans="2:22" s="41" customFormat="1" ht="15.75" thickBot="1">
      <c r="B139" s="37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143" t="str">
        <f>IF(ABR="risque",S139,"")</f>
        <v/>
      </c>
      <c r="N139" s="144"/>
      <c r="Q139" s="46"/>
      <c r="R139" s="48">
        <f>IF(AND(C136=Q136,C137=Q137,C138=Q138),1,0)</f>
        <v>1</v>
      </c>
      <c r="S139" s="49" t="str">
        <f>IF(R139=1,"Bonne réponse","Mauvaise réponse")</f>
        <v>Bonne réponse</v>
      </c>
      <c r="T139" s="50"/>
      <c r="U139" s="51"/>
      <c r="V139" s="55"/>
    </row>
    <row r="140" spans="2:22" s="41" customFormat="1" ht="15.75" thickBot="1">
      <c r="B140" s="39" t="s">
        <v>149</v>
      </c>
      <c r="C140" s="33"/>
      <c r="D140" s="145" t="s">
        <v>162</v>
      </c>
      <c r="E140" s="145"/>
      <c r="F140" s="145"/>
      <c r="G140" s="145"/>
      <c r="H140" s="145"/>
      <c r="I140" s="145"/>
      <c r="J140" s="145"/>
      <c r="K140" s="145"/>
      <c r="L140" s="145"/>
      <c r="M140" s="145"/>
      <c r="N140" s="146"/>
      <c r="Q140" s="46"/>
      <c r="R140" s="48"/>
      <c r="S140" s="49"/>
      <c r="T140" s="50"/>
      <c r="U140" s="51"/>
      <c r="V140" s="55"/>
    </row>
    <row r="141" spans="2:22" s="41" customFormat="1">
      <c r="B141" s="34"/>
      <c r="C141" s="35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8"/>
      <c r="Q141" s="46"/>
      <c r="R141" s="48"/>
      <c r="S141" s="49"/>
      <c r="T141" s="50"/>
      <c r="U141" s="51"/>
      <c r="V141" s="55"/>
    </row>
    <row r="142" spans="2:22" s="41" customFormat="1">
      <c r="B142" s="34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6"/>
      <c r="Q142" s="46"/>
      <c r="R142" s="48"/>
      <c r="S142" s="49"/>
      <c r="T142" s="50"/>
      <c r="U142" s="51"/>
      <c r="V142" s="55"/>
    </row>
    <row r="143" spans="2:22" s="41" customFormat="1">
      <c r="B143" s="34"/>
      <c r="C143" s="44"/>
      <c r="D143" s="140" t="s">
        <v>163</v>
      </c>
      <c r="E143" s="141"/>
      <c r="F143" s="141"/>
      <c r="G143" s="141"/>
      <c r="H143" s="141"/>
      <c r="I143" s="141"/>
      <c r="J143" s="141"/>
      <c r="K143" s="141"/>
      <c r="L143" s="141"/>
      <c r="M143" s="141"/>
      <c r="N143" s="142"/>
      <c r="Q143" s="46"/>
      <c r="R143" s="48"/>
      <c r="S143" s="49"/>
      <c r="T143" s="50"/>
      <c r="U143" s="51"/>
      <c r="V143" s="55"/>
    </row>
    <row r="144" spans="2:22" s="41" customFormat="1">
      <c r="B144" s="34"/>
      <c r="C144" s="44"/>
      <c r="D144" s="140" t="s">
        <v>164</v>
      </c>
      <c r="E144" s="141"/>
      <c r="F144" s="141"/>
      <c r="G144" s="141"/>
      <c r="H144" s="141"/>
      <c r="I144" s="141"/>
      <c r="J144" s="141"/>
      <c r="K144" s="141"/>
      <c r="L144" s="141"/>
      <c r="M144" s="141"/>
      <c r="N144" s="142"/>
      <c r="Q144" s="46"/>
      <c r="R144" s="48"/>
      <c r="S144" s="49"/>
      <c r="T144" s="50"/>
      <c r="U144" s="51"/>
      <c r="V144" s="55"/>
    </row>
    <row r="145" spans="2:57" s="41" customFormat="1">
      <c r="B145" s="34"/>
      <c r="C145" s="44" t="s">
        <v>12</v>
      </c>
      <c r="D145" s="140" t="s">
        <v>165</v>
      </c>
      <c r="E145" s="141"/>
      <c r="F145" s="141"/>
      <c r="G145" s="141"/>
      <c r="H145" s="141"/>
      <c r="I145" s="141"/>
      <c r="J145" s="141"/>
      <c r="K145" s="141"/>
      <c r="L145" s="141"/>
      <c r="M145" s="141"/>
      <c r="N145" s="142"/>
      <c r="Q145" s="46" t="s">
        <v>12</v>
      </c>
      <c r="R145" s="48"/>
      <c r="S145" s="49"/>
      <c r="T145" s="50"/>
      <c r="U145" s="51"/>
      <c r="V145" s="55"/>
    </row>
    <row r="146" spans="2:57" s="41" customFormat="1" ht="15.75" thickBot="1">
      <c r="B146" s="37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143" t="str">
        <f>IF(ABR="risque",S146,"")</f>
        <v/>
      </c>
      <c r="N146" s="144"/>
      <c r="Q146" s="46"/>
      <c r="R146" s="48">
        <f>IF(AND(C143=Q143,C144=Q144,C145=Q145),1,0)</f>
        <v>1</v>
      </c>
      <c r="S146" s="49" t="str">
        <f>IF(R146=1,"Bonne réponse","Mauvaise réponse")</f>
        <v>Bonne réponse</v>
      </c>
      <c r="T146" s="50"/>
      <c r="U146" s="51"/>
      <c r="V146" s="55"/>
    </row>
    <row r="147" spans="2:57" s="41" customFormat="1" ht="15.75" thickBot="1">
      <c r="B147" s="39" t="s">
        <v>150</v>
      </c>
      <c r="C147" s="33"/>
      <c r="D147" s="145" t="s">
        <v>166</v>
      </c>
      <c r="E147" s="145"/>
      <c r="F147" s="145"/>
      <c r="G147" s="145"/>
      <c r="H147" s="145"/>
      <c r="I147" s="145"/>
      <c r="J147" s="145"/>
      <c r="K147" s="145"/>
      <c r="L147" s="145"/>
      <c r="M147" s="145"/>
      <c r="N147" s="146"/>
      <c r="Q147" s="46"/>
      <c r="R147" s="48"/>
      <c r="S147" s="49"/>
      <c r="T147" s="50"/>
      <c r="U147" s="51"/>
      <c r="V147" s="55"/>
    </row>
    <row r="148" spans="2:57" s="41" customFormat="1">
      <c r="B148" s="34"/>
      <c r="C148" s="35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8"/>
      <c r="Q148" s="46"/>
      <c r="R148" s="48"/>
      <c r="S148" s="49"/>
      <c r="T148" s="50"/>
      <c r="U148" s="51"/>
      <c r="V148" s="55"/>
    </row>
    <row r="149" spans="2:57" s="41" customFormat="1">
      <c r="B149" s="34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6"/>
      <c r="Q149" s="46"/>
      <c r="R149" s="48"/>
      <c r="S149" s="49"/>
      <c r="T149" s="50"/>
      <c r="U149" s="51"/>
      <c r="V149" s="55"/>
    </row>
    <row r="150" spans="2:57" s="41" customFormat="1">
      <c r="B150" s="34"/>
      <c r="C150" s="44"/>
      <c r="D150" s="140" t="s">
        <v>167</v>
      </c>
      <c r="E150" s="141"/>
      <c r="F150" s="141"/>
      <c r="G150" s="141"/>
      <c r="H150" s="141"/>
      <c r="I150" s="141"/>
      <c r="J150" s="141"/>
      <c r="K150" s="141"/>
      <c r="L150" s="141"/>
      <c r="M150" s="141"/>
      <c r="N150" s="142"/>
      <c r="Q150" s="46"/>
      <c r="R150" s="48"/>
      <c r="S150" s="49"/>
      <c r="T150" s="50"/>
      <c r="U150" s="51"/>
      <c r="V150" s="55"/>
    </row>
    <row r="151" spans="2:57" s="41" customFormat="1">
      <c r="B151" s="34"/>
      <c r="C151" s="44" t="s">
        <v>12</v>
      </c>
      <c r="D151" s="140" t="s">
        <v>168</v>
      </c>
      <c r="E151" s="153"/>
      <c r="F151" s="153"/>
      <c r="G151" s="153"/>
      <c r="H151" s="153"/>
      <c r="I151" s="153"/>
      <c r="J151" s="153"/>
      <c r="K151" s="153"/>
      <c r="L151" s="153"/>
      <c r="M151" s="153"/>
      <c r="N151" s="154"/>
      <c r="Q151" s="46" t="s">
        <v>12</v>
      </c>
      <c r="R151" s="48"/>
      <c r="S151" s="49"/>
      <c r="T151" s="50"/>
      <c r="U151" s="51"/>
      <c r="V151" s="55"/>
    </row>
    <row r="152" spans="2:57" s="41" customFormat="1">
      <c r="B152" s="34"/>
      <c r="C152" s="44"/>
      <c r="D152" s="140" t="s">
        <v>169</v>
      </c>
      <c r="E152" s="141"/>
      <c r="F152" s="141"/>
      <c r="G152" s="141"/>
      <c r="H152" s="141"/>
      <c r="I152" s="141"/>
      <c r="J152" s="141"/>
      <c r="K152" s="141"/>
      <c r="L152" s="141"/>
      <c r="M152" s="141"/>
      <c r="N152" s="142"/>
      <c r="Q152" s="46"/>
      <c r="R152" s="48"/>
      <c r="S152" s="49"/>
      <c r="T152" s="50"/>
      <c r="U152" s="51"/>
      <c r="V152" s="55"/>
    </row>
    <row r="153" spans="2:57" s="41" customFormat="1" ht="15.75" thickBot="1">
      <c r="B153" s="37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143" t="str">
        <f>IF(ABR="risque",S153,"")</f>
        <v/>
      </c>
      <c r="N153" s="144"/>
      <c r="Q153" s="46"/>
      <c r="R153" s="48">
        <f>IF(AND(C150=Q150,C151=Q151,C152=Q152),1,0)</f>
        <v>1</v>
      </c>
      <c r="S153" s="49" t="str">
        <f>IF(R153=1,"Bonne réponse","Mauvaise réponse")</f>
        <v>Bonne réponse</v>
      </c>
      <c r="T153" s="50">
        <f>COUNTA(M120:M153)</f>
        <v>5</v>
      </c>
      <c r="U153" s="51">
        <f>SUM(R119:R153)/NBQ_4</f>
        <v>1</v>
      </c>
      <c r="V153" s="55">
        <v>1</v>
      </c>
    </row>
    <row r="155" spans="2:57" s="41" customFormat="1" ht="15.75" thickBot="1">
      <c r="Q155" s="45"/>
      <c r="R155" s="47"/>
      <c r="W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2:57" s="41" customFormat="1" ht="15.75" thickBot="1">
      <c r="P156" s="66" t="s">
        <v>35</v>
      </c>
      <c r="Q156" s="61"/>
      <c r="R156" s="62">
        <f>SUM(R7:R153)</f>
        <v>20</v>
      </c>
      <c r="S156" s="58"/>
      <c r="T156" s="63">
        <f>SUM(T7:T153)</f>
        <v>20</v>
      </c>
      <c r="U156" s="64">
        <f>NBBR/NBQT</f>
        <v>1</v>
      </c>
      <c r="V156" s="65">
        <f>PRODUCT(V7:V153)</f>
        <v>1</v>
      </c>
      <c r="W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73" spans="2:57" s="41" customFormat="1" ht="15.75" thickBo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45"/>
      <c r="R173" s="47"/>
      <c r="S173" s="2"/>
      <c r="T173" s="2"/>
      <c r="U173" s="2"/>
      <c r="V173" s="2"/>
      <c r="W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2:57" s="41" customFormat="1" ht="15.75" customHeight="1" thickBo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45"/>
      <c r="R174" s="47"/>
      <c r="S174" s="2"/>
      <c r="T174" s="2"/>
      <c r="U174" s="2"/>
      <c r="V174" s="2"/>
      <c r="W174" s="2"/>
      <c r="Y174" s="137" t="s">
        <v>38</v>
      </c>
      <c r="Z174" s="138"/>
      <c r="AA174" s="138"/>
      <c r="AB174" s="139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2:57" s="41" customFormat="1" ht="15.75" thickBo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45"/>
      <c r="R175" s="47"/>
      <c r="S175" s="2"/>
      <c r="T175" s="2"/>
      <c r="U175" s="2"/>
      <c r="V175" s="2"/>
      <c r="W175" s="2"/>
      <c r="Y175" s="66" t="s">
        <v>40</v>
      </c>
      <c r="Z175" s="66" t="s">
        <v>39</v>
      </c>
      <c r="AA175" s="66" t="s">
        <v>36</v>
      </c>
      <c r="AB175" s="66" t="s">
        <v>37</v>
      </c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2:57" s="41" customFormat="1" ht="15.75" thickBo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45"/>
      <c r="R176" s="47"/>
      <c r="S176" s="2"/>
      <c r="T176" s="2"/>
      <c r="U176" s="2"/>
      <c r="V176" s="2"/>
      <c r="W176" s="2"/>
      <c r="Y176" s="67" t="s">
        <v>41</v>
      </c>
      <c r="Z176" s="68" t="s">
        <v>200</v>
      </c>
      <c r="AA176" s="67" t="s">
        <v>42</v>
      </c>
      <c r="AB176" s="68" t="s">
        <v>194</v>
      </c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2:57" s="41" customFormat="1" ht="15.75" thickBo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45"/>
      <c r="R177" s="47"/>
      <c r="S177" s="2"/>
      <c r="T177" s="2"/>
      <c r="U177" s="2"/>
      <c r="V177" s="2"/>
      <c r="W177" s="2"/>
      <c r="Y177" s="67" t="s">
        <v>41</v>
      </c>
      <c r="Z177" s="68" t="s">
        <v>201</v>
      </c>
      <c r="AA177" s="67" t="s">
        <v>43</v>
      </c>
      <c r="AB177" s="68" t="s">
        <v>195</v>
      </c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2:57" s="41" customFormat="1" ht="15.75" thickBo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45"/>
      <c r="R178" s="47"/>
      <c r="S178" s="2"/>
      <c r="T178" s="2"/>
      <c r="U178" s="2"/>
      <c r="V178" s="2"/>
      <c r="W178" s="2"/>
      <c r="Y178" s="67" t="s">
        <v>41</v>
      </c>
      <c r="Z178" s="68" t="s">
        <v>75</v>
      </c>
      <c r="AA178" s="68" t="s">
        <v>79</v>
      </c>
      <c r="AB178" s="68" t="s">
        <v>83</v>
      </c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2:57" s="41" customFormat="1" ht="15.75" thickBo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45"/>
      <c r="R179" s="47"/>
      <c r="S179" s="2"/>
      <c r="T179" s="2"/>
      <c r="U179" s="2"/>
      <c r="V179" s="2"/>
      <c r="W179" s="2"/>
      <c r="Y179" s="67" t="s">
        <v>41</v>
      </c>
      <c r="Z179" s="68" t="s">
        <v>76</v>
      </c>
      <c r="AA179" s="68" t="s">
        <v>80</v>
      </c>
      <c r="AB179" s="68" t="s">
        <v>84</v>
      </c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2:57" s="41" customFormat="1" ht="15.75" thickBo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45"/>
      <c r="R180" s="47"/>
      <c r="S180" s="2"/>
      <c r="T180" s="2"/>
      <c r="U180" s="2"/>
      <c r="V180" s="2"/>
      <c r="W180" s="2"/>
      <c r="Y180" s="67" t="s">
        <v>41</v>
      </c>
      <c r="Z180" s="68" t="s">
        <v>77</v>
      </c>
      <c r="AA180" s="68" t="s">
        <v>81</v>
      </c>
      <c r="AB180" s="68" t="s">
        <v>85</v>
      </c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2:57" s="41" customFormat="1" ht="15.75" thickBo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45"/>
      <c r="R181" s="47"/>
      <c r="S181" s="2"/>
      <c r="T181" s="2"/>
      <c r="U181" s="2"/>
      <c r="V181" s="2"/>
      <c r="W181" s="2"/>
      <c r="Y181" s="67" t="s">
        <v>41</v>
      </c>
      <c r="Z181" s="68" t="s">
        <v>78</v>
      </c>
      <c r="AA181" s="68" t="s">
        <v>82</v>
      </c>
      <c r="AB181" s="68" t="s">
        <v>86</v>
      </c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2:57" s="41" customFormat="1" ht="15.75" thickBo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45"/>
      <c r="R182" s="47"/>
      <c r="S182" s="2"/>
      <c r="T182" s="2"/>
      <c r="U182" s="2"/>
      <c r="V182" s="2"/>
      <c r="W182" s="2"/>
      <c r="Y182" s="68" t="s">
        <v>173</v>
      </c>
      <c r="Z182" s="68" t="s">
        <v>183</v>
      </c>
      <c r="AA182" s="67" t="s">
        <v>44</v>
      </c>
      <c r="AB182" s="67" t="s">
        <v>45</v>
      </c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2:57" s="41" customFormat="1" ht="15.75" thickBo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45"/>
      <c r="R183" s="47"/>
      <c r="S183" s="2"/>
      <c r="T183" s="2"/>
      <c r="U183" s="2"/>
      <c r="V183" s="2"/>
      <c r="W183" s="2"/>
      <c r="Y183" s="67" t="s">
        <v>173</v>
      </c>
      <c r="Z183" s="68" t="s">
        <v>184</v>
      </c>
      <c r="AA183" s="67" t="s">
        <v>46</v>
      </c>
      <c r="AB183" s="67" t="s">
        <v>52</v>
      </c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2:57" s="41" customFormat="1" ht="15.75" thickBo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45"/>
      <c r="R184" s="47"/>
      <c r="S184" s="2"/>
      <c r="T184" s="2"/>
      <c r="U184" s="2"/>
      <c r="V184" s="2"/>
      <c r="W184" s="2"/>
      <c r="Y184" s="67" t="s">
        <v>173</v>
      </c>
      <c r="Z184" s="67" t="s">
        <v>48</v>
      </c>
      <c r="AA184" s="67" t="s">
        <v>47</v>
      </c>
      <c r="AB184" s="67" t="s">
        <v>53</v>
      </c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2:57" s="41" customFormat="1" ht="15.75" thickBot="1">
      <c r="Q185" s="45"/>
      <c r="R185" s="47"/>
      <c r="Y185" s="67" t="s">
        <v>173</v>
      </c>
      <c r="Z185" s="68" t="s">
        <v>181</v>
      </c>
      <c r="AA185" s="68" t="s">
        <v>179</v>
      </c>
      <c r="AB185" s="68" t="s">
        <v>180</v>
      </c>
    </row>
    <row r="186" spans="2:57" s="41" customFormat="1" ht="15.75" thickBo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45"/>
      <c r="R186" s="47"/>
      <c r="S186" s="2"/>
      <c r="T186" s="2"/>
      <c r="U186" s="2"/>
      <c r="V186" s="2"/>
      <c r="W186" s="2"/>
      <c r="Y186" s="67" t="s">
        <v>173</v>
      </c>
      <c r="Z186" s="68" t="s">
        <v>185</v>
      </c>
      <c r="AA186" s="67" t="s">
        <v>49</v>
      </c>
      <c r="AB186" s="68" t="s">
        <v>196</v>
      </c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2:57" s="41" customFormat="1" ht="15.75" thickBo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45"/>
      <c r="R187" s="47"/>
      <c r="S187" s="2"/>
      <c r="T187" s="2"/>
      <c r="U187" s="2"/>
      <c r="V187" s="2"/>
      <c r="W187" s="2"/>
      <c r="Y187" s="67" t="s">
        <v>173</v>
      </c>
      <c r="Z187" s="68" t="s">
        <v>186</v>
      </c>
      <c r="AA187" s="67" t="s">
        <v>50</v>
      </c>
      <c r="AB187" s="68" t="s">
        <v>197</v>
      </c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2:57" s="41" customFormat="1" ht="15.75" thickBo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45"/>
      <c r="R188" s="47"/>
      <c r="S188" s="2"/>
      <c r="T188" s="2"/>
      <c r="U188" s="2"/>
      <c r="V188" s="2"/>
      <c r="W188" s="2"/>
      <c r="Y188" s="67" t="s">
        <v>173</v>
      </c>
      <c r="Z188" s="68" t="s">
        <v>187</v>
      </c>
      <c r="AA188" s="67" t="s">
        <v>51</v>
      </c>
      <c r="AB188" s="68" t="s">
        <v>66</v>
      </c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2:57" s="41" customFormat="1" ht="15.75" thickBo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45"/>
      <c r="R189" s="47"/>
      <c r="S189" s="2"/>
      <c r="T189" s="2"/>
      <c r="U189" s="2"/>
      <c r="V189" s="2"/>
      <c r="W189" s="2"/>
      <c r="Y189" s="67" t="s">
        <v>173</v>
      </c>
      <c r="Z189" s="68" t="s">
        <v>188</v>
      </c>
      <c r="AA189" s="67" t="s">
        <v>54</v>
      </c>
      <c r="AB189" s="68" t="s">
        <v>67</v>
      </c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2:57" s="41" customFormat="1" ht="15.75" thickBo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45"/>
      <c r="R190" s="47"/>
      <c r="S190" s="2"/>
      <c r="T190" s="2"/>
      <c r="U190" s="2"/>
      <c r="V190" s="2"/>
      <c r="W190" s="2"/>
      <c r="Y190" s="67" t="s">
        <v>173</v>
      </c>
      <c r="Z190" s="67" t="s">
        <v>56</v>
      </c>
      <c r="AA190" s="67" t="s">
        <v>55</v>
      </c>
      <c r="AB190" s="68" t="s">
        <v>68</v>
      </c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2:57" s="41" customFormat="1" ht="15.75" thickBot="1">
      <c r="Q191" s="45"/>
      <c r="R191" s="47"/>
      <c r="Y191" s="67" t="s">
        <v>173</v>
      </c>
      <c r="Z191" s="68" t="s">
        <v>182</v>
      </c>
      <c r="AA191" s="68" t="s">
        <v>177</v>
      </c>
      <c r="AB191" s="68" t="s">
        <v>178</v>
      </c>
    </row>
    <row r="192" spans="2:57" s="41" customFormat="1" ht="15.75" thickBo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45"/>
      <c r="R192" s="47"/>
      <c r="S192" s="2"/>
      <c r="T192" s="2"/>
      <c r="U192" s="2"/>
      <c r="V192" s="2"/>
      <c r="W192" s="2"/>
      <c r="Y192" s="67" t="s">
        <v>173</v>
      </c>
      <c r="Z192" s="68" t="s">
        <v>189</v>
      </c>
      <c r="AA192" s="67" t="s">
        <v>57</v>
      </c>
      <c r="AB192" s="68" t="s">
        <v>198</v>
      </c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17:28" ht="15.75" thickBot="1">
      <c r="Y193" s="67" t="s">
        <v>173</v>
      </c>
      <c r="Z193" s="68" t="s">
        <v>190</v>
      </c>
      <c r="AA193" s="67" t="s">
        <v>58</v>
      </c>
      <c r="AB193" s="67" t="s">
        <v>59</v>
      </c>
    </row>
    <row r="194" spans="17:28" ht="15.75" thickBot="1">
      <c r="Y194" s="67" t="s">
        <v>173</v>
      </c>
      <c r="Z194" s="68" t="s">
        <v>191</v>
      </c>
      <c r="AA194" s="67" t="s">
        <v>60</v>
      </c>
      <c r="AB194" s="67" t="s">
        <v>62</v>
      </c>
    </row>
    <row r="195" spans="17:28" ht="15.75" thickBot="1">
      <c r="Y195" s="67" t="s">
        <v>173</v>
      </c>
      <c r="Z195" s="67" t="s">
        <v>65</v>
      </c>
      <c r="AA195" s="67" t="s">
        <v>61</v>
      </c>
      <c r="AB195" s="67" t="s">
        <v>63</v>
      </c>
    </row>
    <row r="196" spans="17:28" s="41" customFormat="1" ht="15.75" thickBot="1">
      <c r="Q196" s="45"/>
      <c r="R196" s="47"/>
      <c r="Y196" s="67" t="s">
        <v>173</v>
      </c>
      <c r="Z196" s="68" t="s">
        <v>176</v>
      </c>
      <c r="AA196" s="68" t="s">
        <v>174</v>
      </c>
      <c r="AB196" s="68" t="s">
        <v>175</v>
      </c>
    </row>
    <row r="197" spans="17:28" ht="15.75" thickBot="1">
      <c r="Y197" s="67" t="s">
        <v>173</v>
      </c>
      <c r="Z197" s="68" t="s">
        <v>192</v>
      </c>
      <c r="AA197" s="67" t="s">
        <v>64</v>
      </c>
      <c r="AB197" s="68" t="s">
        <v>199</v>
      </c>
    </row>
  </sheetData>
  <sheetProtection password="CA2D" sheet="1" objects="1" scenarios="1" selectLockedCells="1"/>
  <mergeCells count="112">
    <mergeCell ref="D136:N136"/>
    <mergeCell ref="D137:N137"/>
    <mergeCell ref="D138:N138"/>
    <mergeCell ref="M125:N125"/>
    <mergeCell ref="D126:N127"/>
    <mergeCell ref="D129:N129"/>
    <mergeCell ref="D130:N130"/>
    <mergeCell ref="D131:N131"/>
    <mergeCell ref="M153:N153"/>
    <mergeCell ref="D151:N151"/>
    <mergeCell ref="M146:N146"/>
    <mergeCell ref="D147:N148"/>
    <mergeCell ref="D150:N150"/>
    <mergeCell ref="D152:N152"/>
    <mergeCell ref="M139:N139"/>
    <mergeCell ref="D140:N141"/>
    <mergeCell ref="D143:N143"/>
    <mergeCell ref="D144:N144"/>
    <mergeCell ref="D145:N145"/>
    <mergeCell ref="B81:N82"/>
    <mergeCell ref="D83:N84"/>
    <mergeCell ref="D90:N91"/>
    <mergeCell ref="D93:N93"/>
    <mergeCell ref="D94:N94"/>
    <mergeCell ref="D95:N95"/>
    <mergeCell ref="M96:N96"/>
    <mergeCell ref="M132:N132"/>
    <mergeCell ref="D133:N134"/>
    <mergeCell ref="B118:N119"/>
    <mergeCell ref="D120:N121"/>
    <mergeCell ref="D123:N123"/>
    <mergeCell ref="D124:N124"/>
    <mergeCell ref="D49:N49"/>
    <mergeCell ref="D50:N50"/>
    <mergeCell ref="D52:N53"/>
    <mergeCell ref="D55:N55"/>
    <mergeCell ref="D58:N58"/>
    <mergeCell ref="D56:N56"/>
    <mergeCell ref="D57:N57"/>
    <mergeCell ref="M111:N111"/>
    <mergeCell ref="M117:N117"/>
    <mergeCell ref="D115:N115"/>
    <mergeCell ref="D116:N116"/>
    <mergeCell ref="D108:N108"/>
    <mergeCell ref="D109:N109"/>
    <mergeCell ref="D110:N110"/>
    <mergeCell ref="D112:N113"/>
    <mergeCell ref="D88:N88"/>
    <mergeCell ref="M80:N80"/>
    <mergeCell ref="D70:N70"/>
    <mergeCell ref="D71:N71"/>
    <mergeCell ref="D72:N72"/>
    <mergeCell ref="V1:V2"/>
    <mergeCell ref="Q1:Q4"/>
    <mergeCell ref="R1:R4"/>
    <mergeCell ref="S1:S4"/>
    <mergeCell ref="T1:T4"/>
    <mergeCell ref="U1:U4"/>
    <mergeCell ref="M13:N13"/>
    <mergeCell ref="M19:N19"/>
    <mergeCell ref="M27:N27"/>
    <mergeCell ref="B2:N4"/>
    <mergeCell ref="B6:N7"/>
    <mergeCell ref="D8:N9"/>
    <mergeCell ref="D11:N11"/>
    <mergeCell ref="D12:N12"/>
    <mergeCell ref="M34:N34"/>
    <mergeCell ref="M43:N43"/>
    <mergeCell ref="D37:N38"/>
    <mergeCell ref="D40:N40"/>
    <mergeCell ref="D41:N41"/>
    <mergeCell ref="D42:N42"/>
    <mergeCell ref="D14:N15"/>
    <mergeCell ref="D17:N17"/>
    <mergeCell ref="D48:N48"/>
    <mergeCell ref="D24:N24"/>
    <mergeCell ref="D44:N45"/>
    <mergeCell ref="D47:N47"/>
    <mergeCell ref="D26:N26"/>
    <mergeCell ref="D31:N31"/>
    <mergeCell ref="D32:N32"/>
    <mergeCell ref="D33:N33"/>
    <mergeCell ref="B35:N36"/>
    <mergeCell ref="D18:N18"/>
    <mergeCell ref="D20:N21"/>
    <mergeCell ref="D23:N23"/>
    <mergeCell ref="D28:N30"/>
    <mergeCell ref="D25:N25"/>
    <mergeCell ref="Y174:AB174"/>
    <mergeCell ref="D64:N64"/>
    <mergeCell ref="D59:N59"/>
    <mergeCell ref="M51:N51"/>
    <mergeCell ref="M60:N60"/>
    <mergeCell ref="M66:N66"/>
    <mergeCell ref="D65:N65"/>
    <mergeCell ref="D61:N62"/>
    <mergeCell ref="D67:N68"/>
    <mergeCell ref="D74:N75"/>
    <mergeCell ref="D77:N77"/>
    <mergeCell ref="D78:N78"/>
    <mergeCell ref="M73:N73"/>
    <mergeCell ref="D104:N105"/>
    <mergeCell ref="D97:N98"/>
    <mergeCell ref="D86:N86"/>
    <mergeCell ref="D87:N87"/>
    <mergeCell ref="D79:N79"/>
    <mergeCell ref="D100:N100"/>
    <mergeCell ref="D101:N101"/>
    <mergeCell ref="D102:N102"/>
    <mergeCell ref="M103:N103"/>
    <mergeCell ref="D107:N107"/>
    <mergeCell ref="M89:N89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BJ379"/>
  <sheetViews>
    <sheetView showGridLines="0" showRowColHeaders="0" workbookViewId="0">
      <selection activeCell="N24" sqref="N24"/>
    </sheetView>
  </sheetViews>
  <sheetFormatPr baseColWidth="10" defaultRowHeight="15"/>
  <cols>
    <col min="1" max="1" width="14.42578125" style="41" customWidth="1"/>
    <col min="2" max="3" width="11.42578125" style="41"/>
    <col min="4" max="4" width="9.140625" style="41" customWidth="1"/>
    <col min="5" max="5" width="11.42578125" style="41"/>
    <col min="6" max="6" width="17.28515625" style="41" customWidth="1"/>
    <col min="7" max="7" width="11.42578125" style="41"/>
    <col min="8" max="8" width="11.28515625" style="41" customWidth="1"/>
    <col min="9" max="9" width="16.28515625" style="41" customWidth="1"/>
    <col min="10" max="10" width="11.42578125" style="41"/>
    <col min="11" max="11" width="8.85546875" style="41" customWidth="1"/>
    <col min="12" max="12" width="15.42578125" style="41" customWidth="1"/>
    <col min="13" max="13" width="1.42578125" style="41" customWidth="1"/>
    <col min="14" max="14" width="21.28515625" style="41" customWidth="1"/>
    <col min="15" max="15" width="6.28515625" style="41" customWidth="1"/>
    <col min="16" max="59" width="11.42578125" style="41"/>
    <col min="60" max="60" width="45.85546875" style="41" customWidth="1"/>
    <col min="61" max="16384" width="11.42578125" style="41"/>
  </cols>
  <sheetData>
    <row r="1" spans="2:15" ht="4.5" customHeight="1" thickBot="1"/>
    <row r="2" spans="2:15" ht="15.75" thickBot="1">
      <c r="B2" s="72" t="s">
        <v>1</v>
      </c>
      <c r="C2" s="180" t="str">
        <f>NOM</f>
        <v>Accart</v>
      </c>
      <c r="D2" s="185"/>
      <c r="E2" s="181"/>
      <c r="F2" s="72" t="s">
        <v>2</v>
      </c>
      <c r="G2" s="180" t="str">
        <f>PRENOM</f>
        <v>Kevin</v>
      </c>
      <c r="H2" s="185"/>
      <c r="I2" s="185"/>
      <c r="J2" s="180" t="s">
        <v>69</v>
      </c>
      <c r="K2" s="181"/>
      <c r="L2" s="74">
        <f>DATE_NAISSANCE</f>
        <v>0</v>
      </c>
      <c r="M2" s="73"/>
    </row>
    <row r="8" spans="2:15" ht="15.75" thickBot="1"/>
    <row r="9" spans="2:15" ht="15.75" thickBot="1">
      <c r="N9" s="59" t="s">
        <v>5</v>
      </c>
      <c r="O9" s="60" t="str">
        <f>IF(ARB0="risque",NBBR,"")</f>
        <v/>
      </c>
    </row>
    <row r="11" spans="2:15" ht="15.75" thickBot="1"/>
    <row r="12" spans="2:15" ht="15.75" thickBot="1">
      <c r="N12" s="59" t="s">
        <v>6</v>
      </c>
      <c r="O12" s="60" t="str">
        <f>IF(ARB0="risque",NBQT-NBBR,"")</f>
        <v/>
      </c>
    </row>
    <row r="23" spans="2:12" ht="54" customHeight="1"/>
    <row r="30" spans="2:12" ht="15.75" thickBot="1"/>
    <row r="31" spans="2:12" ht="15.75" thickBot="1">
      <c r="B31" s="180" t="s">
        <v>72</v>
      </c>
      <c r="C31" s="185"/>
      <c r="D31" s="185"/>
      <c r="E31" s="185"/>
      <c r="F31" s="181"/>
      <c r="G31" s="180" t="s">
        <v>88</v>
      </c>
      <c r="H31" s="185"/>
      <c r="I31" s="185"/>
      <c r="J31" s="185"/>
      <c r="K31" s="185"/>
      <c r="L31" s="181"/>
    </row>
    <row r="32" spans="2:12" ht="15.75" thickBot="1">
      <c r="B32" s="180" t="str">
        <f>IF(RBRT*QCMF&gt;=0.7,"DATE DE VALIDATION :","DATE DE PASSAGE :")</f>
        <v>DATE DE VALIDATION :</v>
      </c>
      <c r="C32" s="181"/>
      <c r="D32" s="182">
        <f>DATE_DE_PASSAGE</f>
        <v>0</v>
      </c>
      <c r="E32" s="183"/>
      <c r="F32" s="184"/>
      <c r="G32" s="180" t="s">
        <v>71</v>
      </c>
      <c r="H32" s="181"/>
      <c r="I32" s="180" t="s">
        <v>73</v>
      </c>
      <c r="J32" s="185"/>
      <c r="K32" s="185"/>
      <c r="L32" s="181"/>
    </row>
    <row r="374" spans="60:62" ht="15.75" thickBot="1"/>
    <row r="375" spans="60:62" ht="15.75" thickBot="1">
      <c r="BH375" s="57" t="s">
        <v>170</v>
      </c>
      <c r="BI375" s="69">
        <f>IF(ARB0="risque",RBRT,0)</f>
        <v>0</v>
      </c>
      <c r="BJ375" s="70">
        <f>BI375*QCMF</f>
        <v>0</v>
      </c>
    </row>
    <row r="376" spans="60:62" ht="15.75" thickBot="1">
      <c r="BH376" s="57" t="s">
        <v>33</v>
      </c>
      <c r="BI376" s="69">
        <f>IF(ARB0="risque",RBR_1,0)</f>
        <v>0</v>
      </c>
      <c r="BJ376" s="69">
        <f>BI376*QCMF_1</f>
        <v>0</v>
      </c>
    </row>
    <row r="377" spans="60:62" ht="15.75" thickBot="1">
      <c r="BH377" s="57" t="s">
        <v>34</v>
      </c>
      <c r="BI377" s="69">
        <f>IF(ARB0="risque",RBR_2,0)</f>
        <v>0</v>
      </c>
      <c r="BJ377" s="69">
        <f>BI377*QCMF_2</f>
        <v>0</v>
      </c>
    </row>
    <row r="378" spans="60:62" ht="15.75" thickBot="1">
      <c r="BH378" s="57" t="s">
        <v>171</v>
      </c>
      <c r="BI378" s="69">
        <f>IF(ARB0="risque",RBR_3,0)</f>
        <v>0</v>
      </c>
      <c r="BJ378" s="71">
        <f>BI378*QCMF_3</f>
        <v>0</v>
      </c>
    </row>
    <row r="379" spans="60:62" ht="15.75" thickBot="1">
      <c r="BH379" s="57" t="s">
        <v>172</v>
      </c>
      <c r="BI379" s="77">
        <f>IF(ARB0="risque",RBR_4,0)</f>
        <v>0</v>
      </c>
      <c r="BJ379" s="77">
        <f>BI379*QCMF_4</f>
        <v>0</v>
      </c>
    </row>
  </sheetData>
  <sheetProtection password="CA2D" sheet="1" objects="1" scenarios="1" selectLockedCells="1" selectUnlockedCells="1"/>
  <mergeCells count="9">
    <mergeCell ref="B32:C32"/>
    <mergeCell ref="D32:F32"/>
    <mergeCell ref="G32:H32"/>
    <mergeCell ref="I32:L32"/>
    <mergeCell ref="J2:K2"/>
    <mergeCell ref="G2:I2"/>
    <mergeCell ref="C2:E2"/>
    <mergeCell ref="B31:F31"/>
    <mergeCell ref="G31:L31"/>
  </mergeCells>
  <pageMargins left="0.51181102362204722" right="0.51181102362204722" top="0.6692913385826772" bottom="0.62992125984251968" header="0.31496062992125984" footer="0.31496062992125984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25</vt:i4>
      </vt:variant>
    </vt:vector>
  </HeadingPairs>
  <TitlesOfParts>
    <vt:vector size="28" baseType="lpstr">
      <vt:lpstr>Renseignements</vt:lpstr>
      <vt:lpstr>TEST B1V</vt:lpstr>
      <vt:lpstr>Résultats</vt:lpstr>
      <vt:lpstr>ABR</vt:lpstr>
      <vt:lpstr>ARB0</vt:lpstr>
      <vt:lpstr>DATE_DE_PASSAGE</vt:lpstr>
      <vt:lpstr>DATE_NAISSANCE</vt:lpstr>
      <vt:lpstr>DATE_PASSAGE</vt:lpstr>
      <vt:lpstr>NBBR</vt:lpstr>
      <vt:lpstr>NBQ_1</vt:lpstr>
      <vt:lpstr>NBQ_2</vt:lpstr>
      <vt:lpstr>NBQ_3</vt:lpstr>
      <vt:lpstr>NBQ_4</vt:lpstr>
      <vt:lpstr>NBQT</vt:lpstr>
      <vt:lpstr>NOM</vt:lpstr>
      <vt:lpstr>PRENOM</vt:lpstr>
      <vt:lpstr>QCMF</vt:lpstr>
      <vt:lpstr>QCMF_1</vt:lpstr>
      <vt:lpstr>QCMF_2</vt:lpstr>
      <vt:lpstr>QCMF_3</vt:lpstr>
      <vt:lpstr>QCMF_4</vt:lpstr>
      <vt:lpstr>RBR_1</vt:lpstr>
      <vt:lpstr>RBR_2</vt:lpstr>
      <vt:lpstr>RBR_3</vt:lpstr>
      <vt:lpstr>RBR_4</vt:lpstr>
      <vt:lpstr>RBRT</vt:lpstr>
      <vt:lpstr>Renseignements!Zone_d_impression</vt:lpstr>
      <vt:lpstr>Résultats!Zone_d_impression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kevin.accart</cp:lastModifiedBy>
  <cp:lastPrinted>2014-05-27T13:40:12Z</cp:lastPrinted>
  <dcterms:created xsi:type="dcterms:W3CDTF">2014-04-07T18:28:50Z</dcterms:created>
  <dcterms:modified xsi:type="dcterms:W3CDTF">2024-09-25T13:28:26Z</dcterms:modified>
</cp:coreProperties>
</file>