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45" windowWidth="17400" windowHeight="11250" tabRatio="859" activeTab="3"/>
  </bookViews>
  <sheets>
    <sheet name="1. Backlog" sheetId="38" r:id="rId1"/>
    <sheet name="2. Project Dashboard" sheetId="12" r:id="rId2"/>
    <sheet name="3. Resources" sheetId="31" r:id="rId3"/>
    <sheet name="4. Timesheet" sheetId="33" r:id="rId4"/>
    <sheet name="5. Burndown Task Tables" sheetId="35" r:id="rId5"/>
    <sheet name="6. Burndown Task Graphs" sheetId="36" r:id="rId6"/>
    <sheet name="7. Burndown Resources Tables" sheetId="37" r:id="rId7"/>
    <sheet name="CONFIG" sheetId="34" r:id="rId8"/>
  </sheets>
  <definedNames>
    <definedName name="_xlnm._FilterDatabase" localSheetId="2" hidden="1">'4. Timesheet'!$A$10:$AO$86</definedName>
    <definedName name="HR_Type">CONFIG!$A$2:$A$8</definedName>
    <definedName name="Resource_name">'3. Resources'!$B$86:$B$95</definedName>
  </definedNames>
  <calcPr calcId="124519"/>
  <webPublishing codePage="1252"/>
  <webPublishObjects count="1">
    <webPublishObject id="28096" divId="SEPG07P1-SPM-RPT-SACI-SPRINT-PLANNING_28096" destinationFile="C:\workspace\SonyProject\management\spm\tracking\backlog\Página.mht"/>
  </webPublishObjects>
</workbook>
</file>

<file path=xl/calcChain.xml><?xml version="1.0" encoding="utf-8"?>
<calcChain xmlns="http://schemas.openxmlformats.org/spreadsheetml/2006/main">
  <c r="D88" i="31"/>
  <c r="D87"/>
  <c r="D86"/>
  <c r="J2" i="12"/>
  <c r="G2" i="31"/>
  <c r="G2" i="37"/>
  <c r="G2" i="36"/>
  <c r="G2" i="35"/>
  <c r="G2" i="33"/>
  <c r="E110"/>
  <c r="E109"/>
  <c r="E108"/>
  <c r="E107"/>
  <c r="E106"/>
  <c r="E105"/>
  <c r="E104"/>
  <c r="E103"/>
  <c r="E102"/>
  <c r="E101"/>
  <c r="E100"/>
  <c r="E99"/>
  <c r="E98"/>
  <c r="E97"/>
  <c r="E96"/>
  <c r="E95"/>
  <c r="E94"/>
  <c r="E93"/>
  <c r="E92"/>
  <c r="E91"/>
  <c r="E90"/>
  <c r="E89"/>
  <c r="E88"/>
  <c r="E87"/>
  <c r="E86"/>
  <c r="E84"/>
  <c r="E83"/>
  <c r="E82"/>
  <c r="E81"/>
  <c r="E80"/>
  <c r="E79"/>
  <c r="E78"/>
  <c r="E77"/>
  <c r="E76"/>
  <c r="E75"/>
  <c r="E74"/>
  <c r="E73"/>
  <c r="E72"/>
  <c r="E71"/>
  <c r="E70"/>
  <c r="E68"/>
  <c r="E67"/>
  <c r="E66"/>
  <c r="E65"/>
  <c r="E64"/>
  <c r="E63"/>
  <c r="E62"/>
  <c r="E61"/>
  <c r="E60"/>
  <c r="E59"/>
  <c r="E58"/>
  <c r="E57"/>
  <c r="E56"/>
  <c r="E55"/>
  <c r="E54"/>
  <c r="E52"/>
  <c r="E51"/>
  <c r="E50"/>
  <c r="E49"/>
  <c r="E48"/>
  <c r="E47"/>
  <c r="E46"/>
  <c r="E45"/>
  <c r="E44"/>
  <c r="E43"/>
  <c r="E42"/>
  <c r="E41"/>
  <c r="E40"/>
  <c r="E39"/>
  <c r="E38"/>
  <c r="E36"/>
  <c r="E35"/>
  <c r="E34"/>
  <c r="E33"/>
  <c r="E32"/>
  <c r="E31"/>
  <c r="E30"/>
  <c r="E29"/>
  <c r="E28"/>
  <c r="E27"/>
  <c r="E26"/>
  <c r="E25"/>
  <c r="E24"/>
  <c r="E23"/>
  <c r="E22"/>
  <c r="E20"/>
  <c r="E19"/>
  <c r="E18"/>
  <c r="E17"/>
  <c r="E16"/>
  <c r="E15"/>
  <c r="E14"/>
  <c r="E13"/>
  <c r="E12"/>
  <c r="D79" i="31" l="1"/>
  <c r="C112" i="37" l="1"/>
  <c r="C111"/>
  <c r="C110"/>
  <c r="C109"/>
  <c r="C108"/>
  <c r="C107"/>
  <c r="D107" s="1"/>
  <c r="C106"/>
  <c r="C105"/>
  <c r="D105" s="1"/>
  <c r="C104"/>
  <c r="C103"/>
  <c r="D103" s="1"/>
  <c r="D112"/>
  <c r="D111"/>
  <c r="D110"/>
  <c r="D109"/>
  <c r="D108"/>
  <c r="C101"/>
  <c r="C100"/>
  <c r="C99"/>
  <c r="C98"/>
  <c r="C97"/>
  <c r="C96"/>
  <c r="C95"/>
  <c r="C94"/>
  <c r="C93"/>
  <c r="C92"/>
  <c r="D101"/>
  <c r="D100"/>
  <c r="D99"/>
  <c r="D98"/>
  <c r="D97"/>
  <c r="C88"/>
  <c r="C87"/>
  <c r="C86"/>
  <c r="C85"/>
  <c r="C84"/>
  <c r="C83"/>
  <c r="D83" s="1"/>
  <c r="D72" s="1"/>
  <c r="C82"/>
  <c r="D82" s="1"/>
  <c r="D71" s="1"/>
  <c r="C81"/>
  <c r="D81" s="1"/>
  <c r="D70" s="1"/>
  <c r="C80"/>
  <c r="D80" s="1"/>
  <c r="D69" s="1"/>
  <c r="C79"/>
  <c r="D88"/>
  <c r="D87"/>
  <c r="D86"/>
  <c r="D85"/>
  <c r="D84"/>
  <c r="C77"/>
  <c r="C76"/>
  <c r="C75"/>
  <c r="C74"/>
  <c r="C73"/>
  <c r="C72"/>
  <c r="C71"/>
  <c r="C70"/>
  <c r="C69"/>
  <c r="C68"/>
  <c r="C64"/>
  <c r="C63"/>
  <c r="C62"/>
  <c r="C61"/>
  <c r="C60"/>
  <c r="C59"/>
  <c r="C58"/>
  <c r="C57"/>
  <c r="C56"/>
  <c r="C55"/>
  <c r="D74"/>
  <c r="D73"/>
  <c r="D43"/>
  <c r="D32"/>
  <c r="D21"/>
  <c r="C53"/>
  <c r="C52"/>
  <c r="C51"/>
  <c r="C50"/>
  <c r="C49"/>
  <c r="C48"/>
  <c r="C47"/>
  <c r="C46"/>
  <c r="C45"/>
  <c r="C44"/>
  <c r="C42"/>
  <c r="C41"/>
  <c r="C40"/>
  <c r="C39"/>
  <c r="C38"/>
  <c r="C37"/>
  <c r="C36"/>
  <c r="C35"/>
  <c r="C34"/>
  <c r="C33"/>
  <c r="C31"/>
  <c r="C30"/>
  <c r="C29"/>
  <c r="C28"/>
  <c r="C27"/>
  <c r="C26"/>
  <c r="C25"/>
  <c r="C24"/>
  <c r="C23"/>
  <c r="C22"/>
  <c r="C20"/>
  <c r="C19"/>
  <c r="C18"/>
  <c r="C17"/>
  <c r="C16"/>
  <c r="C15"/>
  <c r="C14"/>
  <c r="C13"/>
  <c r="C12"/>
  <c r="C11"/>
  <c r="D106"/>
  <c r="D104"/>
  <c r="D79"/>
  <c r="D68" s="1"/>
  <c r="E7"/>
  <c r="E7" i="35"/>
  <c r="C67"/>
  <c r="D67" s="1"/>
  <c r="D61" s="1"/>
  <c r="C66"/>
  <c r="C65"/>
  <c r="C64"/>
  <c r="C63"/>
  <c r="C61"/>
  <c r="C60"/>
  <c r="C59"/>
  <c r="C58"/>
  <c r="C57"/>
  <c r="C53"/>
  <c r="D53" s="1"/>
  <c r="C52"/>
  <c r="C51"/>
  <c r="C50"/>
  <c r="C49"/>
  <c r="D55" i="31"/>
  <c r="E8" i="35" s="1"/>
  <c r="D95" i="31"/>
  <c r="F95" s="1"/>
  <c r="D94"/>
  <c r="D93"/>
  <c r="D92"/>
  <c r="D90"/>
  <c r="F88"/>
  <c r="F86"/>
  <c r="D91"/>
  <c r="C47" i="35"/>
  <c r="C46"/>
  <c r="C45"/>
  <c r="C44"/>
  <c r="C43"/>
  <c r="C39"/>
  <c r="C38"/>
  <c r="C37"/>
  <c r="C36"/>
  <c r="C35"/>
  <c r="C33"/>
  <c r="C32"/>
  <c r="C31"/>
  <c r="C30"/>
  <c r="C29"/>
  <c r="C27"/>
  <c r="C26"/>
  <c r="C25"/>
  <c r="C24"/>
  <c r="C23"/>
  <c r="C17"/>
  <c r="C18"/>
  <c r="C19"/>
  <c r="C20"/>
  <c r="C21"/>
  <c r="H110" i="33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4"/>
  <c r="H83"/>
  <c r="H82"/>
  <c r="H81"/>
  <c r="H80"/>
  <c r="H79"/>
  <c r="H78"/>
  <c r="H77"/>
  <c r="H76"/>
  <c r="H75"/>
  <c r="H74"/>
  <c r="H73"/>
  <c r="H72"/>
  <c r="H71"/>
  <c r="H70"/>
  <c r="H68"/>
  <c r="H67"/>
  <c r="H66"/>
  <c r="H65"/>
  <c r="H64"/>
  <c r="H63"/>
  <c r="H62"/>
  <c r="H61"/>
  <c r="H60"/>
  <c r="H59"/>
  <c r="H58"/>
  <c r="H57"/>
  <c r="H56"/>
  <c r="H55"/>
  <c r="H54"/>
  <c r="H52"/>
  <c r="H51"/>
  <c r="H50"/>
  <c r="H49"/>
  <c r="H48"/>
  <c r="H47"/>
  <c r="H46"/>
  <c r="H45"/>
  <c r="H44"/>
  <c r="H43"/>
  <c r="H42"/>
  <c r="H41"/>
  <c r="H40"/>
  <c r="H39"/>
  <c r="H38"/>
  <c r="H36"/>
  <c r="H35"/>
  <c r="H34"/>
  <c r="H33"/>
  <c r="H32"/>
  <c r="H31"/>
  <c r="H30"/>
  <c r="H29"/>
  <c r="H28"/>
  <c r="H27"/>
  <c r="H26"/>
  <c r="H25"/>
  <c r="H24"/>
  <c r="H23"/>
  <c r="H22"/>
  <c r="H20"/>
  <c r="H19"/>
  <c r="H18"/>
  <c r="H17"/>
  <c r="H16"/>
  <c r="H15"/>
  <c r="H14"/>
  <c r="H13"/>
  <c r="H12"/>
  <c r="AA100"/>
  <c r="Z100"/>
  <c r="I100"/>
  <c r="X100"/>
  <c r="AA99"/>
  <c r="Z99"/>
  <c r="I99"/>
  <c r="X99"/>
  <c r="AA98"/>
  <c r="Z98"/>
  <c r="I98"/>
  <c r="X98"/>
  <c r="AA97"/>
  <c r="Z97"/>
  <c r="I97"/>
  <c r="X97"/>
  <c r="AA96"/>
  <c r="Z96"/>
  <c r="I96"/>
  <c r="X96"/>
  <c r="AA95"/>
  <c r="Z95"/>
  <c r="I95"/>
  <c r="X95"/>
  <c r="AA94"/>
  <c r="Z94"/>
  <c r="I94"/>
  <c r="X94"/>
  <c r="AA93"/>
  <c r="Z93"/>
  <c r="I93"/>
  <c r="X93"/>
  <c r="AA92"/>
  <c r="Z92"/>
  <c r="I92"/>
  <c r="X92"/>
  <c r="AA91"/>
  <c r="Z91"/>
  <c r="I91"/>
  <c r="X91"/>
  <c r="AA90"/>
  <c r="Z90"/>
  <c r="I90"/>
  <c r="X90"/>
  <c r="AA89"/>
  <c r="Z89"/>
  <c r="I89"/>
  <c r="X89"/>
  <c r="AA88"/>
  <c r="Z88"/>
  <c r="I88"/>
  <c r="X88"/>
  <c r="AA87"/>
  <c r="Z87"/>
  <c r="I87"/>
  <c r="X87"/>
  <c r="AA86"/>
  <c r="Z86"/>
  <c r="I86"/>
  <c r="X86"/>
  <c r="AA84"/>
  <c r="Z84"/>
  <c r="I84"/>
  <c r="X84"/>
  <c r="AA83"/>
  <c r="Z83"/>
  <c r="I83"/>
  <c r="X83"/>
  <c r="AA82"/>
  <c r="Z82"/>
  <c r="I82"/>
  <c r="X82"/>
  <c r="AA81"/>
  <c r="Z81"/>
  <c r="I81"/>
  <c r="X81"/>
  <c r="AA80"/>
  <c r="Z80"/>
  <c r="I80"/>
  <c r="X80"/>
  <c r="AA79"/>
  <c r="Z79"/>
  <c r="I79"/>
  <c r="X79"/>
  <c r="AA78"/>
  <c r="Z78"/>
  <c r="I78"/>
  <c r="X78"/>
  <c r="AA77"/>
  <c r="Z77"/>
  <c r="I77"/>
  <c r="X77"/>
  <c r="AA76"/>
  <c r="Z76"/>
  <c r="I76"/>
  <c r="X76"/>
  <c r="AA75"/>
  <c r="Z75"/>
  <c r="I75"/>
  <c r="X75"/>
  <c r="AA74"/>
  <c r="Z74"/>
  <c r="I74"/>
  <c r="X74"/>
  <c r="AA73"/>
  <c r="Z73"/>
  <c r="I73"/>
  <c r="X73"/>
  <c r="AA72"/>
  <c r="Z72"/>
  <c r="I72"/>
  <c r="X72"/>
  <c r="AA71"/>
  <c r="Z71"/>
  <c r="I71"/>
  <c r="X71"/>
  <c r="AA70"/>
  <c r="Z70"/>
  <c r="I70"/>
  <c r="X70"/>
  <c r="AA68"/>
  <c r="Z68"/>
  <c r="I68"/>
  <c r="X68"/>
  <c r="AA67"/>
  <c r="Z67"/>
  <c r="I67"/>
  <c r="X67"/>
  <c r="AA66"/>
  <c r="Z66"/>
  <c r="I66"/>
  <c r="X66"/>
  <c r="AA65"/>
  <c r="Z65"/>
  <c r="I65"/>
  <c r="X65"/>
  <c r="AA64"/>
  <c r="Z64"/>
  <c r="I64"/>
  <c r="X64"/>
  <c r="AA63"/>
  <c r="Z63"/>
  <c r="I63"/>
  <c r="X63"/>
  <c r="AA62"/>
  <c r="Z62"/>
  <c r="I62"/>
  <c r="X62"/>
  <c r="AA61"/>
  <c r="Z61"/>
  <c r="I61"/>
  <c r="X61"/>
  <c r="AA60"/>
  <c r="Z60"/>
  <c r="I60"/>
  <c r="X60"/>
  <c r="AA59"/>
  <c r="Z59"/>
  <c r="I59"/>
  <c r="X59"/>
  <c r="AA58"/>
  <c r="Z58"/>
  <c r="I58"/>
  <c r="X58"/>
  <c r="AA57"/>
  <c r="Z57"/>
  <c r="I57"/>
  <c r="X57"/>
  <c r="AA56"/>
  <c r="Z56"/>
  <c r="I56"/>
  <c r="X56"/>
  <c r="AA55"/>
  <c r="Z55"/>
  <c r="I55"/>
  <c r="X55"/>
  <c r="AA54"/>
  <c r="Z54"/>
  <c r="I54"/>
  <c r="X54"/>
  <c r="X52"/>
  <c r="X50"/>
  <c r="X48"/>
  <c r="X46"/>
  <c r="X44"/>
  <c r="X42"/>
  <c r="X40"/>
  <c r="X38"/>
  <c r="X35"/>
  <c r="X33"/>
  <c r="X31"/>
  <c r="X29"/>
  <c r="X27"/>
  <c r="X25"/>
  <c r="X23"/>
  <c r="X20"/>
  <c r="X19"/>
  <c r="X17"/>
  <c r="X16"/>
  <c r="X13"/>
  <c r="AA52"/>
  <c r="Z52"/>
  <c r="I52"/>
  <c r="AA51"/>
  <c r="Z51"/>
  <c r="X51"/>
  <c r="I51"/>
  <c r="AA50"/>
  <c r="Z50"/>
  <c r="I50"/>
  <c r="AA49"/>
  <c r="Z49"/>
  <c r="X49"/>
  <c r="I49"/>
  <c r="AA48"/>
  <c r="Z48"/>
  <c r="I48"/>
  <c r="AA47"/>
  <c r="Z47"/>
  <c r="X47"/>
  <c r="I47"/>
  <c r="AA46"/>
  <c r="Z46"/>
  <c r="I46"/>
  <c r="AA45"/>
  <c r="Z45"/>
  <c r="X45"/>
  <c r="I45"/>
  <c r="AA44"/>
  <c r="Z44"/>
  <c r="I44"/>
  <c r="AA43"/>
  <c r="Z43"/>
  <c r="X43"/>
  <c r="I43"/>
  <c r="AA42"/>
  <c r="Z42"/>
  <c r="I42"/>
  <c r="AA41"/>
  <c r="Z41"/>
  <c r="X41"/>
  <c r="I41"/>
  <c r="AA40"/>
  <c r="Z40"/>
  <c r="I40"/>
  <c r="AA39"/>
  <c r="Z39"/>
  <c r="X39"/>
  <c r="I39"/>
  <c r="AA38"/>
  <c r="Z38"/>
  <c r="I38"/>
  <c r="AA36"/>
  <c r="Z36"/>
  <c r="X36"/>
  <c r="I36"/>
  <c r="AA35"/>
  <c r="Z35"/>
  <c r="I35"/>
  <c r="AA34"/>
  <c r="Z34"/>
  <c r="X34"/>
  <c r="I34"/>
  <c r="AA33"/>
  <c r="Z33"/>
  <c r="I33"/>
  <c r="AA32"/>
  <c r="Z32"/>
  <c r="X32"/>
  <c r="I32"/>
  <c r="AA31"/>
  <c r="Z31"/>
  <c r="I31"/>
  <c r="AA30"/>
  <c r="Z30"/>
  <c r="X30"/>
  <c r="I30"/>
  <c r="AA29"/>
  <c r="Z29"/>
  <c r="I29"/>
  <c r="AA28"/>
  <c r="Z28"/>
  <c r="X28"/>
  <c r="I28"/>
  <c r="AA27"/>
  <c r="Z27"/>
  <c r="I27"/>
  <c r="AA26"/>
  <c r="Z26"/>
  <c r="X26"/>
  <c r="I26"/>
  <c r="AA25"/>
  <c r="Z25"/>
  <c r="I25"/>
  <c r="AA24"/>
  <c r="Z24"/>
  <c r="X24"/>
  <c r="I24"/>
  <c r="AA23"/>
  <c r="Z23"/>
  <c r="I23"/>
  <c r="AA22"/>
  <c r="Z22"/>
  <c r="X22"/>
  <c r="I22"/>
  <c r="AA20"/>
  <c r="Z20"/>
  <c r="I20"/>
  <c r="AA19"/>
  <c r="Z19"/>
  <c r="I19"/>
  <c r="AA18"/>
  <c r="Z18"/>
  <c r="X18"/>
  <c r="I18"/>
  <c r="AA17"/>
  <c r="Z17"/>
  <c r="I17"/>
  <c r="AA16"/>
  <c r="Z16"/>
  <c r="I16"/>
  <c r="B123" i="31"/>
  <c r="P123" s="1"/>
  <c r="B122"/>
  <c r="Q122" s="1"/>
  <c r="B121"/>
  <c r="P121" s="1"/>
  <c r="B120"/>
  <c r="Q120" s="1"/>
  <c r="E109"/>
  <c r="B109"/>
  <c r="D109" s="1"/>
  <c r="F109" s="1"/>
  <c r="E108"/>
  <c r="B108"/>
  <c r="D108" s="1"/>
  <c r="F108" s="1"/>
  <c r="E107"/>
  <c r="B107"/>
  <c r="K107" s="1"/>
  <c r="B106"/>
  <c r="K106" s="1"/>
  <c r="J95"/>
  <c r="G95"/>
  <c r="J94"/>
  <c r="G94"/>
  <c r="I94" s="1"/>
  <c r="L94" s="1"/>
  <c r="F94"/>
  <c r="H94" s="1"/>
  <c r="K94" s="1"/>
  <c r="J93"/>
  <c r="G93"/>
  <c r="G92"/>
  <c r="I92"/>
  <c r="F92"/>
  <c r="H92" s="1"/>
  <c r="N22"/>
  <c r="V10" i="33"/>
  <c r="W10"/>
  <c r="AA15"/>
  <c r="Z15"/>
  <c r="X15"/>
  <c r="I14"/>
  <c r="K10"/>
  <c r="L10"/>
  <c r="M10"/>
  <c r="N10"/>
  <c r="O10"/>
  <c r="P10"/>
  <c r="Q10"/>
  <c r="R10"/>
  <c r="S10"/>
  <c r="T10"/>
  <c r="U10"/>
  <c r="J10"/>
  <c r="I13"/>
  <c r="Z13"/>
  <c r="AA13"/>
  <c r="X14"/>
  <c r="Z14"/>
  <c r="AA14"/>
  <c r="X101"/>
  <c r="I101"/>
  <c r="Z101"/>
  <c r="AA101"/>
  <c r="X102"/>
  <c r="I102"/>
  <c r="Z102"/>
  <c r="AA102"/>
  <c r="X103"/>
  <c r="I103"/>
  <c r="Z103"/>
  <c r="AA103"/>
  <c r="X104"/>
  <c r="I104"/>
  <c r="Z104"/>
  <c r="AA104"/>
  <c r="X105"/>
  <c r="I105"/>
  <c r="Z105"/>
  <c r="AA105"/>
  <c r="X106"/>
  <c r="I106"/>
  <c r="Z106"/>
  <c r="AA106"/>
  <c r="X107"/>
  <c r="I107"/>
  <c r="Z107"/>
  <c r="AA107"/>
  <c r="X108"/>
  <c r="I108"/>
  <c r="Z108"/>
  <c r="AA108"/>
  <c r="X109"/>
  <c r="I109"/>
  <c r="Z109"/>
  <c r="AA109"/>
  <c r="I110"/>
  <c r="X110"/>
  <c r="Z110"/>
  <c r="AA110"/>
  <c r="N7" i="31"/>
  <c r="J8" i="33"/>
  <c r="E54" i="31"/>
  <c r="C56"/>
  <c r="D9" i="35" s="1"/>
  <c r="G86" i="31"/>
  <c r="I86" s="1"/>
  <c r="F87"/>
  <c r="G87"/>
  <c r="G88"/>
  <c r="F89"/>
  <c r="G89"/>
  <c r="F90"/>
  <c r="G90"/>
  <c r="F91"/>
  <c r="G91"/>
  <c r="B100"/>
  <c r="B101"/>
  <c r="D101" s="1"/>
  <c r="B102"/>
  <c r="D102" s="1"/>
  <c r="B103"/>
  <c r="D103" s="1"/>
  <c r="B104"/>
  <c r="D104" s="1"/>
  <c r="B105"/>
  <c r="D105" s="1"/>
  <c r="F105" s="1"/>
  <c r="D113"/>
  <c r="B114"/>
  <c r="Q114" s="1"/>
  <c r="B115"/>
  <c r="P115" s="1"/>
  <c r="B116"/>
  <c r="P116" s="1"/>
  <c r="B117"/>
  <c r="P117" s="1"/>
  <c r="B118"/>
  <c r="Q118" s="1"/>
  <c r="B119"/>
  <c r="P119" s="1"/>
  <c r="M13" i="12"/>
  <c r="N13"/>
  <c r="O13"/>
  <c r="G28"/>
  <c r="I87" i="31"/>
  <c r="I89"/>
  <c r="D65" i="35" s="1"/>
  <c r="D59" s="1"/>
  <c r="I15" i="33"/>
  <c r="E10"/>
  <c r="K105" i="31" l="1"/>
  <c r="J9" i="33"/>
  <c r="F7" i="35"/>
  <c r="E79" i="31"/>
  <c r="D102" i="37"/>
  <c r="H90" i="31"/>
  <c r="F7" i="37"/>
  <c r="E8"/>
  <c r="D9"/>
  <c r="E98"/>
  <c r="E109" s="1"/>
  <c r="E100"/>
  <c r="E111" s="1"/>
  <c r="E74"/>
  <c r="E85" s="1"/>
  <c r="D78"/>
  <c r="E97"/>
  <c r="E108" s="1"/>
  <c r="E99"/>
  <c r="E110" s="1"/>
  <c r="E101"/>
  <c r="E112" s="1"/>
  <c r="E73"/>
  <c r="E84" s="1"/>
  <c r="Q30"/>
  <c r="Q27"/>
  <c r="E28"/>
  <c r="E39" s="1"/>
  <c r="I28"/>
  <c r="M28"/>
  <c r="Q28"/>
  <c r="R30"/>
  <c r="G30"/>
  <c r="K30"/>
  <c r="O30"/>
  <c r="Q31"/>
  <c r="R28"/>
  <c r="G28"/>
  <c r="K28"/>
  <c r="O28"/>
  <c r="Q29"/>
  <c r="E30"/>
  <c r="E41" s="1"/>
  <c r="I30"/>
  <c r="M30"/>
  <c r="F27"/>
  <c r="H27"/>
  <c r="J27"/>
  <c r="L27"/>
  <c r="N27"/>
  <c r="P27"/>
  <c r="R27"/>
  <c r="F29"/>
  <c r="H29"/>
  <c r="J29"/>
  <c r="L29"/>
  <c r="N29"/>
  <c r="P29"/>
  <c r="R29"/>
  <c r="F31"/>
  <c r="H31"/>
  <c r="J31"/>
  <c r="L31"/>
  <c r="N31"/>
  <c r="P31"/>
  <c r="R31"/>
  <c r="E68"/>
  <c r="E70"/>
  <c r="E72"/>
  <c r="E83" s="1"/>
  <c r="E27"/>
  <c r="E38" s="1"/>
  <c r="F38" s="1"/>
  <c r="G27"/>
  <c r="I27"/>
  <c r="K27"/>
  <c r="M27"/>
  <c r="O27"/>
  <c r="F28"/>
  <c r="H28"/>
  <c r="J28"/>
  <c r="L28"/>
  <c r="N28"/>
  <c r="P28"/>
  <c r="E29"/>
  <c r="E40" s="1"/>
  <c r="G29"/>
  <c r="I29"/>
  <c r="K29"/>
  <c r="M29"/>
  <c r="O29"/>
  <c r="F30"/>
  <c r="H30"/>
  <c r="J30"/>
  <c r="L30"/>
  <c r="N30"/>
  <c r="P30"/>
  <c r="E31"/>
  <c r="E42" s="1"/>
  <c r="F42" s="1"/>
  <c r="G31"/>
  <c r="I31"/>
  <c r="K31"/>
  <c r="M31"/>
  <c r="O31"/>
  <c r="R16"/>
  <c r="R18"/>
  <c r="R20"/>
  <c r="R17"/>
  <c r="R19"/>
  <c r="E69"/>
  <c r="E80" s="1"/>
  <c r="E71"/>
  <c r="E82" s="1"/>
  <c r="E16"/>
  <c r="G16"/>
  <c r="I16"/>
  <c r="K16"/>
  <c r="M16"/>
  <c r="O16"/>
  <c r="Q16"/>
  <c r="E17"/>
  <c r="G17"/>
  <c r="I17"/>
  <c r="K17"/>
  <c r="M17"/>
  <c r="O17"/>
  <c r="Q17"/>
  <c r="E18"/>
  <c r="G18"/>
  <c r="I18"/>
  <c r="K18"/>
  <c r="M18"/>
  <c r="O18"/>
  <c r="Q18"/>
  <c r="E19"/>
  <c r="G19"/>
  <c r="I19"/>
  <c r="K19"/>
  <c r="M19"/>
  <c r="O19"/>
  <c r="Q19"/>
  <c r="E20"/>
  <c r="G20"/>
  <c r="I20"/>
  <c r="K20"/>
  <c r="M20"/>
  <c r="O20"/>
  <c r="Q20"/>
  <c r="D16"/>
  <c r="D60" s="1"/>
  <c r="F16"/>
  <c r="H16"/>
  <c r="J16"/>
  <c r="L16"/>
  <c r="N16"/>
  <c r="P16"/>
  <c r="D17"/>
  <c r="D61" s="1"/>
  <c r="F17"/>
  <c r="H17"/>
  <c r="J17"/>
  <c r="L17"/>
  <c r="N17"/>
  <c r="P17"/>
  <c r="D18"/>
  <c r="D62" s="1"/>
  <c r="F18"/>
  <c r="H18"/>
  <c r="J18"/>
  <c r="L18"/>
  <c r="N18"/>
  <c r="P18"/>
  <c r="D19"/>
  <c r="D63" s="1"/>
  <c r="F19"/>
  <c r="H19"/>
  <c r="J19"/>
  <c r="L19"/>
  <c r="N19"/>
  <c r="P19"/>
  <c r="D20"/>
  <c r="D64" s="1"/>
  <c r="F20"/>
  <c r="H20"/>
  <c r="J20"/>
  <c r="L20"/>
  <c r="N20"/>
  <c r="P20"/>
  <c r="E81"/>
  <c r="R11"/>
  <c r="R13"/>
  <c r="R15"/>
  <c r="R23"/>
  <c r="G23"/>
  <c r="K23"/>
  <c r="O23"/>
  <c r="Q24"/>
  <c r="E25"/>
  <c r="E36" s="1"/>
  <c r="I25"/>
  <c r="E26"/>
  <c r="E37" s="1"/>
  <c r="I26"/>
  <c r="M26"/>
  <c r="Q26"/>
  <c r="R12"/>
  <c r="R14"/>
  <c r="Q22"/>
  <c r="E23"/>
  <c r="E34" s="1"/>
  <c r="I23"/>
  <c r="M23"/>
  <c r="Q23"/>
  <c r="R25"/>
  <c r="G25"/>
  <c r="R26"/>
  <c r="G26"/>
  <c r="K26"/>
  <c r="O26"/>
  <c r="D92"/>
  <c r="D94"/>
  <c r="D96"/>
  <c r="K25"/>
  <c r="M25"/>
  <c r="O25"/>
  <c r="Q25"/>
  <c r="F26"/>
  <c r="H26"/>
  <c r="J26"/>
  <c r="L26"/>
  <c r="N26"/>
  <c r="P26"/>
  <c r="D93"/>
  <c r="D77" s="1"/>
  <c r="D95"/>
  <c r="E11"/>
  <c r="G11"/>
  <c r="I11"/>
  <c r="K11"/>
  <c r="M11"/>
  <c r="O11"/>
  <c r="Q11"/>
  <c r="E12"/>
  <c r="G12"/>
  <c r="I12"/>
  <c r="K12"/>
  <c r="M12"/>
  <c r="O12"/>
  <c r="Q12"/>
  <c r="E13"/>
  <c r="G13"/>
  <c r="I13"/>
  <c r="K13"/>
  <c r="M13"/>
  <c r="O13"/>
  <c r="Q13"/>
  <c r="E14"/>
  <c r="G14"/>
  <c r="I14"/>
  <c r="K14"/>
  <c r="M14"/>
  <c r="O14"/>
  <c r="Q14"/>
  <c r="E15"/>
  <c r="G15"/>
  <c r="I15"/>
  <c r="K15"/>
  <c r="M15"/>
  <c r="O15"/>
  <c r="Q15"/>
  <c r="F22"/>
  <c r="H22"/>
  <c r="J22"/>
  <c r="L22"/>
  <c r="N22"/>
  <c r="P22"/>
  <c r="R22"/>
  <c r="F24"/>
  <c r="H24"/>
  <c r="J24"/>
  <c r="L24"/>
  <c r="N24"/>
  <c r="P24"/>
  <c r="R24"/>
  <c r="D11"/>
  <c r="F11"/>
  <c r="H11"/>
  <c r="J11"/>
  <c r="L11"/>
  <c r="N11"/>
  <c r="P11"/>
  <c r="D12"/>
  <c r="D56" s="1"/>
  <c r="F12"/>
  <c r="H12"/>
  <c r="J12"/>
  <c r="L12"/>
  <c r="N12"/>
  <c r="P12"/>
  <c r="D13"/>
  <c r="D57" s="1"/>
  <c r="F13"/>
  <c r="H13"/>
  <c r="J13"/>
  <c r="L13"/>
  <c r="N13"/>
  <c r="P13"/>
  <c r="D14"/>
  <c r="D58" s="1"/>
  <c r="F14"/>
  <c r="H14"/>
  <c r="J14"/>
  <c r="L14"/>
  <c r="N14"/>
  <c r="P14"/>
  <c r="D15"/>
  <c r="D59" s="1"/>
  <c r="F15"/>
  <c r="H15"/>
  <c r="J15"/>
  <c r="L15"/>
  <c r="N15"/>
  <c r="P15"/>
  <c r="E22"/>
  <c r="G22"/>
  <c r="I22"/>
  <c r="K22"/>
  <c r="M22"/>
  <c r="O22"/>
  <c r="F23"/>
  <c r="H23"/>
  <c r="J23"/>
  <c r="L23"/>
  <c r="N23"/>
  <c r="P23"/>
  <c r="E24"/>
  <c r="E35" s="1"/>
  <c r="F35" s="1"/>
  <c r="G24"/>
  <c r="I24"/>
  <c r="K24"/>
  <c r="M24"/>
  <c r="O24"/>
  <c r="F25"/>
  <c r="F36" s="1"/>
  <c r="G36" s="1"/>
  <c r="H25"/>
  <c r="J25"/>
  <c r="L25"/>
  <c r="N25"/>
  <c r="P25"/>
  <c r="D107" i="31"/>
  <c r="F107" s="1"/>
  <c r="I90"/>
  <c r="D66" i="35" s="1"/>
  <c r="D60" s="1"/>
  <c r="H89" i="31"/>
  <c r="H87"/>
  <c r="H86"/>
  <c r="H95"/>
  <c r="K95" s="1"/>
  <c r="F17" i="35"/>
  <c r="K109" i="31"/>
  <c r="K101"/>
  <c r="E55"/>
  <c r="F54"/>
  <c r="F79" s="1"/>
  <c r="E113"/>
  <c r="D106"/>
  <c r="F106" s="1"/>
  <c r="K102"/>
  <c r="H91"/>
  <c r="D56"/>
  <c r="E9" i="37" s="1"/>
  <c r="K9" i="33"/>
  <c r="K8"/>
  <c r="D120" i="31"/>
  <c r="D122"/>
  <c r="F114"/>
  <c r="J114"/>
  <c r="N114"/>
  <c r="E119"/>
  <c r="G119"/>
  <c r="I119"/>
  <c r="K119"/>
  <c r="M119"/>
  <c r="O119"/>
  <c r="Q119"/>
  <c r="F120"/>
  <c r="H120"/>
  <c r="J120"/>
  <c r="L120"/>
  <c r="N120"/>
  <c r="P120"/>
  <c r="E121"/>
  <c r="G121"/>
  <c r="I121"/>
  <c r="K121"/>
  <c r="M121"/>
  <c r="O121"/>
  <c r="Q121"/>
  <c r="F122"/>
  <c r="H122"/>
  <c r="J122"/>
  <c r="L122"/>
  <c r="N122"/>
  <c r="P122"/>
  <c r="E123"/>
  <c r="G123"/>
  <c r="I123"/>
  <c r="K123"/>
  <c r="M123"/>
  <c r="O123"/>
  <c r="Q123"/>
  <c r="D52" i="35"/>
  <c r="D46" s="1"/>
  <c r="D119" i="31"/>
  <c r="D121"/>
  <c r="D123"/>
  <c r="H114"/>
  <c r="L114"/>
  <c r="P114"/>
  <c r="F119"/>
  <c r="H119"/>
  <c r="J119"/>
  <c r="L119"/>
  <c r="N119"/>
  <c r="E120"/>
  <c r="G120"/>
  <c r="I120"/>
  <c r="K120"/>
  <c r="M120"/>
  <c r="O120"/>
  <c r="F121"/>
  <c r="H121"/>
  <c r="J121"/>
  <c r="L121"/>
  <c r="N121"/>
  <c r="E122"/>
  <c r="G122"/>
  <c r="I122"/>
  <c r="K122"/>
  <c r="M122"/>
  <c r="O122"/>
  <c r="F123"/>
  <c r="H123"/>
  <c r="J123"/>
  <c r="L123"/>
  <c r="N123"/>
  <c r="I93"/>
  <c r="L93" s="1"/>
  <c r="I95"/>
  <c r="L95" s="1"/>
  <c r="D51" i="35"/>
  <c r="E21"/>
  <c r="E27" s="1"/>
  <c r="O21"/>
  <c r="K21"/>
  <c r="G21"/>
  <c r="J20"/>
  <c r="P19"/>
  <c r="L19"/>
  <c r="H19"/>
  <c r="N18"/>
  <c r="Q17"/>
  <c r="M17"/>
  <c r="I17"/>
  <c r="Q11"/>
  <c r="Q15"/>
  <c r="G20"/>
  <c r="G18"/>
  <c r="E46"/>
  <c r="E52" s="1"/>
  <c r="E17"/>
  <c r="E23" s="1"/>
  <c r="F23" s="1"/>
  <c r="Q21"/>
  <c r="M21"/>
  <c r="I21"/>
  <c r="R20"/>
  <c r="R19"/>
  <c r="N19"/>
  <c r="J19"/>
  <c r="F19"/>
  <c r="F18"/>
  <c r="O17"/>
  <c r="K17"/>
  <c r="G17"/>
  <c r="D45"/>
  <c r="D47"/>
  <c r="E19"/>
  <c r="E25" s="1"/>
  <c r="R21"/>
  <c r="P21"/>
  <c r="N21"/>
  <c r="L21"/>
  <c r="J21"/>
  <c r="H21"/>
  <c r="F21"/>
  <c r="N20"/>
  <c r="F20"/>
  <c r="Q19"/>
  <c r="O19"/>
  <c r="M19"/>
  <c r="K19"/>
  <c r="I19"/>
  <c r="G19"/>
  <c r="R18"/>
  <c r="J18"/>
  <c r="R17"/>
  <c r="P17"/>
  <c r="N17"/>
  <c r="L17"/>
  <c r="J17"/>
  <c r="H17"/>
  <c r="R12"/>
  <c r="R14"/>
  <c r="E60"/>
  <c r="E66" s="1"/>
  <c r="F59"/>
  <c r="E59"/>
  <c r="E65" s="1"/>
  <c r="E61"/>
  <c r="E67" s="1"/>
  <c r="F96" i="31"/>
  <c r="H88"/>
  <c r="D49" i="35" s="1"/>
  <c r="I88" i="31"/>
  <c r="D63" i="35" s="1"/>
  <c r="D57" s="1"/>
  <c r="F93" i="31"/>
  <c r="H93" s="1"/>
  <c r="K93" s="1"/>
  <c r="D96"/>
  <c r="I91"/>
  <c r="R11" i="35"/>
  <c r="Q12"/>
  <c r="Q14"/>
  <c r="R15"/>
  <c r="P20"/>
  <c r="L20"/>
  <c r="H20"/>
  <c r="P18"/>
  <c r="L18"/>
  <c r="H18"/>
  <c r="E18"/>
  <c r="E20"/>
  <c r="Q20"/>
  <c r="O20"/>
  <c r="M20"/>
  <c r="K20"/>
  <c r="I20"/>
  <c r="Q18"/>
  <c r="O18"/>
  <c r="M18"/>
  <c r="K18"/>
  <c r="I18"/>
  <c r="F118" i="31"/>
  <c r="H118"/>
  <c r="J118"/>
  <c r="L118"/>
  <c r="N118"/>
  <c r="P118"/>
  <c r="D118"/>
  <c r="E118"/>
  <c r="G118"/>
  <c r="I118"/>
  <c r="K118"/>
  <c r="M118"/>
  <c r="O118"/>
  <c r="D117"/>
  <c r="K103"/>
  <c r="E117"/>
  <c r="G117"/>
  <c r="I117"/>
  <c r="K117"/>
  <c r="M117"/>
  <c r="O117"/>
  <c r="Q117"/>
  <c r="F117"/>
  <c r="H117"/>
  <c r="J117"/>
  <c r="L117"/>
  <c r="N117"/>
  <c r="D116"/>
  <c r="E116"/>
  <c r="G116"/>
  <c r="I116"/>
  <c r="K116"/>
  <c r="M116"/>
  <c r="O116"/>
  <c r="Q116"/>
  <c r="F116"/>
  <c r="H116"/>
  <c r="J116"/>
  <c r="L116"/>
  <c r="N116"/>
  <c r="E115"/>
  <c r="G115"/>
  <c r="I115"/>
  <c r="K115"/>
  <c r="M115"/>
  <c r="O115"/>
  <c r="Q115"/>
  <c r="D115"/>
  <c r="F115"/>
  <c r="H115"/>
  <c r="J115"/>
  <c r="L115"/>
  <c r="N115"/>
  <c r="D114"/>
  <c r="E114"/>
  <c r="G114"/>
  <c r="I114"/>
  <c r="K114"/>
  <c r="M114"/>
  <c r="O114"/>
  <c r="D38" i="35"/>
  <c r="D36"/>
  <c r="D39"/>
  <c r="D37"/>
  <c r="D35"/>
  <c r="D50" l="1"/>
  <c r="D44" s="1"/>
  <c r="F44" s="1"/>
  <c r="D64"/>
  <c r="D58" s="1"/>
  <c r="E58" s="1"/>
  <c r="E64" s="1"/>
  <c r="E63" i="37"/>
  <c r="E61"/>
  <c r="F34"/>
  <c r="G34" s="1"/>
  <c r="H34" s="1"/>
  <c r="I34" s="1"/>
  <c r="J34" s="1"/>
  <c r="K34" s="1"/>
  <c r="L34" s="1"/>
  <c r="M34" s="1"/>
  <c r="N34" s="1"/>
  <c r="O34" s="1"/>
  <c r="P34" s="1"/>
  <c r="Q34" s="1"/>
  <c r="R34" s="1"/>
  <c r="R56" s="1"/>
  <c r="F8" i="35"/>
  <c r="F8" i="37"/>
  <c r="F74"/>
  <c r="F99"/>
  <c r="F55" i="31"/>
  <c r="G8" i="37" s="1"/>
  <c r="G97"/>
  <c r="G74"/>
  <c r="G95"/>
  <c r="G93"/>
  <c r="G7"/>
  <c r="G98"/>
  <c r="G73"/>
  <c r="G72"/>
  <c r="G71"/>
  <c r="G70"/>
  <c r="G69"/>
  <c r="G68"/>
  <c r="F72"/>
  <c r="F71"/>
  <c r="F82" s="1"/>
  <c r="F70"/>
  <c r="F81" s="1"/>
  <c r="F69"/>
  <c r="F80" s="1"/>
  <c r="F68"/>
  <c r="F73"/>
  <c r="F100"/>
  <c r="F110"/>
  <c r="F98"/>
  <c r="F101"/>
  <c r="F112" s="1"/>
  <c r="F97"/>
  <c r="F108" s="1"/>
  <c r="G108" s="1"/>
  <c r="D76"/>
  <c r="G76" s="1"/>
  <c r="D91"/>
  <c r="D75" s="1"/>
  <c r="F111"/>
  <c r="P21"/>
  <c r="L21"/>
  <c r="H21"/>
  <c r="F109"/>
  <c r="G109" s="1"/>
  <c r="E79"/>
  <c r="F85"/>
  <c r="G85" s="1"/>
  <c r="F84"/>
  <c r="G84" s="1"/>
  <c r="O21"/>
  <c r="K21"/>
  <c r="G21"/>
  <c r="P10"/>
  <c r="L10"/>
  <c r="H10"/>
  <c r="D10"/>
  <c r="R21"/>
  <c r="N21"/>
  <c r="J21"/>
  <c r="F21"/>
  <c r="O10"/>
  <c r="K10"/>
  <c r="G10"/>
  <c r="Q21"/>
  <c r="R10"/>
  <c r="E77"/>
  <c r="E88" s="1"/>
  <c r="F77"/>
  <c r="F76"/>
  <c r="M21"/>
  <c r="I21"/>
  <c r="E21"/>
  <c r="N10"/>
  <c r="J10"/>
  <c r="F10"/>
  <c r="Q10"/>
  <c r="M10"/>
  <c r="I10"/>
  <c r="E10"/>
  <c r="P53"/>
  <c r="L53"/>
  <c r="H53"/>
  <c r="N52"/>
  <c r="J52"/>
  <c r="F52"/>
  <c r="P51"/>
  <c r="L51"/>
  <c r="H51"/>
  <c r="N50"/>
  <c r="J50"/>
  <c r="F50"/>
  <c r="P49"/>
  <c r="L49"/>
  <c r="H49"/>
  <c r="F83"/>
  <c r="N53"/>
  <c r="J53"/>
  <c r="F53"/>
  <c r="F64"/>
  <c r="P52"/>
  <c r="L52"/>
  <c r="H52"/>
  <c r="N51"/>
  <c r="J51"/>
  <c r="F51"/>
  <c r="P50"/>
  <c r="L50"/>
  <c r="H50"/>
  <c r="N49"/>
  <c r="J49"/>
  <c r="F49"/>
  <c r="F60"/>
  <c r="Q53"/>
  <c r="M53"/>
  <c r="I53"/>
  <c r="E53"/>
  <c r="E64"/>
  <c r="O52"/>
  <c r="K52"/>
  <c r="G52"/>
  <c r="Q51"/>
  <c r="M51"/>
  <c r="I51"/>
  <c r="E51"/>
  <c r="E62"/>
  <c r="O50"/>
  <c r="K50"/>
  <c r="G50"/>
  <c r="Q49"/>
  <c r="M49"/>
  <c r="I49"/>
  <c r="E49"/>
  <c r="E60"/>
  <c r="R52"/>
  <c r="G42"/>
  <c r="H42" s="1"/>
  <c r="H64" s="1"/>
  <c r="F40"/>
  <c r="G40" s="1"/>
  <c r="H40" s="1"/>
  <c r="H62" s="1"/>
  <c r="G38"/>
  <c r="H38" s="1"/>
  <c r="H60" s="1"/>
  <c r="F37"/>
  <c r="G37" s="1"/>
  <c r="G59" s="1"/>
  <c r="O53"/>
  <c r="K53"/>
  <c r="G53"/>
  <c r="Q52"/>
  <c r="M52"/>
  <c r="I52"/>
  <c r="E52"/>
  <c r="O51"/>
  <c r="K51"/>
  <c r="G51"/>
  <c r="Q50"/>
  <c r="M50"/>
  <c r="I50"/>
  <c r="E50"/>
  <c r="O49"/>
  <c r="K49"/>
  <c r="G49"/>
  <c r="R50"/>
  <c r="R51"/>
  <c r="R53"/>
  <c r="R49"/>
  <c r="I40"/>
  <c r="J40" s="1"/>
  <c r="K40" s="1"/>
  <c r="L40" s="1"/>
  <c r="M40" s="1"/>
  <c r="N40" s="1"/>
  <c r="O40" s="1"/>
  <c r="P40" s="1"/>
  <c r="Q40" s="1"/>
  <c r="R40" s="1"/>
  <c r="R62" s="1"/>
  <c r="F41"/>
  <c r="G41" s="1"/>
  <c r="H41" s="1"/>
  <c r="I41" s="1"/>
  <c r="J41" s="1"/>
  <c r="K41" s="1"/>
  <c r="L41" s="1"/>
  <c r="M41" s="1"/>
  <c r="N41" s="1"/>
  <c r="O41" s="1"/>
  <c r="P41" s="1"/>
  <c r="Q41" s="1"/>
  <c r="R41" s="1"/>
  <c r="R63" s="1"/>
  <c r="F39"/>
  <c r="G39" s="1"/>
  <c r="H39" s="1"/>
  <c r="I39" s="1"/>
  <c r="J39" s="1"/>
  <c r="K39" s="1"/>
  <c r="L39" s="1"/>
  <c r="M39" s="1"/>
  <c r="N39" s="1"/>
  <c r="O39" s="1"/>
  <c r="P39" s="1"/>
  <c r="Q39" s="1"/>
  <c r="R39" s="1"/>
  <c r="R61" s="1"/>
  <c r="H36"/>
  <c r="I36" s="1"/>
  <c r="J36" s="1"/>
  <c r="K36" s="1"/>
  <c r="L36" s="1"/>
  <c r="M36" s="1"/>
  <c r="N36" s="1"/>
  <c r="O36" s="1"/>
  <c r="P36" s="1"/>
  <c r="Q36" s="1"/>
  <c r="R36" s="1"/>
  <c r="R58" s="1"/>
  <c r="H37"/>
  <c r="I37" s="1"/>
  <c r="J37" s="1"/>
  <c r="G35"/>
  <c r="H35" s="1"/>
  <c r="H57" s="1"/>
  <c r="E33"/>
  <c r="E32" s="1"/>
  <c r="N48"/>
  <c r="J48"/>
  <c r="F48"/>
  <c r="P47"/>
  <c r="L47"/>
  <c r="H47"/>
  <c r="N46"/>
  <c r="J46"/>
  <c r="F46"/>
  <c r="F57"/>
  <c r="P45"/>
  <c r="L45"/>
  <c r="H45"/>
  <c r="N44"/>
  <c r="J44"/>
  <c r="F44"/>
  <c r="Q48"/>
  <c r="M48"/>
  <c r="I48"/>
  <c r="E59"/>
  <c r="E48"/>
  <c r="O47"/>
  <c r="K47"/>
  <c r="G58"/>
  <c r="G47"/>
  <c r="Q46"/>
  <c r="M46"/>
  <c r="I46"/>
  <c r="E57"/>
  <c r="E46"/>
  <c r="O45"/>
  <c r="K45"/>
  <c r="G45"/>
  <c r="Q44"/>
  <c r="M44"/>
  <c r="I44"/>
  <c r="E44"/>
  <c r="F92"/>
  <c r="E92"/>
  <c r="R44"/>
  <c r="P48"/>
  <c r="L48"/>
  <c r="H48"/>
  <c r="N47"/>
  <c r="J47"/>
  <c r="F58"/>
  <c r="F47"/>
  <c r="P46"/>
  <c r="L46"/>
  <c r="H46"/>
  <c r="N45"/>
  <c r="J45"/>
  <c r="F45"/>
  <c r="P44"/>
  <c r="L44"/>
  <c r="H44"/>
  <c r="D55"/>
  <c r="D54" s="1"/>
  <c r="O48"/>
  <c r="K48"/>
  <c r="G48"/>
  <c r="Q47"/>
  <c r="M47"/>
  <c r="I47"/>
  <c r="E58"/>
  <c r="E47"/>
  <c r="O46"/>
  <c r="K46"/>
  <c r="G46"/>
  <c r="Q45"/>
  <c r="M45"/>
  <c r="I45"/>
  <c r="E56"/>
  <c r="E45"/>
  <c r="O44"/>
  <c r="K44"/>
  <c r="G44"/>
  <c r="F95"/>
  <c r="E95"/>
  <c r="E106" s="1"/>
  <c r="F93"/>
  <c r="E93"/>
  <c r="E104" s="1"/>
  <c r="F96"/>
  <c r="E96"/>
  <c r="E107" s="1"/>
  <c r="F94"/>
  <c r="E94"/>
  <c r="E105" s="1"/>
  <c r="R48"/>
  <c r="R46"/>
  <c r="R47"/>
  <c r="R45"/>
  <c r="K110" i="31"/>
  <c r="F16" i="35"/>
  <c r="R16"/>
  <c r="F27"/>
  <c r="G27" s="1"/>
  <c r="H27" s="1"/>
  <c r="I27" s="1"/>
  <c r="J27" s="1"/>
  <c r="K27" s="1"/>
  <c r="L27" s="1"/>
  <c r="M27" s="1"/>
  <c r="N27" s="1"/>
  <c r="O27" s="1"/>
  <c r="P27" s="1"/>
  <c r="Q27" s="1"/>
  <c r="R27" s="1"/>
  <c r="J16"/>
  <c r="G16"/>
  <c r="N16"/>
  <c r="F25"/>
  <c r="G25" s="1"/>
  <c r="H25" s="1"/>
  <c r="I25" s="1"/>
  <c r="J25" s="1"/>
  <c r="K25" s="1"/>
  <c r="L25" s="1"/>
  <c r="M25" s="1"/>
  <c r="N25" s="1"/>
  <c r="O25" s="1"/>
  <c r="P25" s="1"/>
  <c r="Q25" s="1"/>
  <c r="R25" s="1"/>
  <c r="J91" i="31"/>
  <c r="P124"/>
  <c r="P60" s="1"/>
  <c r="C119"/>
  <c r="E105" s="1"/>
  <c r="C121"/>
  <c r="C122"/>
  <c r="C123"/>
  <c r="C120"/>
  <c r="I96"/>
  <c r="C76" s="1"/>
  <c r="C75" s="1"/>
  <c r="E75" s="1"/>
  <c r="H96"/>
  <c r="C72" s="1"/>
  <c r="C71" s="1"/>
  <c r="E71" s="1"/>
  <c r="F60" i="35"/>
  <c r="F66" s="1"/>
  <c r="F61"/>
  <c r="F67" s="1"/>
  <c r="E44"/>
  <c r="E50" s="1"/>
  <c r="F50" s="1"/>
  <c r="F46"/>
  <c r="F52" s="1"/>
  <c r="D43"/>
  <c r="D42" s="1"/>
  <c r="F42" s="1"/>
  <c r="D48"/>
  <c r="G7"/>
  <c r="F113" i="31"/>
  <c r="G42" i="35"/>
  <c r="L8" i="33"/>
  <c r="G54" i="31"/>
  <c r="G79" s="1"/>
  <c r="E9" i="35"/>
  <c r="E56" i="31"/>
  <c r="F9" i="37" s="1"/>
  <c r="L16" i="35"/>
  <c r="F65"/>
  <c r="E57"/>
  <c r="E63" s="1"/>
  <c r="F57"/>
  <c r="E45"/>
  <c r="E51" s="1"/>
  <c r="F45"/>
  <c r="E47"/>
  <c r="E53" s="1"/>
  <c r="F47"/>
  <c r="K16"/>
  <c r="H16"/>
  <c r="P16"/>
  <c r="E33"/>
  <c r="E29"/>
  <c r="E30"/>
  <c r="D34"/>
  <c r="O16"/>
  <c r="E31"/>
  <c r="E32"/>
  <c r="L91" i="31"/>
  <c r="E24" i="35"/>
  <c r="F24" s="1"/>
  <c r="E26"/>
  <c r="F26" s="1"/>
  <c r="G26" s="1"/>
  <c r="H26" s="1"/>
  <c r="I26" s="1"/>
  <c r="J26" s="1"/>
  <c r="K26" s="1"/>
  <c r="L26" s="1"/>
  <c r="M26" s="1"/>
  <c r="N26" s="1"/>
  <c r="O26" s="1"/>
  <c r="P26" s="1"/>
  <c r="Q26" s="1"/>
  <c r="R26" s="1"/>
  <c r="E16"/>
  <c r="I16"/>
  <c r="M16"/>
  <c r="Q16"/>
  <c r="E37"/>
  <c r="G23"/>
  <c r="E39"/>
  <c r="E35"/>
  <c r="F124" i="31"/>
  <c r="F60" s="1"/>
  <c r="M124"/>
  <c r="M60" s="1"/>
  <c r="I124"/>
  <c r="I60" s="1"/>
  <c r="J124"/>
  <c r="J60" s="1"/>
  <c r="Q124"/>
  <c r="Q60" s="1"/>
  <c r="C115"/>
  <c r="E101" s="1"/>
  <c r="F101" s="1"/>
  <c r="N124"/>
  <c r="N60" s="1"/>
  <c r="D124"/>
  <c r="D60" s="1"/>
  <c r="J89"/>
  <c r="L89" s="1"/>
  <c r="C118"/>
  <c r="E104" s="1"/>
  <c r="F104" s="1"/>
  <c r="C116"/>
  <c r="E102" s="1"/>
  <c r="F102" s="1"/>
  <c r="J87"/>
  <c r="L87" s="1"/>
  <c r="L124"/>
  <c r="L60" s="1"/>
  <c r="H124"/>
  <c r="H60" s="1"/>
  <c r="O124"/>
  <c r="O60" s="1"/>
  <c r="K124"/>
  <c r="K60" s="1"/>
  <c r="G124"/>
  <c r="G60" s="1"/>
  <c r="J88"/>
  <c r="K88" s="1"/>
  <c r="C117"/>
  <c r="E103" s="1"/>
  <c r="F103" s="1"/>
  <c r="J90"/>
  <c r="L90" s="1"/>
  <c r="K91"/>
  <c r="J86"/>
  <c r="K86" s="1"/>
  <c r="E124"/>
  <c r="E60" s="1"/>
  <c r="C114"/>
  <c r="D62" i="35" l="1"/>
  <c r="F58"/>
  <c r="F64" s="1"/>
  <c r="G80" i="37"/>
  <c r="D56" i="35"/>
  <c r="G100" i="37"/>
  <c r="G111" s="1"/>
  <c r="G92"/>
  <c r="G94"/>
  <c r="G96"/>
  <c r="G75"/>
  <c r="G77"/>
  <c r="G99"/>
  <c r="G110" s="1"/>
  <c r="F79"/>
  <c r="F43" i="35"/>
  <c r="G83" i="37"/>
  <c r="G81"/>
  <c r="F56"/>
  <c r="G56"/>
  <c r="F59"/>
  <c r="H7"/>
  <c r="G82"/>
  <c r="G101"/>
  <c r="G112" s="1"/>
  <c r="E42" i="35"/>
  <c r="E48" s="1"/>
  <c r="G57" i="37"/>
  <c r="I58"/>
  <c r="I35"/>
  <c r="J35" s="1"/>
  <c r="K35" s="1"/>
  <c r="L35" s="1"/>
  <c r="M35" s="1"/>
  <c r="N35" s="1"/>
  <c r="O35" s="1"/>
  <c r="P35" s="1"/>
  <c r="Q35" s="1"/>
  <c r="R35" s="1"/>
  <c r="R57" s="1"/>
  <c r="D67"/>
  <c r="E76"/>
  <c r="E87" s="1"/>
  <c r="E103"/>
  <c r="E91"/>
  <c r="F91"/>
  <c r="K43"/>
  <c r="H43"/>
  <c r="P43"/>
  <c r="G79"/>
  <c r="F87"/>
  <c r="G87" s="1"/>
  <c r="F88"/>
  <c r="G88" s="1"/>
  <c r="F105"/>
  <c r="G105" s="1"/>
  <c r="G43"/>
  <c r="O43"/>
  <c r="L43"/>
  <c r="R43"/>
  <c r="E55"/>
  <c r="E54" s="1"/>
  <c r="M43"/>
  <c r="F43"/>
  <c r="N43"/>
  <c r="I38"/>
  <c r="J38" s="1"/>
  <c r="K38" s="1"/>
  <c r="L38" s="1"/>
  <c r="M38" s="1"/>
  <c r="N38" s="1"/>
  <c r="O38" s="1"/>
  <c r="P38" s="1"/>
  <c r="Q38" s="1"/>
  <c r="R38" s="1"/>
  <c r="R60" s="1"/>
  <c r="I42"/>
  <c r="J42" s="1"/>
  <c r="K42" s="1"/>
  <c r="L42" s="1"/>
  <c r="M42" s="1"/>
  <c r="N42" s="1"/>
  <c r="O42" s="1"/>
  <c r="P42" s="1"/>
  <c r="Q42" s="1"/>
  <c r="R42" s="1"/>
  <c r="R64" s="1"/>
  <c r="E75"/>
  <c r="F75"/>
  <c r="F67" s="1"/>
  <c r="E43"/>
  <c r="I43"/>
  <c r="Q43"/>
  <c r="J43"/>
  <c r="I60"/>
  <c r="G61"/>
  <c r="K61"/>
  <c r="O61"/>
  <c r="I62"/>
  <c r="M62"/>
  <c r="Q62"/>
  <c r="G63"/>
  <c r="K63"/>
  <c r="O63"/>
  <c r="N60"/>
  <c r="H61"/>
  <c r="L61"/>
  <c r="P61"/>
  <c r="F62"/>
  <c r="J62"/>
  <c r="N62"/>
  <c r="H63"/>
  <c r="L63"/>
  <c r="P63"/>
  <c r="G60"/>
  <c r="M61"/>
  <c r="G62"/>
  <c r="O62"/>
  <c r="M63"/>
  <c r="G64"/>
  <c r="I61"/>
  <c r="Q61"/>
  <c r="K62"/>
  <c r="I63"/>
  <c r="Q63"/>
  <c r="F61"/>
  <c r="J61"/>
  <c r="N61"/>
  <c r="L62"/>
  <c r="P62"/>
  <c r="F63"/>
  <c r="J63"/>
  <c r="N63"/>
  <c r="H58"/>
  <c r="K56"/>
  <c r="O56"/>
  <c r="K37"/>
  <c r="L37" s="1"/>
  <c r="J59"/>
  <c r="H59"/>
  <c r="I59"/>
  <c r="I56"/>
  <c r="M56"/>
  <c r="Q56"/>
  <c r="M58"/>
  <c r="Q58"/>
  <c r="J56"/>
  <c r="N56"/>
  <c r="J58"/>
  <c r="N58"/>
  <c r="K58"/>
  <c r="O58"/>
  <c r="H56"/>
  <c r="L56"/>
  <c r="P56"/>
  <c r="L58"/>
  <c r="P58"/>
  <c r="F107"/>
  <c r="G107" s="1"/>
  <c r="F104"/>
  <c r="G104" s="1"/>
  <c r="F106"/>
  <c r="G106" s="1"/>
  <c r="F33"/>
  <c r="F32" s="1"/>
  <c r="F48" i="35"/>
  <c r="G48" s="1"/>
  <c r="G43"/>
  <c r="G56"/>
  <c r="E43"/>
  <c r="E49" s="1"/>
  <c r="G47"/>
  <c r="G45"/>
  <c r="D71" i="31"/>
  <c r="D72" s="1"/>
  <c r="E72" s="1"/>
  <c r="D75"/>
  <c r="D76" s="1"/>
  <c r="E76" s="1"/>
  <c r="F75"/>
  <c r="E36" i="35"/>
  <c r="K89" i="31"/>
  <c r="E22" i="35"/>
  <c r="F53"/>
  <c r="G8"/>
  <c r="L9" i="33"/>
  <c r="G46" i="35"/>
  <c r="G52" s="1"/>
  <c r="G44"/>
  <c r="G50" s="1"/>
  <c r="G60"/>
  <c r="G66" s="1"/>
  <c r="G58"/>
  <c r="G57"/>
  <c r="G59"/>
  <c r="G65" s="1"/>
  <c r="G61"/>
  <c r="G67" s="1"/>
  <c r="F51"/>
  <c r="F71" i="31"/>
  <c r="F56"/>
  <c r="G9" i="37" s="1"/>
  <c r="F9" i="35"/>
  <c r="H7"/>
  <c r="G75" i="31"/>
  <c r="G68" s="1"/>
  <c r="G55"/>
  <c r="M8" i="33"/>
  <c r="G113" i="31"/>
  <c r="H54"/>
  <c r="H79" s="1"/>
  <c r="E38" i="35"/>
  <c r="F63"/>
  <c r="G24"/>
  <c r="H24" s="1"/>
  <c r="I24" s="1"/>
  <c r="J24" s="1"/>
  <c r="K24" s="1"/>
  <c r="L24" s="1"/>
  <c r="M24" s="1"/>
  <c r="N24" s="1"/>
  <c r="O24" s="1"/>
  <c r="P24" s="1"/>
  <c r="Q24" s="1"/>
  <c r="R24" s="1"/>
  <c r="F22"/>
  <c r="E28"/>
  <c r="F39"/>
  <c r="F33"/>
  <c r="H23"/>
  <c r="F37"/>
  <c r="F31"/>
  <c r="G28"/>
  <c r="F35"/>
  <c r="F29"/>
  <c r="F32"/>
  <c r="F38"/>
  <c r="F30"/>
  <c r="F36"/>
  <c r="F28"/>
  <c r="L88" i="31"/>
  <c r="L86"/>
  <c r="D61"/>
  <c r="E61" s="1"/>
  <c r="E65" s="1"/>
  <c r="K90"/>
  <c r="C124"/>
  <c r="E106" s="1"/>
  <c r="K87"/>
  <c r="C101"/>
  <c r="G101" s="1"/>
  <c r="H101" s="1"/>
  <c r="C104"/>
  <c r="G104" s="1"/>
  <c r="I104" s="1"/>
  <c r="C106"/>
  <c r="G106" s="1"/>
  <c r="H106" s="1"/>
  <c r="E100"/>
  <c r="D65"/>
  <c r="C107"/>
  <c r="G107" s="1"/>
  <c r="H107" s="1"/>
  <c r="C103"/>
  <c r="J103" s="1"/>
  <c r="J96"/>
  <c r="K96" s="1"/>
  <c r="C102"/>
  <c r="C109"/>
  <c r="J109" s="1"/>
  <c r="C100"/>
  <c r="C105"/>
  <c r="J105" s="1"/>
  <c r="C110"/>
  <c r="J92"/>
  <c r="L92" s="1"/>
  <c r="C108"/>
  <c r="J108" s="1"/>
  <c r="J107"/>
  <c r="G64" i="35" l="1"/>
  <c r="E56"/>
  <c r="E62" s="1"/>
  <c r="F56"/>
  <c r="G67" i="37"/>
  <c r="Q57"/>
  <c r="P60"/>
  <c r="F49" i="35"/>
  <c r="G49" s="1"/>
  <c r="F72" i="31"/>
  <c r="N57" i="37"/>
  <c r="I57"/>
  <c r="O57"/>
  <c r="O60"/>
  <c r="L57"/>
  <c r="L64"/>
  <c r="M64"/>
  <c r="Q60"/>
  <c r="J57"/>
  <c r="M57"/>
  <c r="K57"/>
  <c r="P57"/>
  <c r="H60" i="35"/>
  <c r="H66" s="1"/>
  <c r="H8" i="37"/>
  <c r="G91"/>
  <c r="H93"/>
  <c r="H104" s="1"/>
  <c r="H95"/>
  <c r="H74"/>
  <c r="H85" s="1"/>
  <c r="H76"/>
  <c r="H87" s="1"/>
  <c r="H97"/>
  <c r="H108" s="1"/>
  <c r="H101"/>
  <c r="H112" s="1"/>
  <c r="H69"/>
  <c r="H80" s="1"/>
  <c r="H71"/>
  <c r="H82" s="1"/>
  <c r="H73"/>
  <c r="H84" s="1"/>
  <c r="H100"/>
  <c r="H111" s="1"/>
  <c r="I7"/>
  <c r="H106"/>
  <c r="H92"/>
  <c r="H94"/>
  <c r="H105" s="1"/>
  <c r="H96"/>
  <c r="H107" s="1"/>
  <c r="H75"/>
  <c r="H77"/>
  <c r="H88" s="1"/>
  <c r="H99"/>
  <c r="H110" s="1"/>
  <c r="H68"/>
  <c r="H79" s="1"/>
  <c r="H70"/>
  <c r="H81" s="1"/>
  <c r="H72"/>
  <c r="H83" s="1"/>
  <c r="H98"/>
  <c r="H109" s="1"/>
  <c r="G51" i="35"/>
  <c r="F103" i="37"/>
  <c r="E102"/>
  <c r="O64"/>
  <c r="N64"/>
  <c r="L60"/>
  <c r="K60"/>
  <c r="J60"/>
  <c r="M60"/>
  <c r="E86"/>
  <c r="E78" s="1"/>
  <c r="E67"/>
  <c r="K59"/>
  <c r="P64"/>
  <c r="K64"/>
  <c r="J64"/>
  <c r="Q64"/>
  <c r="I64"/>
  <c r="M37"/>
  <c r="L59"/>
  <c r="G33"/>
  <c r="G32" s="1"/>
  <c r="F55"/>
  <c r="F54" s="1"/>
  <c r="G53" i="35"/>
  <c r="F76" i="31"/>
  <c r="G76" s="1"/>
  <c r="G22" i="35"/>
  <c r="E34"/>
  <c r="G63"/>
  <c r="H75" i="31"/>
  <c r="I7" i="35"/>
  <c r="H113" i="31"/>
  <c r="N8" i="33"/>
  <c r="H55" i="31"/>
  <c r="I8" i="37" s="1"/>
  <c r="I54" i="31"/>
  <c r="I79" s="1"/>
  <c r="G56"/>
  <c r="H9" i="37" s="1"/>
  <c r="G9" i="35"/>
  <c r="H56"/>
  <c r="H58"/>
  <c r="H46"/>
  <c r="H52" s="1"/>
  <c r="H44"/>
  <c r="H42"/>
  <c r="H48" s="1"/>
  <c r="H64"/>
  <c r="H8"/>
  <c r="M9" i="33"/>
  <c r="G71" i="31"/>
  <c r="G67" s="1"/>
  <c r="H57" i="35"/>
  <c r="H47"/>
  <c r="H45"/>
  <c r="H51" s="1"/>
  <c r="H43"/>
  <c r="H49" s="1"/>
  <c r="H59"/>
  <c r="H65" s="1"/>
  <c r="H61"/>
  <c r="H67" s="1"/>
  <c r="H50"/>
  <c r="E67" i="31"/>
  <c r="E68"/>
  <c r="F61"/>
  <c r="G32" i="35"/>
  <c r="G38"/>
  <c r="G31"/>
  <c r="G37"/>
  <c r="I23"/>
  <c r="H22"/>
  <c r="G30"/>
  <c r="G36"/>
  <c r="G29"/>
  <c r="G35"/>
  <c r="H28"/>
  <c r="G39"/>
  <c r="G33"/>
  <c r="F34"/>
  <c r="H104" i="31"/>
  <c r="L96"/>
  <c r="G100"/>
  <c r="I100" s="1"/>
  <c r="E110"/>
  <c r="I101"/>
  <c r="J101"/>
  <c r="G103"/>
  <c r="H103" s="1"/>
  <c r="J104"/>
  <c r="D67"/>
  <c r="I106"/>
  <c r="D68"/>
  <c r="J106"/>
  <c r="G108"/>
  <c r="H108" s="1"/>
  <c r="I107"/>
  <c r="G102"/>
  <c r="J102"/>
  <c r="G109"/>
  <c r="I109" s="1"/>
  <c r="K92"/>
  <c r="G105"/>
  <c r="H105" s="1"/>
  <c r="F62" i="35" l="1"/>
  <c r="G62" s="1"/>
  <c r="H53"/>
  <c r="H62"/>
  <c r="H76" i="31"/>
  <c r="J7" i="37"/>
  <c r="H67"/>
  <c r="H91"/>
  <c r="I75"/>
  <c r="I76"/>
  <c r="I87" s="1"/>
  <c r="I96"/>
  <c r="I107" s="1"/>
  <c r="I95"/>
  <c r="I106" s="1"/>
  <c r="I72"/>
  <c r="I83" s="1"/>
  <c r="I70"/>
  <c r="I68"/>
  <c r="I99"/>
  <c r="I110" s="1"/>
  <c r="I98"/>
  <c r="I74"/>
  <c r="I85" s="1"/>
  <c r="I109"/>
  <c r="I81"/>
  <c r="I92"/>
  <c r="I94"/>
  <c r="I105" s="1"/>
  <c r="I93"/>
  <c r="I77"/>
  <c r="I88" s="1"/>
  <c r="I71"/>
  <c r="I82" s="1"/>
  <c r="I69"/>
  <c r="I80" s="1"/>
  <c r="I101"/>
  <c r="I112" s="1"/>
  <c r="I97"/>
  <c r="I108" s="1"/>
  <c r="I73"/>
  <c r="I84" s="1"/>
  <c r="I100"/>
  <c r="I111" s="1"/>
  <c r="I104"/>
  <c r="G103"/>
  <c r="F102"/>
  <c r="F86"/>
  <c r="G86" s="1"/>
  <c r="I79"/>
  <c r="N37"/>
  <c r="M59"/>
  <c r="H33"/>
  <c r="H32" s="1"/>
  <c r="G55"/>
  <c r="G54" s="1"/>
  <c r="H63" i="35"/>
  <c r="G61" i="31"/>
  <c r="G65" s="1"/>
  <c r="G72"/>
  <c r="H56"/>
  <c r="I9" i="37" s="1"/>
  <c r="H9" i="35"/>
  <c r="I8"/>
  <c r="N9" i="33"/>
  <c r="I47" i="35"/>
  <c r="I53" s="1"/>
  <c r="I45"/>
  <c r="I51" s="1"/>
  <c r="I43"/>
  <c r="I49" s="1"/>
  <c r="I59"/>
  <c r="I65" s="1"/>
  <c r="I61"/>
  <c r="I67" s="1"/>
  <c r="I56"/>
  <c r="I62" s="1"/>
  <c r="I58"/>
  <c r="I64" s="1"/>
  <c r="J7"/>
  <c r="I75" i="31"/>
  <c r="I76" s="1"/>
  <c r="I55"/>
  <c r="O8" i="33"/>
  <c r="I113" i="31"/>
  <c r="J54"/>
  <c r="J79" s="1"/>
  <c r="J46" i="35"/>
  <c r="J59"/>
  <c r="J61"/>
  <c r="J60"/>
  <c r="J56"/>
  <c r="J47"/>
  <c r="I46"/>
  <c r="I52" s="1"/>
  <c r="J52" s="1"/>
  <c r="I44"/>
  <c r="I50" s="1"/>
  <c r="I42"/>
  <c r="I48" s="1"/>
  <c r="I60"/>
  <c r="I66" s="1"/>
  <c r="H71" i="31"/>
  <c r="I57" i="35"/>
  <c r="F65" i="31"/>
  <c r="I28" i="35"/>
  <c r="H29"/>
  <c r="H35"/>
  <c r="H31"/>
  <c r="H37"/>
  <c r="H33"/>
  <c r="H39"/>
  <c r="H30"/>
  <c r="H36"/>
  <c r="J23"/>
  <c r="I22"/>
  <c r="H38"/>
  <c r="H32"/>
  <c r="G34"/>
  <c r="H100" i="31"/>
  <c r="I103"/>
  <c r="I108"/>
  <c r="H102"/>
  <c r="I102"/>
  <c r="H109"/>
  <c r="G110"/>
  <c r="I110" s="1"/>
  <c r="I105"/>
  <c r="F78" i="37" l="1"/>
  <c r="J44" i="35"/>
  <c r="J8" i="37"/>
  <c r="I91"/>
  <c r="J75"/>
  <c r="J94"/>
  <c r="J105" s="1"/>
  <c r="J93"/>
  <c r="J104" s="1"/>
  <c r="J92"/>
  <c r="J72"/>
  <c r="J83" s="1"/>
  <c r="J70"/>
  <c r="J81" s="1"/>
  <c r="J68"/>
  <c r="J100"/>
  <c r="J111" s="1"/>
  <c r="J101"/>
  <c r="J112" s="1"/>
  <c r="J74"/>
  <c r="J85" s="1"/>
  <c r="K7"/>
  <c r="I67"/>
  <c r="J76"/>
  <c r="J87" s="1"/>
  <c r="J96"/>
  <c r="J107" s="1"/>
  <c r="J95"/>
  <c r="J106" s="1"/>
  <c r="J77"/>
  <c r="J88" s="1"/>
  <c r="J71"/>
  <c r="J82" s="1"/>
  <c r="J69"/>
  <c r="J80" s="1"/>
  <c r="J73"/>
  <c r="J84" s="1"/>
  <c r="J98"/>
  <c r="J109" s="1"/>
  <c r="J97"/>
  <c r="J108" s="1"/>
  <c r="J99"/>
  <c r="J110" s="1"/>
  <c r="H103"/>
  <c r="G102"/>
  <c r="J79"/>
  <c r="H86"/>
  <c r="G78"/>
  <c r="O37"/>
  <c r="N59"/>
  <c r="I33"/>
  <c r="I32" s="1"/>
  <c r="H55"/>
  <c r="H54" s="1"/>
  <c r="I63" i="35"/>
  <c r="J66"/>
  <c r="J43"/>
  <c r="J49" s="1"/>
  <c r="J45"/>
  <c r="J51" s="1"/>
  <c r="J42"/>
  <c r="J48" s="1"/>
  <c r="J58"/>
  <c r="J57"/>
  <c r="J53"/>
  <c r="J67"/>
  <c r="J64"/>
  <c r="H61" i="31"/>
  <c r="H65" s="1"/>
  <c r="H68" s="1"/>
  <c r="J50" i="35"/>
  <c r="J62"/>
  <c r="J65"/>
  <c r="J75" i="31"/>
  <c r="J76" s="1"/>
  <c r="K7" i="35"/>
  <c r="J113" i="31"/>
  <c r="K54"/>
  <c r="K79" s="1"/>
  <c r="P8" i="33"/>
  <c r="J55" i="31"/>
  <c r="K98" i="37" s="1"/>
  <c r="K57" i="35"/>
  <c r="K61"/>
  <c r="K44"/>
  <c r="K45"/>
  <c r="K43"/>
  <c r="K42"/>
  <c r="J8"/>
  <c r="O9" i="33"/>
  <c r="I71" i="31"/>
  <c r="I56"/>
  <c r="J9" i="37" s="1"/>
  <c r="I9" i="35"/>
  <c r="H72" i="31"/>
  <c r="F67"/>
  <c r="F68"/>
  <c r="H34" i="35"/>
  <c r="I32"/>
  <c r="I38"/>
  <c r="I30"/>
  <c r="I36"/>
  <c r="I31"/>
  <c r="I37"/>
  <c r="J28"/>
  <c r="K23"/>
  <c r="J22"/>
  <c r="I33"/>
  <c r="I39"/>
  <c r="I35"/>
  <c r="I29"/>
  <c r="H110" i="31"/>
  <c r="K67" i="35" l="1"/>
  <c r="H67" i="31"/>
  <c r="K109" i="37"/>
  <c r="K75"/>
  <c r="K94"/>
  <c r="K105" s="1"/>
  <c r="K93"/>
  <c r="K77"/>
  <c r="K88" s="1"/>
  <c r="K100"/>
  <c r="K111" s="1"/>
  <c r="K71"/>
  <c r="K82" s="1"/>
  <c r="K69"/>
  <c r="K80" s="1"/>
  <c r="K74"/>
  <c r="K99"/>
  <c r="K110" s="1"/>
  <c r="J91"/>
  <c r="J71" i="31"/>
  <c r="K8" i="37"/>
  <c r="L7"/>
  <c r="K85"/>
  <c r="K104"/>
  <c r="K76"/>
  <c r="K87" s="1"/>
  <c r="K96"/>
  <c r="K107" s="1"/>
  <c r="K95"/>
  <c r="K106" s="1"/>
  <c r="K92"/>
  <c r="K73"/>
  <c r="K84" s="1"/>
  <c r="K72"/>
  <c r="K83" s="1"/>
  <c r="K70"/>
  <c r="K81" s="1"/>
  <c r="K68"/>
  <c r="K79" s="1"/>
  <c r="K101"/>
  <c r="K112" s="1"/>
  <c r="K97"/>
  <c r="K108" s="1"/>
  <c r="J67"/>
  <c r="K49" i="35"/>
  <c r="K51"/>
  <c r="H102" i="37"/>
  <c r="I103"/>
  <c r="I86"/>
  <c r="H78"/>
  <c r="P37"/>
  <c r="O59"/>
  <c r="J33"/>
  <c r="J32" s="1"/>
  <c r="I55"/>
  <c r="I54" s="1"/>
  <c r="K56" i="35"/>
  <c r="K47"/>
  <c r="K60"/>
  <c r="K46"/>
  <c r="K52" s="1"/>
  <c r="K59"/>
  <c r="K65" s="1"/>
  <c r="K58"/>
  <c r="K64" s="1"/>
  <c r="K62"/>
  <c r="K53"/>
  <c r="K66"/>
  <c r="I61" i="31"/>
  <c r="J63" i="35"/>
  <c r="K63" s="1"/>
  <c r="K48"/>
  <c r="K50"/>
  <c r="I72" i="31"/>
  <c r="J56"/>
  <c r="K9" i="37" s="1"/>
  <c r="J9" i="35"/>
  <c r="L7"/>
  <c r="K75" i="31"/>
  <c r="K76" s="1"/>
  <c r="Q8" i="33"/>
  <c r="K113" i="31"/>
  <c r="L54"/>
  <c r="L79" s="1"/>
  <c r="K55"/>
  <c r="L44" i="35" s="1"/>
  <c r="L43"/>
  <c r="L49" s="1"/>
  <c r="K8"/>
  <c r="P9" i="33"/>
  <c r="J31" i="35"/>
  <c r="J37"/>
  <c r="J32"/>
  <c r="J38"/>
  <c r="I34"/>
  <c r="J29"/>
  <c r="J35"/>
  <c r="J33"/>
  <c r="J39"/>
  <c r="L23"/>
  <c r="K22"/>
  <c r="J30"/>
  <c r="J36"/>
  <c r="J61" i="31" l="1"/>
  <c r="K61" s="1"/>
  <c r="L57" i="35"/>
  <c r="L63" s="1"/>
  <c r="L8" i="37"/>
  <c r="M7"/>
  <c r="K91"/>
  <c r="L75"/>
  <c r="L96"/>
  <c r="L107" s="1"/>
  <c r="L95"/>
  <c r="L106" s="1"/>
  <c r="L76"/>
  <c r="L87" s="1"/>
  <c r="L74"/>
  <c r="L72"/>
  <c r="L83" s="1"/>
  <c r="L70"/>
  <c r="L81" s="1"/>
  <c r="L68"/>
  <c r="L79" s="1"/>
  <c r="L100"/>
  <c r="L111" s="1"/>
  <c r="L101"/>
  <c r="L112" s="1"/>
  <c r="K67"/>
  <c r="L56" i="35"/>
  <c r="L62" s="1"/>
  <c r="L45"/>
  <c r="L60"/>
  <c r="L66" s="1"/>
  <c r="J72" i="31"/>
  <c r="L85" i="37"/>
  <c r="L94"/>
  <c r="L105" s="1"/>
  <c r="L93"/>
  <c r="L104" s="1"/>
  <c r="L92"/>
  <c r="L77"/>
  <c r="L88" s="1"/>
  <c r="L99"/>
  <c r="L110" s="1"/>
  <c r="L71"/>
  <c r="L82" s="1"/>
  <c r="L69"/>
  <c r="L80" s="1"/>
  <c r="L73"/>
  <c r="L84" s="1"/>
  <c r="L98"/>
  <c r="L109" s="1"/>
  <c r="L97"/>
  <c r="L108" s="1"/>
  <c r="L51" i="35"/>
  <c r="J103" i="37"/>
  <c r="I102"/>
  <c r="J86"/>
  <c r="I78"/>
  <c r="Q37"/>
  <c r="P59"/>
  <c r="K33"/>
  <c r="K32" s="1"/>
  <c r="J55"/>
  <c r="J54" s="1"/>
  <c r="L61" i="35"/>
  <c r="L67" s="1"/>
  <c r="I65" i="31"/>
  <c r="I67" s="1"/>
  <c r="L50" i="35"/>
  <c r="L42"/>
  <c r="L48" s="1"/>
  <c r="L47"/>
  <c r="L53" s="1"/>
  <c r="L59"/>
  <c r="L65" s="1"/>
  <c r="L46"/>
  <c r="L52" s="1"/>
  <c r="L58"/>
  <c r="L64" s="1"/>
  <c r="L75" i="31"/>
  <c r="L76" s="1"/>
  <c r="M7" i="35"/>
  <c r="R8" i="33"/>
  <c r="M54" i="31"/>
  <c r="M79" s="1"/>
  <c r="L55"/>
  <c r="M61" i="35" s="1"/>
  <c r="L113" i="31"/>
  <c r="M46" i="35"/>
  <c r="M52" s="1"/>
  <c r="K56" i="31"/>
  <c r="L9" i="37" s="1"/>
  <c r="K9" i="35"/>
  <c r="L8"/>
  <c r="Q9" i="33"/>
  <c r="K71" i="31"/>
  <c r="J34" i="35"/>
  <c r="K39"/>
  <c r="K33"/>
  <c r="K30"/>
  <c r="K36"/>
  <c r="M23"/>
  <c r="L22"/>
  <c r="K29"/>
  <c r="K35"/>
  <c r="K32"/>
  <c r="K38"/>
  <c r="I68" i="31" l="1"/>
  <c r="M43" i="35"/>
  <c r="M49" s="1"/>
  <c r="J65" i="31"/>
  <c r="J68" s="1"/>
  <c r="M67" i="35"/>
  <c r="L71" i="31"/>
  <c r="M8" i="37"/>
  <c r="N7"/>
  <c r="L91"/>
  <c r="M75"/>
  <c r="M94"/>
  <c r="M105" s="1"/>
  <c r="M93"/>
  <c r="M104" s="1"/>
  <c r="M76"/>
  <c r="M87" s="1"/>
  <c r="M74"/>
  <c r="M85" s="1"/>
  <c r="M99"/>
  <c r="M110" s="1"/>
  <c r="M98"/>
  <c r="M109" s="1"/>
  <c r="M71"/>
  <c r="M82" s="1"/>
  <c r="M69"/>
  <c r="M80" s="1"/>
  <c r="M73"/>
  <c r="M84" s="1"/>
  <c r="K72" i="31"/>
  <c r="L72" s="1"/>
  <c r="M45" i="35"/>
  <c r="M51" s="1"/>
  <c r="M57"/>
  <c r="M63" s="1"/>
  <c r="L67" i="37"/>
  <c r="M92"/>
  <c r="M96"/>
  <c r="M107" s="1"/>
  <c r="M95"/>
  <c r="M106" s="1"/>
  <c r="M77"/>
  <c r="M88" s="1"/>
  <c r="M101"/>
  <c r="M112" s="1"/>
  <c r="M97"/>
  <c r="M108" s="1"/>
  <c r="M72"/>
  <c r="M83" s="1"/>
  <c r="M70"/>
  <c r="M81" s="1"/>
  <c r="M68"/>
  <c r="M79" s="1"/>
  <c r="M100"/>
  <c r="M111" s="1"/>
  <c r="K103"/>
  <c r="J102"/>
  <c r="K86"/>
  <c r="J78"/>
  <c r="R37"/>
  <c r="R59" s="1"/>
  <c r="Q59"/>
  <c r="L33"/>
  <c r="L32" s="1"/>
  <c r="K55"/>
  <c r="K54" s="1"/>
  <c r="M56" i="35"/>
  <c r="M62" s="1"/>
  <c r="M47"/>
  <c r="M53" s="1"/>
  <c r="M42"/>
  <c r="M48" s="1"/>
  <c r="M59"/>
  <c r="M65" s="1"/>
  <c r="M60"/>
  <c r="M66" s="1"/>
  <c r="M58"/>
  <c r="M64" s="1"/>
  <c r="M44"/>
  <c r="M50" s="1"/>
  <c r="L56" i="31"/>
  <c r="M9" i="37" s="1"/>
  <c r="L9" i="35"/>
  <c r="N7"/>
  <c r="M75" i="31"/>
  <c r="M76" s="1"/>
  <c r="S8" i="33"/>
  <c r="M113" i="31"/>
  <c r="M55"/>
  <c r="N58" i="35" s="1"/>
  <c r="N64" s="1"/>
  <c r="N54" i="31"/>
  <c r="N79" s="1"/>
  <c r="N46" i="35"/>
  <c r="N52" s="1"/>
  <c r="M8"/>
  <c r="R9" i="33"/>
  <c r="L29" i="35"/>
  <c r="L35"/>
  <c r="N23"/>
  <c r="M22"/>
  <c r="L33"/>
  <c r="L39"/>
  <c r="L38"/>
  <c r="L32"/>
  <c r="L30"/>
  <c r="L36"/>
  <c r="K65" i="31"/>
  <c r="L61"/>
  <c r="N45" i="35" l="1"/>
  <c r="N51" s="1"/>
  <c r="J67" i="31"/>
  <c r="M71"/>
  <c r="M72" s="1"/>
  <c r="N8" i="37"/>
  <c r="O7"/>
  <c r="M91"/>
  <c r="N68"/>
  <c r="N79" s="1"/>
  <c r="N70"/>
  <c r="N72"/>
  <c r="N83" s="1"/>
  <c r="N98"/>
  <c r="N109" s="1"/>
  <c r="N92"/>
  <c r="N94"/>
  <c r="N105" s="1"/>
  <c r="N96"/>
  <c r="N75"/>
  <c r="N77"/>
  <c r="N88" s="1"/>
  <c r="N99"/>
  <c r="N110" s="1"/>
  <c r="N107"/>
  <c r="N81"/>
  <c r="N43" i="35"/>
  <c r="N49" s="1"/>
  <c r="N42"/>
  <c r="N48" s="1"/>
  <c r="N57"/>
  <c r="N63" s="1"/>
  <c r="M67" i="37"/>
  <c r="N69"/>
  <c r="N80" s="1"/>
  <c r="N71"/>
  <c r="N82" s="1"/>
  <c r="N73"/>
  <c r="N84" s="1"/>
  <c r="N100"/>
  <c r="N111" s="1"/>
  <c r="N93"/>
  <c r="N104" s="1"/>
  <c r="N95"/>
  <c r="N106" s="1"/>
  <c r="N74"/>
  <c r="N85" s="1"/>
  <c r="N76"/>
  <c r="N87" s="1"/>
  <c r="N97"/>
  <c r="N108" s="1"/>
  <c r="N101"/>
  <c r="N112" s="1"/>
  <c r="L103"/>
  <c r="K102"/>
  <c r="L86"/>
  <c r="K78"/>
  <c r="M33"/>
  <c r="M32" s="1"/>
  <c r="L55"/>
  <c r="L54" s="1"/>
  <c r="N47" i="35"/>
  <c r="N53" s="1"/>
  <c r="N56"/>
  <c r="N62" s="1"/>
  <c r="N60"/>
  <c r="N66" s="1"/>
  <c r="N61"/>
  <c r="N67" s="1"/>
  <c r="N59"/>
  <c r="N65" s="1"/>
  <c r="N44"/>
  <c r="N50" s="1"/>
  <c r="N75" i="31"/>
  <c r="N68" s="1"/>
  <c r="O7" i="35"/>
  <c r="T8" i="33"/>
  <c r="N55" i="31"/>
  <c r="O8" i="37" s="1"/>
  <c r="O54" i="31"/>
  <c r="O79" s="1"/>
  <c r="N113"/>
  <c r="N8" i="35"/>
  <c r="S9" i="33"/>
  <c r="M56" i="31"/>
  <c r="N9" i="37" s="1"/>
  <c r="M9" i="35"/>
  <c r="M30"/>
  <c r="M36"/>
  <c r="M32"/>
  <c r="M38"/>
  <c r="M33"/>
  <c r="M39"/>
  <c r="O23"/>
  <c r="N22"/>
  <c r="M35"/>
  <c r="M29"/>
  <c r="M61" i="31"/>
  <c r="L65"/>
  <c r="K68"/>
  <c r="K67"/>
  <c r="O93" i="37" l="1"/>
  <c r="O104" s="1"/>
  <c r="O95"/>
  <c r="O106" s="1"/>
  <c r="O74"/>
  <c r="O85" s="1"/>
  <c r="O76"/>
  <c r="O87" s="1"/>
  <c r="O97"/>
  <c r="O108" s="1"/>
  <c r="O101"/>
  <c r="O112" s="1"/>
  <c r="O68"/>
  <c r="O70"/>
  <c r="O72"/>
  <c r="O83" s="1"/>
  <c r="O98"/>
  <c r="O109" s="1"/>
  <c r="P7"/>
  <c r="O81"/>
  <c r="N91"/>
  <c r="N67"/>
  <c r="O92"/>
  <c r="O94"/>
  <c r="O105" s="1"/>
  <c r="O96"/>
  <c r="O107" s="1"/>
  <c r="O75"/>
  <c r="O77"/>
  <c r="O88" s="1"/>
  <c r="O99"/>
  <c r="O110" s="1"/>
  <c r="O69"/>
  <c r="O80" s="1"/>
  <c r="O71"/>
  <c r="O82" s="1"/>
  <c r="O73"/>
  <c r="O84" s="1"/>
  <c r="O100"/>
  <c r="O111" s="1"/>
  <c r="M103"/>
  <c r="L102"/>
  <c r="M86"/>
  <c r="L78"/>
  <c r="O79"/>
  <c r="N33"/>
  <c r="N32" s="1"/>
  <c r="M55"/>
  <c r="M54" s="1"/>
  <c r="P7" i="35"/>
  <c r="O75" i="31"/>
  <c r="P54"/>
  <c r="P79" s="1"/>
  <c r="O113"/>
  <c r="U8" i="33"/>
  <c r="O55" i="31"/>
  <c r="P99" i="37" s="1"/>
  <c r="O8" i="35"/>
  <c r="T9" i="33"/>
  <c r="O56" i="35"/>
  <c r="O62" s="1"/>
  <c r="O58"/>
  <c r="O64" s="1"/>
  <c r="O47"/>
  <c r="O53" s="1"/>
  <c r="O45"/>
  <c r="O51" s="1"/>
  <c r="O43"/>
  <c r="O49" s="1"/>
  <c r="O59"/>
  <c r="O65" s="1"/>
  <c r="O61"/>
  <c r="O67" s="1"/>
  <c r="N56" i="31"/>
  <c r="O9" i="37" s="1"/>
  <c r="N9" i="35"/>
  <c r="O57"/>
  <c r="O63" s="1"/>
  <c r="N71" i="31"/>
  <c r="O46" i="35"/>
  <c r="O52" s="1"/>
  <c r="O44"/>
  <c r="O50" s="1"/>
  <c r="O42"/>
  <c r="O48" s="1"/>
  <c r="O60"/>
  <c r="O66" s="1"/>
  <c r="N76" i="31"/>
  <c r="O76" s="1"/>
  <c r="N29" i="35"/>
  <c r="N35"/>
  <c r="P23"/>
  <c r="O22"/>
  <c r="N38"/>
  <c r="N32"/>
  <c r="N33"/>
  <c r="N39"/>
  <c r="N30"/>
  <c r="N36"/>
  <c r="L68" i="31"/>
  <c r="L67"/>
  <c r="N61"/>
  <c r="M65"/>
  <c r="P110" i="37" l="1"/>
  <c r="Q7"/>
  <c r="O91"/>
  <c r="P76"/>
  <c r="P87" s="1"/>
  <c r="P96"/>
  <c r="P107" s="1"/>
  <c r="P95"/>
  <c r="P106" s="1"/>
  <c r="P77"/>
  <c r="P88" s="1"/>
  <c r="P71"/>
  <c r="P82" s="1"/>
  <c r="P69"/>
  <c r="P80" s="1"/>
  <c r="P73"/>
  <c r="P84" s="1"/>
  <c r="P98"/>
  <c r="P109" s="1"/>
  <c r="P97"/>
  <c r="P108" s="1"/>
  <c r="P57" i="35"/>
  <c r="P8" i="37"/>
  <c r="P75"/>
  <c r="P94"/>
  <c r="P105" s="1"/>
  <c r="P93"/>
  <c r="P104" s="1"/>
  <c r="P92"/>
  <c r="P72"/>
  <c r="P83" s="1"/>
  <c r="P70"/>
  <c r="P81" s="1"/>
  <c r="P68"/>
  <c r="P79" s="1"/>
  <c r="P100"/>
  <c r="P111" s="1"/>
  <c r="P101"/>
  <c r="P112" s="1"/>
  <c r="P74"/>
  <c r="P85" s="1"/>
  <c r="O67"/>
  <c r="N103"/>
  <c r="M102"/>
  <c r="N86"/>
  <c r="M78"/>
  <c r="O33"/>
  <c r="O32" s="1"/>
  <c r="N55"/>
  <c r="N54" s="1"/>
  <c r="N67" i="31"/>
  <c r="N72"/>
  <c r="P47" i="35"/>
  <c r="P53" s="1"/>
  <c r="P45"/>
  <c r="P51" s="1"/>
  <c r="P43"/>
  <c r="P49" s="1"/>
  <c r="P59"/>
  <c r="P65" s="1"/>
  <c r="P61"/>
  <c r="P67" s="1"/>
  <c r="O56" i="31"/>
  <c r="P9" i="37" s="1"/>
  <c r="O9" i="35"/>
  <c r="P8"/>
  <c r="U9" i="33"/>
  <c r="P75" i="31"/>
  <c r="P76" s="1"/>
  <c r="Q7" i="35"/>
  <c r="P113" i="31"/>
  <c r="Q54"/>
  <c r="Q79" s="1"/>
  <c r="V8" i="33"/>
  <c r="P55" i="31"/>
  <c r="Q44" i="35"/>
  <c r="Q47"/>
  <c r="P63"/>
  <c r="O71" i="31"/>
  <c r="P46" i="35"/>
  <c r="P52" s="1"/>
  <c r="P44"/>
  <c r="P50" s="1"/>
  <c r="P42"/>
  <c r="P48" s="1"/>
  <c r="P60"/>
  <c r="P66" s="1"/>
  <c r="P56"/>
  <c r="P62" s="1"/>
  <c r="P58"/>
  <c r="P64" s="1"/>
  <c r="O30"/>
  <c r="O36"/>
  <c r="Q23"/>
  <c r="P22"/>
  <c r="O29"/>
  <c r="O35"/>
  <c r="O33"/>
  <c r="O39"/>
  <c r="O32"/>
  <c r="O38"/>
  <c r="M68" i="31"/>
  <c r="M67"/>
  <c r="N65"/>
  <c r="O61"/>
  <c r="Q59" i="35" l="1"/>
  <c r="Q8" i="37"/>
  <c r="R7"/>
  <c r="P91"/>
  <c r="Q75"/>
  <c r="Q94"/>
  <c r="Q105" s="1"/>
  <c r="Q93"/>
  <c r="Q104" s="1"/>
  <c r="Q77"/>
  <c r="Q88" s="1"/>
  <c r="Q72"/>
  <c r="Q83" s="1"/>
  <c r="Q70"/>
  <c r="Q81" s="1"/>
  <c r="Q68"/>
  <c r="Q79" s="1"/>
  <c r="Q100"/>
  <c r="Q111" s="1"/>
  <c r="Q99"/>
  <c r="Q101"/>
  <c r="Q112" s="1"/>
  <c r="Q110"/>
  <c r="Q56" i="35"/>
  <c r="Q57"/>
  <c r="Q63" s="1"/>
  <c r="Q61"/>
  <c r="P67" i="37"/>
  <c r="Q76"/>
  <c r="Q87" s="1"/>
  <c r="Q96"/>
  <c r="Q107" s="1"/>
  <c r="Q95"/>
  <c r="Q106" s="1"/>
  <c r="Q92"/>
  <c r="Q71"/>
  <c r="Q82" s="1"/>
  <c r="Q69"/>
  <c r="Q80" s="1"/>
  <c r="Q74"/>
  <c r="Q85" s="1"/>
  <c r="Q73"/>
  <c r="Q84" s="1"/>
  <c r="Q98"/>
  <c r="Q109" s="1"/>
  <c r="Q97"/>
  <c r="Q108" s="1"/>
  <c r="O103"/>
  <c r="N102"/>
  <c r="O86"/>
  <c r="N78"/>
  <c r="P33"/>
  <c r="P32" s="1"/>
  <c r="O55"/>
  <c r="O54" s="1"/>
  <c r="Q62" i="35"/>
  <c r="Q50"/>
  <c r="Q42"/>
  <c r="Q48" s="1"/>
  <c r="Q43"/>
  <c r="Q45"/>
  <c r="Q51" s="1"/>
  <c r="Q58"/>
  <c r="Q64" s="1"/>
  <c r="Q46"/>
  <c r="Q52" s="1"/>
  <c r="Q65"/>
  <c r="Q67"/>
  <c r="Q49"/>
  <c r="Q53"/>
  <c r="Q8"/>
  <c r="V9" i="33"/>
  <c r="R7" i="35"/>
  <c r="Q75" i="31"/>
  <c r="Q76" s="1"/>
  <c r="W8" i="33"/>
  <c r="Q55" i="31"/>
  <c r="R70" i="37" s="1"/>
  <c r="Q113" i="31"/>
  <c r="R58" i="35"/>
  <c r="P56" i="31"/>
  <c r="Q9" i="37" s="1"/>
  <c r="P9" i="35"/>
  <c r="Q60"/>
  <c r="Q66" s="1"/>
  <c r="P71" i="31"/>
  <c r="O72"/>
  <c r="P38" i="35"/>
  <c r="P32"/>
  <c r="P29"/>
  <c r="P35"/>
  <c r="R23"/>
  <c r="R22" s="1"/>
  <c r="Q22"/>
  <c r="P33"/>
  <c r="P39"/>
  <c r="P36"/>
  <c r="P30"/>
  <c r="P61" i="31"/>
  <c r="O65"/>
  <c r="O67" s="1"/>
  <c r="R42" i="35" l="1"/>
  <c r="R59"/>
  <c r="O68" i="31"/>
  <c r="R47" i="35"/>
  <c r="R53" s="1"/>
  <c r="R44"/>
  <c r="R50" s="1"/>
  <c r="R65"/>
  <c r="R81" i="37"/>
  <c r="R75"/>
  <c r="R94"/>
  <c r="R105" s="1"/>
  <c r="R93"/>
  <c r="R104" s="1"/>
  <c r="R92"/>
  <c r="R71"/>
  <c r="R82" s="1"/>
  <c r="R99"/>
  <c r="R74"/>
  <c r="R85" s="1"/>
  <c r="R73"/>
  <c r="R84" s="1"/>
  <c r="R97"/>
  <c r="R108" s="1"/>
  <c r="Q71" i="31"/>
  <c r="R8" i="37"/>
  <c r="Q91"/>
  <c r="R110"/>
  <c r="Q67"/>
  <c r="R76"/>
  <c r="R87" s="1"/>
  <c r="R96"/>
  <c r="R107" s="1"/>
  <c r="R95"/>
  <c r="R106" s="1"/>
  <c r="R77"/>
  <c r="R88" s="1"/>
  <c r="R69"/>
  <c r="R80" s="1"/>
  <c r="R100"/>
  <c r="R111" s="1"/>
  <c r="R68"/>
  <c r="R101"/>
  <c r="R112" s="1"/>
  <c r="R98"/>
  <c r="R109" s="1"/>
  <c r="R72"/>
  <c r="R83" s="1"/>
  <c r="P103"/>
  <c r="O102"/>
  <c r="R79"/>
  <c r="P86"/>
  <c r="O78"/>
  <c r="Q33"/>
  <c r="Q32" s="1"/>
  <c r="P55"/>
  <c r="P54" s="1"/>
  <c r="R56" i="35"/>
  <c r="R62" s="1"/>
  <c r="R43"/>
  <c r="R49" s="1"/>
  <c r="R45"/>
  <c r="R51" s="1"/>
  <c r="R60"/>
  <c r="R61"/>
  <c r="R67" s="1"/>
  <c r="R64"/>
  <c r="P72" i="31"/>
  <c r="Q72" s="1"/>
  <c r="R66" i="35"/>
  <c r="R48"/>
  <c r="R46"/>
  <c r="R52" s="1"/>
  <c r="R57"/>
  <c r="R63" s="1"/>
  <c r="Q56" i="31"/>
  <c r="Q9" i="35"/>
  <c r="R8"/>
  <c r="W9" i="33"/>
  <c r="Q35" i="35"/>
  <c r="Q29"/>
  <c r="Q32"/>
  <c r="Q38"/>
  <c r="Q30"/>
  <c r="Q36"/>
  <c r="Q33"/>
  <c r="Q39"/>
  <c r="Q61" i="31"/>
  <c r="P65"/>
  <c r="R67" i="37" l="1"/>
  <c r="R9"/>
  <c r="N10" i="31"/>
  <c r="R91" i="37"/>
  <c r="Q103"/>
  <c r="P102"/>
  <c r="Q86"/>
  <c r="P78"/>
  <c r="R33"/>
  <c r="R32" s="1"/>
  <c r="Q55"/>
  <c r="Q54" s="1"/>
  <c r="R9" i="35"/>
  <c r="R39"/>
  <c r="R33"/>
  <c r="R36"/>
  <c r="R30"/>
  <c r="R32"/>
  <c r="R38"/>
  <c r="R29"/>
  <c r="R35"/>
  <c r="Q65" i="31"/>
  <c r="P68"/>
  <c r="P67"/>
  <c r="N19" l="1"/>
  <c r="R103" i="37"/>
  <c r="R102" s="1"/>
  <c r="Q102"/>
  <c r="R86"/>
  <c r="R78" s="1"/>
  <c r="Q78"/>
  <c r="R55"/>
  <c r="R54" s="1"/>
  <c r="Q67" i="31"/>
  <c r="N27" s="1"/>
  <c r="Q68"/>
  <c r="N31" s="1"/>
  <c r="AA12" i="33"/>
  <c r="Z12"/>
  <c r="X12"/>
  <c r="Q13" i="35"/>
  <c r="Q10" s="1"/>
  <c r="C10" i="33"/>
  <c r="D100" i="31"/>
  <c r="F100" s="1"/>
  <c r="K31" i="35"/>
  <c r="D10" i="33"/>
  <c r="J58" i="31" s="1"/>
  <c r="P28" i="35"/>
  <c r="I12" i="33"/>
  <c r="R13" i="35"/>
  <c r="R10" s="1"/>
  <c r="Z10" i="33" l="1"/>
  <c r="R37" i="35"/>
  <c r="R34" s="1"/>
  <c r="R28"/>
  <c r="P37"/>
  <c r="P34" s="1"/>
  <c r="M31"/>
  <c r="N28"/>
  <c r="Q31"/>
  <c r="AA10" i="33"/>
  <c r="Q28" i="35"/>
  <c r="M28"/>
  <c r="O28"/>
  <c r="J59" i="31"/>
  <c r="K37" i="35"/>
  <c r="K34" s="1"/>
  <c r="H58" i="31"/>
  <c r="G58"/>
  <c r="E58"/>
  <c r="D110"/>
  <c r="F110" s="1"/>
  <c r="F58"/>
  <c r="J100"/>
  <c r="J110" s="1"/>
  <c r="D58"/>
  <c r="C58"/>
  <c r="P58"/>
  <c r="I58"/>
  <c r="N58"/>
  <c r="M37" i="35"/>
  <c r="M34" s="1"/>
  <c r="Q37"/>
  <c r="Q34" s="1"/>
  <c r="P31"/>
  <c r="O37"/>
  <c r="O34" s="1"/>
  <c r="R31"/>
  <c r="L31"/>
  <c r="K28"/>
  <c r="O31"/>
  <c r="N31"/>
  <c r="X10" i="33"/>
  <c r="L37" i="35"/>
  <c r="L34" s="1"/>
  <c r="I10" i="33"/>
  <c r="C33" i="12" s="1"/>
  <c r="Q58" i="31"/>
  <c r="O58"/>
  <c r="M58"/>
  <c r="N37" i="35"/>
  <c r="N34" s="1"/>
  <c r="L58" i="31"/>
  <c r="K58"/>
  <c r="L62" l="1"/>
  <c r="L59"/>
  <c r="M63" s="1"/>
  <c r="M59"/>
  <c r="N63" s="1"/>
  <c r="M62"/>
  <c r="Q59"/>
  <c r="O10" s="1"/>
  <c r="Q62"/>
  <c r="I59"/>
  <c r="J63" s="1"/>
  <c r="I62"/>
  <c r="B33" i="12"/>
  <c r="E33" s="1"/>
  <c r="C59" i="31"/>
  <c r="D63" s="1"/>
  <c r="G62"/>
  <c r="G59"/>
  <c r="H63" s="1"/>
  <c r="J62"/>
  <c r="L28" i="35"/>
  <c r="K62" i="31"/>
  <c r="K59"/>
  <c r="L63" s="1"/>
  <c r="O62"/>
  <c r="O59"/>
  <c r="P63" s="1"/>
  <c r="N59"/>
  <c r="O63" s="1"/>
  <c r="N62"/>
  <c r="P62"/>
  <c r="P59"/>
  <c r="Q63" s="1"/>
  <c r="D62"/>
  <c r="D59"/>
  <c r="E63" s="1"/>
  <c r="F62"/>
  <c r="F59"/>
  <c r="G63" s="1"/>
  <c r="E59"/>
  <c r="F63" s="1"/>
  <c r="E62"/>
  <c r="H59"/>
  <c r="I63" s="1"/>
  <c r="H62"/>
  <c r="K63"/>
  <c r="K66" l="1"/>
  <c r="K64"/>
  <c r="I66"/>
  <c r="I64"/>
  <c r="F66"/>
  <c r="F64"/>
  <c r="O64"/>
  <c r="O66"/>
  <c r="N14"/>
  <c r="J66"/>
  <c r="J64"/>
  <c r="N64"/>
  <c r="N66"/>
  <c r="G64"/>
  <c r="G66"/>
  <c r="E64"/>
  <c r="E66"/>
  <c r="Q64"/>
  <c r="Q66"/>
  <c r="P64"/>
  <c r="P66"/>
  <c r="L66"/>
  <c r="L64"/>
  <c r="H64"/>
  <c r="H66"/>
  <c r="D66"/>
  <c r="D64"/>
  <c r="M66"/>
  <c r="M64"/>
  <c r="N23" l="1"/>
</calcChain>
</file>

<file path=xl/sharedStrings.xml><?xml version="1.0" encoding="utf-8"?>
<sst xmlns="http://schemas.openxmlformats.org/spreadsheetml/2006/main" count="477" uniqueCount="162">
  <si>
    <t>&lt;Please provide your opinion about this sprint deliverable by sending us an e-mail.&gt;</t>
  </si>
  <si>
    <t>Team planned hours</t>
  </si>
  <si>
    <t>Days</t>
  </si>
  <si>
    <t>Actual(h)</t>
  </si>
  <si>
    <t>Produtivity Target (h/day)</t>
  </si>
  <si>
    <t>Ideal Hours</t>
  </si>
  <si>
    <t>Percent done</t>
  </si>
  <si>
    <t>Worked Days</t>
  </si>
  <si>
    <t>Total</t>
  </si>
  <si>
    <t>Resource Status</t>
  </si>
  <si>
    <t>TEAM</t>
  </si>
  <si>
    <t>Productivity (h/day)</t>
  </si>
  <si>
    <t>Productivity Percent</t>
  </si>
  <si>
    <t xml:space="preserve">Ideal Productivity Percent </t>
  </si>
  <si>
    <t xml:space="preserve">Sprint progress - Updated on </t>
  </si>
  <si>
    <t>Uso Interno</t>
  </si>
  <si>
    <t>Description</t>
  </si>
  <si>
    <t>Internal Use</t>
  </si>
  <si>
    <t>BV</t>
  </si>
  <si>
    <t>Sprint</t>
  </si>
  <si>
    <t>SP</t>
  </si>
  <si>
    <t>SPR</t>
  </si>
  <si>
    <t>S01</t>
  </si>
  <si>
    <t>S02</t>
  </si>
  <si>
    <t>S03</t>
  </si>
  <si>
    <t>TOTALS</t>
  </si>
  <si>
    <t>%BV</t>
  </si>
  <si>
    <t>%SP</t>
  </si>
  <si>
    <t>End Sprint</t>
  </si>
  <si>
    <t>BVR</t>
  </si>
  <si>
    <t>Remain</t>
  </si>
  <si>
    <t>TOTAL</t>
  </si>
  <si>
    <t>Story Points (Total)</t>
  </si>
  <si>
    <t>New Tasks (hours)</t>
  </si>
  <si>
    <t>Day</t>
  </si>
  <si>
    <t>Impediments</t>
  </si>
  <si>
    <t>Daily missed hours</t>
  </si>
  <si>
    <t>Test</t>
  </si>
  <si>
    <t>Hrs disp</t>
  </si>
  <si>
    <t>Total Prod (h)</t>
  </si>
  <si>
    <t>Total Ideal (h)</t>
  </si>
  <si>
    <t>Target daily hours</t>
  </si>
  <si>
    <t>Projection based on total hours avaiable using 75% productivity target</t>
  </si>
  <si>
    <t>Projection based on total ideal hours avaiable using 100% productivity target</t>
  </si>
  <si>
    <t>Risk limit</t>
  </si>
  <si>
    <t>Product burndown and metrics</t>
  </si>
  <si>
    <t>Resource name</t>
  </si>
  <si>
    <t>Work</t>
  </si>
  <si>
    <t>EETC</t>
  </si>
  <si>
    <t>IBL Name</t>
  </si>
  <si>
    <t>Sprint Backlog Items</t>
  </si>
  <si>
    <t>%Var</t>
  </si>
  <si>
    <t>Productive hours (Time Sheet)</t>
  </si>
  <si>
    <t>Cumulative Hours (Actual hours)</t>
  </si>
  <si>
    <t>Story Points</t>
  </si>
  <si>
    <t>%Var(h)</t>
  </si>
  <si>
    <t>Planned</t>
  </si>
  <si>
    <t>Worked</t>
  </si>
  <si>
    <t>Final</t>
  </si>
  <si>
    <t>Progress</t>
  </si>
  <si>
    <t>Estimates (h)</t>
  </si>
  <si>
    <t>Notes</t>
  </si>
  <si>
    <t>Passed</t>
  </si>
  <si>
    <t>Failed</t>
  </si>
  <si>
    <t>S04</t>
  </si>
  <si>
    <t>Found Date</t>
  </si>
  <si>
    <t>Closed Date</t>
  </si>
  <si>
    <t>Solution</t>
  </si>
  <si>
    <t>IBL</t>
  </si>
  <si>
    <t>Secured limit</t>
  </si>
  <si>
    <t>Daily productive hours (AVG)</t>
  </si>
  <si>
    <t>Chances to Complete (%)</t>
  </si>
  <si>
    <t>Team efficiency over (75%)</t>
  </si>
  <si>
    <t>Team efficiency over (100%)</t>
  </si>
  <si>
    <t>Days left</t>
  </si>
  <si>
    <t>Hours Left</t>
  </si>
  <si>
    <t>Team efficiency over 75%</t>
  </si>
  <si>
    <t>Team efficiency over 100%</t>
  </si>
  <si>
    <t>Daily Productivity Goal (h)</t>
  </si>
  <si>
    <t>Team daily productivity average (h)</t>
  </si>
  <si>
    <t>Impact on Progress</t>
  </si>
  <si>
    <t>Team Progress and Efficiency</t>
  </si>
  <si>
    <t>Daily Report (scrum task + my tasks) from Target Process</t>
  </si>
  <si>
    <t/>
  </si>
  <si>
    <t>Actual (h)</t>
  </si>
  <si>
    <t xml:space="preserve">Sprint Backlog </t>
  </si>
  <si>
    <t>% Prod</t>
  </si>
  <si>
    <t>% Var 100%</t>
  </si>
  <si>
    <t>Remaining (h)</t>
  </si>
  <si>
    <t>Sprint 01 - Feedback</t>
  </si>
  <si>
    <t>Sprint Current (01)</t>
  </si>
  <si>
    <t>Sprint 01 - Objective</t>
  </si>
  <si>
    <t>Report</t>
  </si>
  <si>
    <t>% Var  85%</t>
  </si>
  <si>
    <t>Type</t>
  </si>
  <si>
    <t>FEATURE 02</t>
  </si>
  <si>
    <t>FEATURE 03</t>
  </si>
  <si>
    <t>FEATURE 04</t>
  </si>
  <si>
    <t>FEATURE 05</t>
  </si>
  <si>
    <t>FEATURE 06</t>
  </si>
  <si>
    <t>HR Type</t>
  </si>
  <si>
    <t>GD</t>
  </si>
  <si>
    <t>Var
[h]</t>
  </si>
  <si>
    <t>Var
[%]</t>
  </si>
  <si>
    <t>Remaining [h]</t>
  </si>
  <si>
    <t>Baseline
[h]</t>
  </si>
  <si>
    <t>Actual
[h]</t>
  </si>
  <si>
    <t>Done
[h]</t>
  </si>
  <si>
    <t>Compl
[%]</t>
  </si>
  <si>
    <t>Task Type Burndown</t>
  </si>
  <si>
    <t>TOT</t>
  </si>
  <si>
    <t>Productive (h)</t>
  </si>
  <si>
    <t>Cumulative (h)</t>
  </si>
  <si>
    <t>New Tasks (h)</t>
  </si>
  <si>
    <t>Risk Limit</t>
  </si>
  <si>
    <t>Secured Limit</t>
  </si>
  <si>
    <t>Target Daily (h)</t>
  </si>
  <si>
    <t>PRG</t>
  </si>
  <si>
    <t>ART</t>
  </si>
  <si>
    <t>AUD</t>
  </si>
  <si>
    <t>TST</t>
  </si>
  <si>
    <t>Sprint burndown</t>
  </si>
  <si>
    <t>Team Performance</t>
  </si>
  <si>
    <t>Resources</t>
  </si>
  <si>
    <t>Timesheet</t>
  </si>
  <si>
    <t>Burndown Resource Tables</t>
  </si>
  <si>
    <t>Burndown Task Graphics</t>
  </si>
  <si>
    <t>Burndown Task Tables</t>
  </si>
  <si>
    <t>New</t>
  </si>
  <si>
    <t>Closed</t>
  </si>
  <si>
    <t>Tank</t>
  </si>
  <si>
    <t>o tanque pode atirar para matar inimigos e breakable boxes</t>
  </si>
  <si>
    <t>o tanque pode pegar powerups</t>
  </si>
  <si>
    <t>o jogador tem um cronometro regressivo que, quando atinge zero, tira uma vida do jogador</t>
  </si>
  <si>
    <t>O jogador tem 3 HP de energia</t>
  </si>
  <si>
    <t>Os inimigos podem dar dano no tanque do jogador</t>
  </si>
  <si>
    <t>A camera segue o jogador com efeito de suavização, dando scroll nele, tentando-o manter com mais visão rpa frente do que pra tras (2/3). O scroll acaba quando chega no checkpoint (topo) ou quando tenta voltar pra baixo (bloqueado o movimento e o scroll)</t>
  </si>
  <si>
    <t>o jogo possui 15 stages</t>
  </si>
  <si>
    <t>O jogo possui uma tela de how to play</t>
  </si>
  <si>
    <t>Os tiros devem colidir com unbreakable boxes e fazer animação, e passar por cima de boxes "baixinhas"</t>
  </si>
  <si>
    <t>O jogo possui uma splash com logos</t>
  </si>
  <si>
    <t>O usuário pode, a qualquer momento, mutar os sons do jogo</t>
  </si>
  <si>
    <t>O jogo ajusta suas opções de qualidade automaticamente, levando em conta o framerate</t>
  </si>
  <si>
    <t>O jogo guarda o numero de powerups únicos adquiridos, a fase mais avançada que o jogador alcançou, o tempo de jogo</t>
  </si>
  <si>
    <t>quando não tiver mais vidas, o jogador é notificado da derrota</t>
  </si>
  <si>
    <t>mochi score quando não tiver mais vidas</t>
  </si>
  <si>
    <t>o tanque se move e colide com boxes (usando as setas direcionais tambem)</t>
  </si>
  <si>
    <t>A interface tem 2 niveis pro parallax</t>
  </si>
  <si>
    <t>Gustavo</t>
  </si>
  <si>
    <t>o tanque chega no final de cada stage e é passado para o proximo stage, ganhando segundos extra no cronometro</t>
  </si>
  <si>
    <t>GUSTAVO</t>
  </si>
  <si>
    <t>Movimento</t>
  </si>
  <si>
    <t>Colisão</t>
  </si>
  <si>
    <t>Controle de Layers</t>
  </si>
  <si>
    <t>Camera</t>
  </si>
  <si>
    <t>level</t>
  </si>
  <si>
    <t>Caio</t>
  </si>
  <si>
    <t>Kojiio</t>
  </si>
  <si>
    <t>Tiago</t>
  </si>
  <si>
    <t>Audio</t>
  </si>
  <si>
    <t>Partículas</t>
  </si>
  <si>
    <t>Tileset Placeholder</t>
  </si>
</sst>
</file>

<file path=xl/styles.xml><?xml version="1.0" encoding="utf-8"?>
<styleSheet xmlns="http://schemas.openxmlformats.org/spreadsheetml/2006/main">
  <numFmts count="8">
    <numFmt numFmtId="164" formatCode="0.0"/>
    <numFmt numFmtId="165" formatCode="[$-416]ddd\ d&quot;-&quot;mmm"/>
    <numFmt numFmtId="166" formatCode="[$-409]ddd\ d&quot;-&quot;mmm"/>
    <numFmt numFmtId="167" formatCode="[$-409]d\-mmm\-yy;@"/>
    <numFmt numFmtId="168" formatCode="yyyy/mm/dd"/>
    <numFmt numFmtId="169" formatCode="ddd"/>
    <numFmt numFmtId="170" formatCode="dd/mm;@"/>
    <numFmt numFmtId="171" formatCode="dd/mm"/>
  </numFmts>
  <fonts count="39">
    <font>
      <sz val="11"/>
      <color indexed="8"/>
      <name val="Calibri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b/>
      <i/>
      <sz val="20"/>
      <color indexed="32"/>
      <name val="Arial Black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20"/>
      <color indexed="32"/>
      <name val="Calibri"/>
      <family val="2"/>
      <scheme val="minor"/>
    </font>
    <font>
      <sz val="6.7"/>
      <color indexed="1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1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0"/>
      <color indexed="56"/>
      <name val="Calibri"/>
      <family val="2"/>
      <scheme val="minor"/>
    </font>
    <font>
      <b/>
      <sz val="10"/>
      <color indexed="9"/>
      <name val="Calibri"/>
      <family val="2"/>
      <scheme val="minor"/>
    </font>
    <font>
      <sz val="11"/>
      <name val="Calibri"/>
      <family val="2"/>
      <scheme val="minor"/>
    </font>
    <font>
      <b/>
      <sz val="8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i/>
      <sz val="10"/>
      <color indexed="10"/>
      <name val="Calibri"/>
      <family val="2"/>
      <scheme val="minor"/>
    </font>
    <font>
      <sz val="24"/>
      <color indexed="8"/>
      <name val="Calibri"/>
      <family val="2"/>
      <scheme val="minor"/>
    </font>
    <font>
      <b/>
      <sz val="18"/>
      <color indexed="8"/>
      <name val="Calibri"/>
      <family val="2"/>
      <scheme val="minor"/>
    </font>
    <font>
      <sz val="24"/>
      <name val="Calibri"/>
      <family val="2"/>
      <scheme val="minor"/>
    </font>
    <font>
      <sz val="18"/>
      <color indexed="8"/>
      <name val="Calibri"/>
      <family val="2"/>
      <scheme val="minor"/>
    </font>
    <font>
      <b/>
      <sz val="9"/>
      <color indexed="18"/>
      <name val="Calibri"/>
      <family val="2"/>
      <scheme val="minor"/>
    </font>
    <font>
      <b/>
      <sz val="9"/>
      <name val="Arial"/>
      <family val="2"/>
    </font>
    <font>
      <u/>
      <sz val="11"/>
      <color indexed="8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7"/>
        <bgColor indexed="52"/>
      </patternFill>
    </fill>
    <fill>
      <patternFill patternType="solid">
        <fgColor indexed="4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52"/>
      </patternFill>
    </fill>
    <fill>
      <patternFill patternType="solid">
        <fgColor theme="9" tint="-0.249977111117893"/>
        <bgColor indexed="5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0">
    <border>
      <left/>
      <right/>
      <top/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/>
      <right/>
      <top/>
      <bottom style="thin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5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4" borderId="0" applyNumberFormat="0" applyBorder="0" applyAlignment="0" applyProtection="0"/>
    <xf numFmtId="0" fontId="6" fillId="7" borderId="0" applyNumberFormat="0" applyBorder="0" applyAlignment="0" applyProtection="0"/>
    <xf numFmtId="0" fontId="5" fillId="5" borderId="0" applyNumberFormat="0" applyBorder="0" applyAlignment="0" applyProtection="0"/>
    <xf numFmtId="0" fontId="6" fillId="2" borderId="0" applyNumberFormat="0" applyBorder="0" applyAlignment="0" applyProtection="0"/>
    <xf numFmtId="0" fontId="6" fillId="5" borderId="0" applyNumberFormat="0" applyBorder="0" applyAlignment="0" applyProtection="0"/>
    <xf numFmtId="0" fontId="5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5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0" fillId="0" borderId="0"/>
    <xf numFmtId="9" fontId="2" fillId="0" borderId="0" applyFill="0" applyBorder="0" applyAlignment="0" applyProtection="0"/>
    <xf numFmtId="9" fontId="1" fillId="0" borderId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</cellStyleXfs>
  <cellXfs count="411">
    <xf numFmtId="0" fontId="0" fillId="0" borderId="0" xfId="0" applyFont="1"/>
    <xf numFmtId="0" fontId="9" fillId="0" borderId="0" xfId="0" applyFont="1"/>
    <xf numFmtId="0" fontId="8" fillId="0" borderId="0" xfId="0" applyFont="1"/>
    <xf numFmtId="0" fontId="11" fillId="31" borderId="0" xfId="0" applyFont="1" applyFill="1"/>
    <xf numFmtId="0" fontId="11" fillId="14" borderId="0" xfId="0" applyFont="1" applyFill="1" applyAlignment="1">
      <alignment horizontal="center"/>
    </xf>
    <xf numFmtId="0" fontId="11" fillId="14" borderId="0" xfId="0" applyFont="1" applyFill="1"/>
    <xf numFmtId="0" fontId="12" fillId="14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/>
    </xf>
    <xf numFmtId="0" fontId="12" fillId="14" borderId="0" xfId="0" applyFont="1" applyFill="1" applyAlignment="1">
      <alignment horizontal="right"/>
    </xf>
    <xf numFmtId="0" fontId="11" fillId="0" borderId="0" xfId="0" applyFont="1"/>
    <xf numFmtId="0" fontId="11" fillId="14" borderId="2" xfId="0" applyFont="1" applyFill="1" applyBorder="1" applyAlignment="1">
      <alignment horizontal="center"/>
    </xf>
    <xf numFmtId="0" fontId="13" fillId="14" borderId="0" xfId="0" applyFont="1" applyFill="1" applyAlignment="1">
      <alignment horizontal="left"/>
    </xf>
    <xf numFmtId="0" fontId="11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/>
    </xf>
    <xf numFmtId="0" fontId="13" fillId="14" borderId="0" xfId="0" applyFont="1" applyFill="1" applyAlignment="1">
      <alignment horizontal="right"/>
    </xf>
    <xf numFmtId="0" fontId="15" fillId="14" borderId="0" xfId="0" applyFont="1" applyFill="1" applyAlignment="1"/>
    <xf numFmtId="0" fontId="13" fillId="14" borderId="0" xfId="0" applyFont="1" applyFill="1"/>
    <xf numFmtId="15" fontId="11" fillId="14" borderId="0" xfId="0" applyNumberFormat="1" applyFont="1" applyFill="1" applyBorder="1" applyAlignment="1">
      <alignment horizontal="right"/>
    </xf>
    <xf numFmtId="1" fontId="11" fillId="14" borderId="0" xfId="0" applyNumberFormat="1" applyFont="1" applyFill="1"/>
    <xf numFmtId="0" fontId="16" fillId="14" borderId="0" xfId="16" applyFont="1" applyFill="1" applyBorder="1" applyAlignment="1">
      <alignment horizontal="right"/>
    </xf>
    <xf numFmtId="166" fontId="17" fillId="32" borderId="3" xfId="0" applyNumberFormat="1" applyFont="1" applyFill="1" applyBorder="1" applyAlignment="1">
      <alignment horizontal="center" vertical="center" wrapText="1"/>
    </xf>
    <xf numFmtId="0" fontId="11" fillId="31" borderId="0" xfId="0" applyFont="1" applyFill="1" applyBorder="1"/>
    <xf numFmtId="10" fontId="14" fillId="14" borderId="0" xfId="25" applyNumberFormat="1" applyFont="1" applyFill="1" applyBorder="1" applyAlignment="1">
      <alignment horizontal="right"/>
    </xf>
    <xf numFmtId="0" fontId="11" fillId="31" borderId="0" xfId="0" applyFont="1" applyFill="1" applyAlignment="1">
      <alignment vertical="center"/>
    </xf>
    <xf numFmtId="0" fontId="11" fillId="14" borderId="0" xfId="0" applyFont="1" applyFill="1" applyAlignment="1">
      <alignment vertical="center"/>
    </xf>
    <xf numFmtId="0" fontId="12" fillId="14" borderId="0" xfId="0" applyFont="1" applyFill="1" applyAlignment="1">
      <alignment horizontal="right" vertical="center"/>
    </xf>
    <xf numFmtId="0" fontId="11" fillId="0" borderId="0" xfId="0" applyFont="1" applyAlignment="1">
      <alignment vertical="center"/>
    </xf>
    <xf numFmtId="0" fontId="11" fillId="14" borderId="2" xfId="0" applyFont="1" applyFill="1" applyBorder="1" applyAlignment="1">
      <alignment horizontal="center" vertical="center"/>
    </xf>
    <xf numFmtId="0" fontId="13" fillId="14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center" vertical="center"/>
    </xf>
    <xf numFmtId="0" fontId="13" fillId="14" borderId="0" xfId="0" applyFont="1" applyFill="1" applyAlignment="1">
      <alignment horizontal="right" vertical="center"/>
    </xf>
    <xf numFmtId="0" fontId="15" fillId="14" borderId="0" xfId="0" applyFont="1" applyFill="1" applyAlignment="1">
      <alignment vertical="center"/>
    </xf>
    <xf numFmtId="0" fontId="13" fillId="14" borderId="0" xfId="0" applyFont="1" applyFill="1" applyAlignment="1">
      <alignment vertical="center"/>
    </xf>
    <xf numFmtId="15" fontId="11" fillId="14" borderId="0" xfId="0" applyNumberFormat="1" applyFont="1" applyFill="1" applyBorder="1" applyAlignment="1">
      <alignment horizontal="right" vertical="center"/>
    </xf>
    <xf numFmtId="1" fontId="11" fillId="14" borderId="0" xfId="0" applyNumberFormat="1" applyFont="1" applyFill="1" applyAlignment="1">
      <alignment vertical="center"/>
    </xf>
    <xf numFmtId="0" fontId="18" fillId="31" borderId="0" xfId="0" applyFont="1" applyFill="1" applyBorder="1" applyAlignment="1">
      <alignment vertical="center"/>
    </xf>
    <xf numFmtId="0" fontId="16" fillId="31" borderId="0" xfId="16" applyFont="1" applyFill="1" applyBorder="1" applyAlignment="1">
      <alignment horizontal="right" vertical="center"/>
    </xf>
    <xf numFmtId="0" fontId="16" fillId="14" borderId="0" xfId="16" applyFont="1" applyFill="1" applyBorder="1" applyAlignment="1">
      <alignment horizontal="right" vertical="center"/>
    </xf>
    <xf numFmtId="0" fontId="18" fillId="14" borderId="0" xfId="0" applyFont="1" applyFill="1" applyBorder="1" applyAlignment="1">
      <alignment horizontal="center" vertical="center"/>
    </xf>
    <xf numFmtId="0" fontId="19" fillId="33" borderId="3" xfId="0" applyFont="1" applyFill="1" applyBorder="1" applyAlignment="1">
      <alignment vertical="center" wrapText="1"/>
    </xf>
    <xf numFmtId="2" fontId="19" fillId="33" borderId="3" xfId="0" applyNumberFormat="1" applyFont="1" applyFill="1" applyBorder="1" applyAlignment="1">
      <alignment horizontal="right" vertical="center"/>
    </xf>
    <xf numFmtId="2" fontId="20" fillId="33" borderId="3" xfId="0" applyNumberFormat="1" applyFont="1" applyFill="1" applyBorder="1" applyAlignment="1">
      <alignment horizontal="center" vertical="center"/>
    </xf>
    <xf numFmtId="10" fontId="14" fillId="33" borderId="3" xfId="0" applyNumberFormat="1" applyFont="1" applyFill="1" applyBorder="1" applyAlignment="1">
      <alignment horizontal="right" vertical="center"/>
    </xf>
    <xf numFmtId="2" fontId="19" fillId="33" borderId="4" xfId="0" applyNumberFormat="1" applyFont="1" applyFill="1" applyBorder="1" applyAlignment="1">
      <alignment horizontal="right" vertical="center"/>
    </xf>
    <xf numFmtId="2" fontId="19" fillId="33" borderId="3" xfId="0" applyNumberFormat="1" applyFont="1" applyFill="1" applyBorder="1" applyAlignment="1">
      <alignment vertical="center"/>
    </xf>
    <xf numFmtId="10" fontId="14" fillId="33" borderId="3" xfId="25" applyNumberFormat="1" applyFont="1" applyFill="1" applyBorder="1" applyAlignment="1">
      <alignment horizontal="right" vertical="center"/>
    </xf>
    <xf numFmtId="0" fontId="11" fillId="31" borderId="0" xfId="0" applyFont="1" applyFill="1" applyBorder="1" applyAlignment="1">
      <alignment vertical="center"/>
    </xf>
    <xf numFmtId="10" fontId="14" fillId="14" borderId="0" xfId="25" applyNumberFormat="1" applyFont="1" applyFill="1" applyBorder="1" applyAlignment="1">
      <alignment horizontal="right" vertical="center"/>
    </xf>
    <xf numFmtId="0" fontId="19" fillId="34" borderId="3" xfId="0" applyFont="1" applyFill="1" applyBorder="1" applyAlignment="1">
      <alignment horizontal="left" vertical="center" wrapText="1"/>
    </xf>
    <xf numFmtId="0" fontId="21" fillId="34" borderId="3" xfId="0" applyFont="1" applyFill="1" applyBorder="1" applyAlignment="1">
      <alignment horizontal="right" vertical="center"/>
    </xf>
    <xf numFmtId="10" fontId="14" fillId="34" borderId="3" xfId="0" applyNumberFormat="1" applyFont="1" applyFill="1" applyBorder="1" applyAlignment="1">
      <alignment horizontal="right" vertical="center"/>
    </xf>
    <xf numFmtId="0" fontId="20" fillId="34" borderId="3" xfId="0" applyFont="1" applyFill="1" applyBorder="1" applyAlignment="1">
      <alignment horizontal="center" vertical="center"/>
    </xf>
    <xf numFmtId="2" fontId="19" fillId="34" borderId="4" xfId="0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vertical="center"/>
    </xf>
    <xf numFmtId="10" fontId="14" fillId="34" borderId="3" xfId="25" applyNumberFormat="1" applyFont="1" applyFill="1" applyBorder="1" applyAlignment="1">
      <alignment horizontal="right" vertical="center"/>
    </xf>
    <xf numFmtId="2" fontId="19" fillId="34" borderId="3" xfId="0" applyNumberFormat="1" applyFont="1" applyFill="1" applyBorder="1" applyAlignment="1">
      <alignment horizontal="right" vertical="center"/>
    </xf>
    <xf numFmtId="0" fontId="22" fillId="31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16" fillId="14" borderId="0" xfId="0" applyFont="1" applyFill="1" applyBorder="1" applyAlignment="1">
      <alignment horizontal="center" vertical="center"/>
    </xf>
    <xf numFmtId="0" fontId="22" fillId="14" borderId="0" xfId="0" applyFont="1" applyFill="1" applyAlignment="1">
      <alignment vertical="center"/>
    </xf>
    <xf numFmtId="0" fontId="21" fillId="14" borderId="3" xfId="0" applyFont="1" applyFill="1" applyBorder="1" applyAlignment="1">
      <alignment horizontal="center" vertical="center" wrapText="1"/>
    </xf>
    <xf numFmtId="0" fontId="11" fillId="0" borderId="5" xfId="0" applyFont="1" applyBorder="1"/>
    <xf numFmtId="0" fontId="11" fillId="0" borderId="6" xfId="0" applyFont="1" applyBorder="1"/>
    <xf numFmtId="0" fontId="18" fillId="0" borderId="0" xfId="16" applyFont="1" applyFill="1" applyBorder="1" applyAlignment="1">
      <alignment horizontal="center" wrapText="1"/>
    </xf>
    <xf numFmtId="0" fontId="11" fillId="14" borderId="0" xfId="0" applyFont="1" applyFill="1" applyBorder="1"/>
    <xf numFmtId="0" fontId="21" fillId="14" borderId="0" xfId="0" applyFont="1" applyFill="1" applyAlignment="1">
      <alignment horizontal="center"/>
    </xf>
    <xf numFmtId="2" fontId="11" fillId="14" borderId="0" xfId="0" applyNumberFormat="1" applyFont="1" applyFill="1"/>
    <xf numFmtId="0" fontId="21" fillId="14" borderId="0" xfId="0" applyFont="1" applyFill="1"/>
    <xf numFmtId="0" fontId="20" fillId="14" borderId="0" xfId="0" applyFont="1" applyFill="1" applyBorder="1"/>
    <xf numFmtId="0" fontId="21" fillId="17" borderId="3" xfId="0" applyFont="1" applyFill="1" applyBorder="1" applyAlignment="1">
      <alignment horizontal="center" vertical="center"/>
    </xf>
    <xf numFmtId="1" fontId="21" fillId="17" borderId="3" xfId="0" applyNumberFormat="1" applyFont="1" applyFill="1" applyBorder="1" applyAlignment="1">
      <alignment horizontal="center"/>
    </xf>
    <xf numFmtId="0" fontId="21" fillId="14" borderId="0" xfId="0" applyFont="1" applyFill="1" applyAlignment="1"/>
    <xf numFmtId="0" fontId="21" fillId="0" borderId="3" xfId="0" applyFont="1" applyBorder="1"/>
    <xf numFmtId="0" fontId="19" fillId="0" borderId="3" xfId="0" applyFont="1" applyBorder="1"/>
    <xf numFmtId="2" fontId="19" fillId="0" borderId="3" xfId="0" applyNumberFormat="1" applyFont="1" applyBorder="1"/>
    <xf numFmtId="0" fontId="21" fillId="35" borderId="3" xfId="0" applyFont="1" applyFill="1" applyBorder="1"/>
    <xf numFmtId="2" fontId="19" fillId="35" borderId="3" xfId="0" applyNumberFormat="1" applyFont="1" applyFill="1" applyBorder="1"/>
    <xf numFmtId="0" fontId="18" fillId="36" borderId="3" xfId="0" applyFont="1" applyFill="1" applyBorder="1"/>
    <xf numFmtId="2" fontId="18" fillId="36" borderId="3" xfId="0" applyNumberFormat="1" applyFont="1" applyFill="1" applyBorder="1"/>
    <xf numFmtId="0" fontId="21" fillId="14" borderId="0" xfId="0" applyFont="1" applyFill="1" applyBorder="1"/>
    <xf numFmtId="0" fontId="23" fillId="19" borderId="3" xfId="0" applyFont="1" applyFill="1" applyBorder="1"/>
    <xf numFmtId="2" fontId="23" fillId="19" borderId="3" xfId="0" applyNumberFormat="1" applyFont="1" applyFill="1" applyBorder="1"/>
    <xf numFmtId="0" fontId="21" fillId="0" borderId="0" xfId="0" applyFont="1" applyFill="1" applyBorder="1"/>
    <xf numFmtId="0" fontId="23" fillId="20" borderId="3" xfId="0" applyFont="1" applyFill="1" applyBorder="1"/>
    <xf numFmtId="164" fontId="23" fillId="20" borderId="3" xfId="0" applyNumberFormat="1" applyFont="1" applyFill="1" applyBorder="1"/>
    <xf numFmtId="0" fontId="24" fillId="21" borderId="3" xfId="0" applyFont="1" applyFill="1" applyBorder="1"/>
    <xf numFmtId="2" fontId="24" fillId="21" borderId="3" xfId="0" applyNumberFormat="1" applyFont="1" applyFill="1" applyBorder="1"/>
    <xf numFmtId="9" fontId="11" fillId="21" borderId="3" xfId="24" applyFont="1" applyFill="1" applyBorder="1"/>
    <xf numFmtId="9" fontId="24" fillId="21" borderId="3" xfId="24" applyFont="1" applyFill="1" applyBorder="1"/>
    <xf numFmtId="0" fontId="18" fillId="22" borderId="3" xfId="0" applyFont="1" applyFill="1" applyBorder="1"/>
    <xf numFmtId="9" fontId="11" fillId="22" borderId="3" xfId="24" applyFont="1" applyFill="1" applyBorder="1"/>
    <xf numFmtId="9" fontId="18" fillId="22" borderId="3" xfId="24" applyFont="1" applyFill="1" applyBorder="1"/>
    <xf numFmtId="0" fontId="25" fillId="14" borderId="0" xfId="0" applyFont="1" applyFill="1" applyBorder="1"/>
    <xf numFmtId="9" fontId="25" fillId="14" borderId="0" xfId="24" applyFont="1" applyFill="1" applyBorder="1"/>
    <xf numFmtId="0" fontId="18" fillId="31" borderId="0" xfId="16" applyFont="1" applyFill="1" applyBorder="1" applyAlignment="1"/>
    <xf numFmtId="0" fontId="18" fillId="32" borderId="3" xfId="0" applyFont="1" applyFill="1" applyBorder="1"/>
    <xf numFmtId="164" fontId="18" fillId="33" borderId="3" xfId="0" applyNumberFormat="1" applyFont="1" applyFill="1" applyBorder="1"/>
    <xf numFmtId="164" fontId="18" fillId="31" borderId="0" xfId="0" applyNumberFormat="1" applyFont="1" applyFill="1" applyBorder="1"/>
    <xf numFmtId="0" fontId="21" fillId="32" borderId="3" xfId="0" applyFont="1" applyFill="1" applyBorder="1"/>
    <xf numFmtId="2" fontId="18" fillId="33" borderId="3" xfId="0" applyNumberFormat="1" applyFont="1" applyFill="1" applyBorder="1"/>
    <xf numFmtId="1" fontId="20" fillId="33" borderId="3" xfId="0" applyNumberFormat="1" applyFont="1" applyFill="1" applyBorder="1"/>
    <xf numFmtId="1" fontId="20" fillId="31" borderId="0" xfId="0" applyNumberFormat="1" applyFont="1" applyFill="1" applyBorder="1"/>
    <xf numFmtId="2" fontId="11" fillId="31" borderId="0" xfId="0" applyNumberFormat="1" applyFont="1" applyFill="1" applyBorder="1"/>
    <xf numFmtId="0" fontId="20" fillId="33" borderId="3" xfId="0" applyFont="1" applyFill="1" applyBorder="1"/>
    <xf numFmtId="0" fontId="20" fillId="33" borderId="3" xfId="0" applyFont="1" applyFill="1" applyBorder="1" applyAlignment="1">
      <alignment horizontal="center"/>
    </xf>
    <xf numFmtId="0" fontId="20" fillId="31" borderId="0" xfId="0" applyFont="1" applyFill="1" applyBorder="1" applyAlignment="1">
      <alignment horizontal="center"/>
    </xf>
    <xf numFmtId="0" fontId="19" fillId="32" borderId="3" xfId="0" applyFont="1" applyFill="1" applyBorder="1" applyAlignment="1">
      <alignment horizontal="center" wrapText="1"/>
    </xf>
    <xf numFmtId="166" fontId="26" fillId="32" borderId="3" xfId="0" applyNumberFormat="1" applyFont="1" applyFill="1" applyBorder="1" applyAlignment="1">
      <alignment horizontal="center" vertical="center" wrapText="1"/>
    </xf>
    <xf numFmtId="0" fontId="20" fillId="37" borderId="3" xfId="16" applyFont="1" applyFill="1" applyBorder="1" applyAlignment="1">
      <alignment horizontal="left"/>
    </xf>
    <xf numFmtId="0" fontId="21" fillId="33" borderId="3" xfId="0" applyFont="1" applyFill="1" applyBorder="1" applyAlignment="1">
      <alignment horizontal="center"/>
    </xf>
    <xf numFmtId="9" fontId="21" fillId="33" borderId="3" xfId="0" applyNumberFormat="1" applyFont="1" applyFill="1" applyBorder="1"/>
    <xf numFmtId="0" fontId="21" fillId="33" borderId="3" xfId="0" applyFont="1" applyFill="1" applyBorder="1"/>
    <xf numFmtId="2" fontId="21" fillId="33" borderId="3" xfId="0" applyNumberFormat="1" applyFont="1" applyFill="1" applyBorder="1"/>
    <xf numFmtId="9" fontId="21" fillId="33" borderId="3" xfId="25" applyFont="1" applyFill="1" applyBorder="1"/>
    <xf numFmtId="0" fontId="19" fillId="32" borderId="3" xfId="0" applyFont="1" applyFill="1" applyBorder="1"/>
    <xf numFmtId="0" fontId="19" fillId="32" borderId="3" xfId="0" applyFont="1" applyFill="1" applyBorder="1" applyAlignment="1">
      <alignment horizontal="center"/>
    </xf>
    <xf numFmtId="2" fontId="19" fillId="32" borderId="3" xfId="0" applyNumberFormat="1" applyFont="1" applyFill="1" applyBorder="1"/>
    <xf numFmtId="9" fontId="14" fillId="32" borderId="3" xfId="25" applyFont="1" applyFill="1" applyBorder="1"/>
    <xf numFmtId="0" fontId="27" fillId="14" borderId="0" xfId="0" applyFont="1" applyFill="1" applyBorder="1"/>
    <xf numFmtId="1" fontId="21" fillId="33" borderId="3" xfId="0" applyNumberFormat="1" applyFont="1" applyFill="1" applyBorder="1"/>
    <xf numFmtId="10" fontId="21" fillId="33" borderId="3" xfId="0" applyNumberFormat="1" applyFont="1" applyFill="1" applyBorder="1"/>
    <xf numFmtId="2" fontId="20" fillId="33" borderId="3" xfId="0" applyNumberFormat="1" applyFont="1" applyFill="1" applyBorder="1"/>
    <xf numFmtId="2" fontId="11" fillId="31" borderId="0" xfId="0" applyNumberFormat="1" applyFont="1" applyFill="1"/>
    <xf numFmtId="1" fontId="21" fillId="32" borderId="3" xfId="0" applyNumberFormat="1" applyFont="1" applyFill="1" applyBorder="1"/>
    <xf numFmtId="2" fontId="21" fillId="32" borderId="3" xfId="0" applyNumberFormat="1" applyFont="1" applyFill="1" applyBorder="1"/>
    <xf numFmtId="10" fontId="21" fillId="32" borderId="3" xfId="0" applyNumberFormat="1" applyFont="1" applyFill="1" applyBorder="1"/>
    <xf numFmtId="0" fontId="21" fillId="31" borderId="0" xfId="0" applyFont="1" applyFill="1" applyBorder="1" applyAlignment="1">
      <alignment wrapText="1"/>
    </xf>
    <xf numFmtId="0" fontId="21" fillId="32" borderId="3" xfId="0" applyFont="1" applyFill="1" applyBorder="1" applyAlignment="1">
      <alignment horizontal="center" wrapText="1"/>
    </xf>
    <xf numFmtId="166" fontId="17" fillId="31" borderId="0" xfId="0" applyNumberFormat="1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wrapText="1"/>
    </xf>
    <xf numFmtId="2" fontId="19" fillId="32" borderId="3" xfId="0" applyNumberFormat="1" applyFont="1" applyFill="1" applyBorder="1" applyAlignment="1">
      <alignment horizontal="center"/>
    </xf>
    <xf numFmtId="2" fontId="21" fillId="31" borderId="0" xfId="0" applyNumberFormat="1" applyFont="1" applyFill="1" applyBorder="1"/>
    <xf numFmtId="0" fontId="16" fillId="38" borderId="7" xfId="16" applyFont="1" applyFill="1" applyBorder="1" applyAlignment="1"/>
    <xf numFmtId="0" fontId="16" fillId="38" borderId="4" xfId="16" applyFont="1" applyFill="1" applyBorder="1" applyAlignment="1"/>
    <xf numFmtId="0" fontId="16" fillId="38" borderId="8" xfId="16" applyFont="1" applyFill="1" applyBorder="1" applyAlignment="1"/>
    <xf numFmtId="0" fontId="16" fillId="38" borderId="3" xfId="16" applyFont="1" applyFill="1" applyBorder="1" applyAlignment="1"/>
    <xf numFmtId="0" fontId="16" fillId="38" borderId="3" xfId="16" applyFont="1" applyFill="1" applyBorder="1" applyAlignment="1">
      <alignment horizontal="center"/>
    </xf>
    <xf numFmtId="167" fontId="21" fillId="0" borderId="3" xfId="0" applyNumberFormat="1" applyFont="1" applyBorder="1" applyAlignment="1">
      <alignment wrapText="1"/>
    </xf>
    <xf numFmtId="0" fontId="10" fillId="0" borderId="0" xfId="23" applyFont="1"/>
    <xf numFmtId="4" fontId="20" fillId="0" borderId="3" xfId="0" applyNumberFormat="1" applyFont="1" applyBorder="1" applyAlignment="1">
      <alignment horizontal="center" vertical="center"/>
    </xf>
    <xf numFmtId="4" fontId="19" fillId="33" borderId="4" xfId="0" applyNumberFormat="1" applyFont="1" applyFill="1" applyBorder="1" applyAlignment="1">
      <alignment horizontal="right" vertical="center"/>
    </xf>
    <xf numFmtId="4" fontId="20" fillId="34" borderId="3" xfId="0" applyNumberFormat="1" applyFont="1" applyFill="1" applyBorder="1" applyAlignment="1">
      <alignment horizontal="center" vertical="center"/>
    </xf>
    <xf numFmtId="4" fontId="19" fillId="34" borderId="4" xfId="0" applyNumberFormat="1" applyFont="1" applyFill="1" applyBorder="1" applyAlignment="1">
      <alignment horizontal="right" vertical="center"/>
    </xf>
    <xf numFmtId="2" fontId="19" fillId="34" borderId="7" xfId="0" applyNumberFormat="1" applyFont="1" applyFill="1" applyBorder="1" applyAlignment="1">
      <alignment vertical="center"/>
    </xf>
    <xf numFmtId="2" fontId="19" fillId="34" borderId="4" xfId="0" applyNumberFormat="1" applyFont="1" applyFill="1" applyBorder="1" applyAlignment="1">
      <alignment vertical="center"/>
    </xf>
    <xf numFmtId="0" fontId="18" fillId="23" borderId="3" xfId="16" applyFont="1" applyFill="1" applyBorder="1" applyAlignment="1">
      <alignment horizontal="center"/>
    </xf>
    <xf numFmtId="14" fontId="21" fillId="17" borderId="3" xfId="0" applyNumberFormat="1" applyFont="1" applyFill="1" applyBorder="1" applyAlignment="1">
      <alignment horizontal="center" vertical="center"/>
    </xf>
    <xf numFmtId="0" fontId="21" fillId="17" borderId="3" xfId="0" applyFont="1" applyFill="1" applyBorder="1" applyAlignment="1">
      <alignment horizontal="left" vertical="center" wrapText="1"/>
    </xf>
    <xf numFmtId="0" fontId="21" fillId="15" borderId="3" xfId="0" applyFont="1" applyFill="1" applyBorder="1" applyAlignment="1">
      <alignment horizontal="center" vertical="center"/>
    </xf>
    <xf numFmtId="14" fontId="21" fillId="15" borderId="3" xfId="0" applyNumberFormat="1" applyFont="1" applyFill="1" applyBorder="1" applyAlignment="1">
      <alignment horizontal="center" vertical="center"/>
    </xf>
    <xf numFmtId="0" fontId="21" fillId="15" borderId="3" xfId="0" applyFont="1" applyFill="1" applyBorder="1" applyAlignment="1">
      <alignment horizontal="left" vertical="center" wrapText="1"/>
    </xf>
    <xf numFmtId="0" fontId="21" fillId="24" borderId="3" xfId="0" applyFont="1" applyFill="1" applyBorder="1" applyAlignment="1">
      <alignment horizontal="center" vertical="center"/>
    </xf>
    <xf numFmtId="14" fontId="21" fillId="24" borderId="3" xfId="0" applyNumberFormat="1" applyFont="1" applyFill="1" applyBorder="1" applyAlignment="1">
      <alignment horizontal="center" vertical="center"/>
    </xf>
    <xf numFmtId="0" fontId="21" fillId="24" borderId="3" xfId="0" applyFont="1" applyFill="1" applyBorder="1" applyAlignment="1">
      <alignment horizontal="left" vertical="center" wrapText="1"/>
    </xf>
    <xf numFmtId="0" fontId="21" fillId="25" borderId="9" xfId="0" applyFont="1" applyFill="1" applyBorder="1" applyAlignment="1">
      <alignment horizontal="center" vertical="center"/>
    </xf>
    <xf numFmtId="0" fontId="21" fillId="25" borderId="3" xfId="0" applyFont="1" applyFill="1" applyBorder="1" applyAlignment="1">
      <alignment horizontal="center" vertical="center"/>
    </xf>
    <xf numFmtId="14" fontId="21" fillId="25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center" vertical="center"/>
    </xf>
    <xf numFmtId="14" fontId="21" fillId="26" borderId="9" xfId="0" applyNumberFormat="1" applyFont="1" applyFill="1" applyBorder="1" applyAlignment="1">
      <alignment horizontal="center" vertical="center"/>
    </xf>
    <xf numFmtId="0" fontId="21" fillId="26" borderId="9" xfId="0" applyFont="1" applyFill="1" applyBorder="1" applyAlignment="1">
      <alignment horizontal="left" vertical="center" wrapText="1"/>
    </xf>
    <xf numFmtId="0" fontId="21" fillId="14" borderId="2" xfId="0" applyFont="1" applyFill="1" applyBorder="1"/>
    <xf numFmtId="0" fontId="21" fillId="14" borderId="10" xfId="0" applyFont="1" applyFill="1" applyBorder="1"/>
    <xf numFmtId="0" fontId="28" fillId="14" borderId="0" xfId="0" applyFont="1" applyFill="1" applyAlignment="1">
      <alignment horizontal="right"/>
    </xf>
    <xf numFmtId="0" fontId="18" fillId="14" borderId="0" xfId="0" applyFont="1" applyFill="1" applyAlignment="1">
      <alignment horizontal="center"/>
    </xf>
    <xf numFmtId="9" fontId="21" fillId="17" borderId="3" xfId="24" applyFont="1" applyFill="1" applyBorder="1" applyAlignment="1">
      <alignment horizontal="center" vertical="center"/>
    </xf>
    <xf numFmtId="9" fontId="21" fillId="17" borderId="3" xfId="24" applyNumberFormat="1" applyFont="1" applyFill="1" applyBorder="1" applyAlignment="1">
      <alignment horizontal="center" vertical="center"/>
    </xf>
    <xf numFmtId="9" fontId="21" fillId="15" borderId="3" xfId="24" applyFont="1" applyFill="1" applyBorder="1" applyAlignment="1">
      <alignment horizontal="center" vertical="center"/>
    </xf>
    <xf numFmtId="9" fontId="21" fillId="24" borderId="3" xfId="24" applyFont="1" applyFill="1" applyBorder="1" applyAlignment="1">
      <alignment horizontal="center" vertical="center"/>
    </xf>
    <xf numFmtId="9" fontId="21" fillId="25" borderId="3" xfId="24" applyFont="1" applyFill="1" applyBorder="1" applyAlignment="1">
      <alignment horizontal="center" vertical="center"/>
    </xf>
    <xf numFmtId="9" fontId="21" fillId="25" borderId="9" xfId="24" applyFont="1" applyFill="1" applyBorder="1" applyAlignment="1">
      <alignment horizontal="center" vertical="center"/>
    </xf>
    <xf numFmtId="9" fontId="21" fillId="26" borderId="9" xfId="24" applyFont="1" applyFill="1" applyBorder="1" applyAlignment="1">
      <alignment horizontal="center" vertical="center"/>
    </xf>
    <xf numFmtId="0" fontId="21" fillId="14" borderId="3" xfId="0" applyFont="1" applyFill="1" applyBorder="1"/>
    <xf numFmtId="9" fontId="21" fillId="14" borderId="3" xfId="24" applyFont="1" applyFill="1" applyBorder="1"/>
    <xf numFmtId="0" fontId="21" fillId="14" borderId="3" xfId="0" applyFont="1" applyFill="1" applyBorder="1" applyAlignment="1">
      <alignment horizontal="left" wrapText="1"/>
    </xf>
    <xf numFmtId="0" fontId="21" fillId="27" borderId="3" xfId="0" applyFont="1" applyFill="1" applyBorder="1" applyAlignment="1">
      <alignment horizontal="right"/>
    </xf>
    <xf numFmtId="2" fontId="21" fillId="14" borderId="3" xfId="0" applyNumberFormat="1" applyFont="1" applyFill="1" applyBorder="1" applyAlignment="1">
      <alignment horizontal="right"/>
    </xf>
    <xf numFmtId="164" fontId="21" fillId="14" borderId="3" xfId="0" applyNumberFormat="1" applyFont="1" applyFill="1" applyBorder="1" applyAlignment="1">
      <alignment horizontal="right"/>
    </xf>
    <xf numFmtId="2" fontId="21" fillId="14" borderId="3" xfId="0" applyNumberFormat="1" applyFont="1" applyFill="1" applyBorder="1"/>
    <xf numFmtId="10" fontId="21" fillId="14" borderId="3" xfId="0" applyNumberFormat="1" applyFont="1" applyFill="1" applyBorder="1" applyAlignment="1">
      <alignment horizontal="right"/>
    </xf>
    <xf numFmtId="0" fontId="21" fillId="14" borderId="3" xfId="0" applyFont="1" applyFill="1" applyBorder="1" applyAlignment="1">
      <alignment horizontal="right"/>
    </xf>
    <xf numFmtId="1" fontId="21" fillId="14" borderId="3" xfId="0" applyNumberFormat="1" applyFont="1" applyFill="1" applyBorder="1"/>
    <xf numFmtId="10" fontId="21" fillId="14" borderId="0" xfId="0" applyNumberFormat="1" applyFont="1" applyFill="1"/>
    <xf numFmtId="0" fontId="29" fillId="14" borderId="0" xfId="0" applyFont="1" applyFill="1"/>
    <xf numFmtId="0" fontId="30" fillId="15" borderId="0" xfId="0" applyFont="1" applyFill="1" applyAlignment="1"/>
    <xf numFmtId="169" fontId="17" fillId="31" borderId="11" xfId="0" applyNumberFormat="1" applyFont="1" applyFill="1" applyBorder="1" applyAlignment="1">
      <alignment horizontal="center" vertical="top" wrapText="1"/>
    </xf>
    <xf numFmtId="170" fontId="17" fillId="31" borderId="9" xfId="0" applyNumberFormat="1" applyFont="1" applyFill="1" applyBorder="1" applyAlignment="1">
      <alignment horizontal="center" wrapText="1"/>
    </xf>
    <xf numFmtId="0" fontId="16" fillId="38" borderId="11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4" xfId="16" applyFont="1" applyFill="1" applyBorder="1" applyAlignment="1">
      <alignment horizontal="center" vertical="center" wrapText="1"/>
    </xf>
    <xf numFmtId="169" fontId="36" fillId="32" borderId="11" xfId="0" applyNumberFormat="1" applyFont="1" applyFill="1" applyBorder="1" applyAlignment="1">
      <alignment horizontal="center" vertical="center" wrapText="1"/>
    </xf>
    <xf numFmtId="171" fontId="36" fillId="32" borderId="9" xfId="0" applyNumberFormat="1" applyFont="1" applyFill="1" applyBorder="1" applyAlignment="1">
      <alignment horizontal="center" vertical="center" wrapText="1"/>
    </xf>
    <xf numFmtId="0" fontId="21" fillId="36" borderId="7" xfId="0" applyFont="1" applyFill="1" applyBorder="1"/>
    <xf numFmtId="0" fontId="21" fillId="35" borderId="7" xfId="0" applyFont="1" applyFill="1" applyBorder="1"/>
    <xf numFmtId="2" fontId="1" fillId="36" borderId="3" xfId="0" applyNumberFormat="1" applyFont="1" applyFill="1" applyBorder="1"/>
    <xf numFmtId="2" fontId="1" fillId="35" borderId="3" xfId="0" applyNumberFormat="1" applyFont="1" applyFill="1" applyBorder="1"/>
    <xf numFmtId="0" fontId="0" fillId="31" borderId="0" xfId="0" applyFont="1" applyFill="1"/>
    <xf numFmtId="0" fontId="11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center" vertical="center"/>
    </xf>
    <xf numFmtId="0" fontId="12" fillId="31" borderId="0" xfId="0" applyFont="1" applyFill="1" applyAlignment="1">
      <alignment horizontal="right" vertical="center"/>
    </xf>
    <xf numFmtId="0" fontId="11" fillId="31" borderId="2" xfId="0" applyFont="1" applyFill="1" applyBorder="1" applyAlignment="1">
      <alignment horizontal="center" vertical="center"/>
    </xf>
    <xf numFmtId="0" fontId="13" fillId="31" borderId="0" xfId="0" applyFont="1" applyFill="1" applyAlignment="1">
      <alignment horizontal="left" vertical="center"/>
    </xf>
    <xf numFmtId="0" fontId="14" fillId="31" borderId="0" xfId="0" applyFont="1" applyFill="1" applyAlignment="1">
      <alignment horizontal="center" vertical="center"/>
    </xf>
    <xf numFmtId="0" fontId="13" fillId="31" borderId="0" xfId="0" applyFont="1" applyFill="1" applyAlignment="1">
      <alignment horizontal="right" vertical="center"/>
    </xf>
    <xf numFmtId="0" fontId="15" fillId="31" borderId="0" xfId="0" applyFont="1" applyFill="1" applyAlignment="1">
      <alignment vertical="center"/>
    </xf>
    <xf numFmtId="0" fontId="13" fillId="31" borderId="0" xfId="0" applyFont="1" applyFill="1" applyAlignment="1">
      <alignment vertical="center"/>
    </xf>
    <xf numFmtId="15" fontId="11" fillId="31" borderId="0" xfId="0" applyNumberFormat="1" applyFont="1" applyFill="1" applyBorder="1" applyAlignment="1">
      <alignment horizontal="right" vertical="center"/>
    </xf>
    <xf numFmtId="1" fontId="11" fillId="31" borderId="0" xfId="0" applyNumberFormat="1" applyFont="1" applyFill="1" applyAlignment="1">
      <alignment vertical="center"/>
    </xf>
    <xf numFmtId="2" fontId="20" fillId="36" borderId="3" xfId="0" applyNumberFormat="1" applyFont="1" applyFill="1" applyBorder="1"/>
    <xf numFmtId="2" fontId="20" fillId="36" borderId="7" xfId="0" applyNumberFormat="1" applyFont="1" applyFill="1" applyBorder="1"/>
    <xf numFmtId="2" fontId="20" fillId="36" borderId="12" xfId="0" applyNumberFormat="1" applyFont="1" applyFill="1" applyBorder="1"/>
    <xf numFmtId="2" fontId="20" fillId="36" borderId="9" xfId="0" applyNumberFormat="1" applyFont="1" applyFill="1" applyBorder="1"/>
    <xf numFmtId="0" fontId="19" fillId="40" borderId="20" xfId="0" applyFont="1" applyFill="1" applyBorder="1"/>
    <xf numFmtId="2" fontId="4" fillId="40" borderId="22" xfId="0" applyNumberFormat="1" applyFont="1" applyFill="1" applyBorder="1"/>
    <xf numFmtId="2" fontId="4" fillId="40" borderId="23" xfId="0" applyNumberFormat="1" applyFont="1" applyFill="1" applyBorder="1"/>
    <xf numFmtId="2" fontId="20" fillId="36" borderId="15" xfId="0" applyNumberFormat="1" applyFont="1" applyFill="1" applyBorder="1"/>
    <xf numFmtId="2" fontId="20" fillId="36" borderId="11" xfId="0" applyNumberFormat="1" applyFont="1" applyFill="1" applyBorder="1"/>
    <xf numFmtId="1" fontId="21" fillId="17" borderId="9" xfId="0" applyNumberFormat="1" applyFont="1" applyFill="1" applyBorder="1" applyAlignment="1">
      <alignment horizontal="center"/>
    </xf>
    <xf numFmtId="2" fontId="20" fillId="36" borderId="16" xfId="0" applyNumberFormat="1" applyFont="1" applyFill="1" applyBorder="1" applyAlignment="1">
      <alignment horizontal="center"/>
    </xf>
    <xf numFmtId="2" fontId="20" fillId="36" borderId="8" xfId="0" applyNumberFormat="1" applyFont="1" applyFill="1" applyBorder="1" applyAlignment="1">
      <alignment horizontal="center"/>
    </xf>
    <xf numFmtId="2" fontId="20" fillId="36" borderId="13" xfId="0" applyNumberFormat="1" applyFont="1" applyFill="1" applyBorder="1" applyAlignment="1">
      <alignment horizontal="center"/>
    </xf>
    <xf numFmtId="0" fontId="19" fillId="40" borderId="24" xfId="0" applyFont="1" applyFill="1" applyBorder="1" applyAlignment="1">
      <alignment horizontal="center"/>
    </xf>
    <xf numFmtId="2" fontId="20" fillId="36" borderId="17" xfId="0" applyNumberFormat="1" applyFont="1" applyFill="1" applyBorder="1"/>
    <xf numFmtId="2" fontId="20" fillId="36" borderId="4" xfId="0" applyNumberFormat="1" applyFont="1" applyFill="1" applyBorder="1"/>
    <xf numFmtId="2" fontId="20" fillId="36" borderId="14" xfId="0" applyNumberFormat="1" applyFont="1" applyFill="1" applyBorder="1"/>
    <xf numFmtId="2" fontId="4" fillId="40" borderId="21" xfId="0" applyNumberFormat="1" applyFont="1" applyFill="1" applyBorder="1"/>
    <xf numFmtId="2" fontId="18" fillId="36" borderId="25" xfId="0" applyNumberFormat="1" applyFont="1" applyFill="1" applyBorder="1"/>
    <xf numFmtId="2" fontId="18" fillId="36" borderId="26" xfId="0" applyNumberFormat="1" applyFont="1" applyFill="1" applyBorder="1"/>
    <xf numFmtId="2" fontId="18" fillId="36" borderId="27" xfId="0" applyNumberFormat="1" applyFont="1" applyFill="1" applyBorder="1"/>
    <xf numFmtId="2" fontId="4" fillId="40" borderId="19" xfId="0" applyNumberFormat="1" applyFont="1" applyFill="1" applyBorder="1"/>
    <xf numFmtId="0" fontId="21" fillId="36" borderId="15" xfId="0" applyFont="1" applyFill="1" applyBorder="1"/>
    <xf numFmtId="0" fontId="21" fillId="36" borderId="16" xfId="0" applyFont="1" applyFill="1" applyBorder="1" applyAlignment="1">
      <alignment horizontal="center"/>
    </xf>
    <xf numFmtId="2" fontId="4" fillId="36" borderId="25" xfId="0" applyNumberFormat="1" applyFont="1" applyFill="1" applyBorder="1"/>
    <xf numFmtId="2" fontId="1" fillId="36" borderId="17" xfId="0" applyNumberFormat="1" applyFont="1" applyFill="1" applyBorder="1"/>
    <xf numFmtId="2" fontId="1" fillId="36" borderId="11" xfId="0" applyNumberFormat="1" applyFont="1" applyFill="1" applyBorder="1"/>
    <xf numFmtId="0" fontId="21" fillId="36" borderId="8" xfId="0" applyFont="1" applyFill="1" applyBorder="1" applyAlignment="1">
      <alignment horizontal="center"/>
    </xf>
    <xf numFmtId="2" fontId="4" fillId="36" borderId="26" xfId="0" applyNumberFormat="1" applyFont="1" applyFill="1" applyBorder="1"/>
    <xf numFmtId="2" fontId="1" fillId="36" borderId="4" xfId="0" applyNumberFormat="1" applyFont="1" applyFill="1" applyBorder="1"/>
    <xf numFmtId="0" fontId="21" fillId="36" borderId="12" xfId="0" applyFont="1" applyFill="1" applyBorder="1"/>
    <xf numFmtId="0" fontId="21" fillId="36" borderId="13" xfId="0" applyFont="1" applyFill="1" applyBorder="1" applyAlignment="1">
      <alignment horizontal="center"/>
    </xf>
    <xf numFmtId="2" fontId="4" fillId="36" borderId="27" xfId="0" applyNumberFormat="1" applyFont="1" applyFill="1" applyBorder="1"/>
    <xf numFmtId="2" fontId="1" fillId="36" borderId="14" xfId="0" applyNumberFormat="1" applyFont="1" applyFill="1" applyBorder="1"/>
    <xf numFmtId="2" fontId="1" fillId="36" borderId="9" xfId="0" applyNumberFormat="1" applyFont="1" applyFill="1" applyBorder="1"/>
    <xf numFmtId="0" fontId="21" fillId="35" borderId="15" xfId="0" applyFont="1" applyFill="1" applyBorder="1"/>
    <xf numFmtId="0" fontId="21" fillId="35" borderId="16" xfId="0" applyFont="1" applyFill="1" applyBorder="1" applyAlignment="1">
      <alignment horizontal="center"/>
    </xf>
    <xf numFmtId="2" fontId="4" fillId="35" borderId="25" xfId="0" applyNumberFormat="1" applyFont="1" applyFill="1" applyBorder="1"/>
    <xf numFmtId="2" fontId="1" fillId="35" borderId="17" xfId="0" applyNumberFormat="1" applyFont="1" applyFill="1" applyBorder="1"/>
    <xf numFmtId="2" fontId="1" fillId="35" borderId="11" xfId="0" applyNumberFormat="1" applyFont="1" applyFill="1" applyBorder="1"/>
    <xf numFmtId="0" fontId="21" fillId="35" borderId="8" xfId="0" applyFont="1" applyFill="1" applyBorder="1" applyAlignment="1">
      <alignment horizontal="center"/>
    </xf>
    <xf numFmtId="2" fontId="4" fillId="35" borderId="26" xfId="0" applyNumberFormat="1" applyFont="1" applyFill="1" applyBorder="1"/>
    <xf numFmtId="2" fontId="1" fillId="35" borderId="4" xfId="0" applyNumberFormat="1" applyFont="1" applyFill="1" applyBorder="1"/>
    <xf numFmtId="2" fontId="4" fillId="35" borderId="28" xfId="0" applyNumberFormat="1" applyFont="1" applyFill="1" applyBorder="1"/>
    <xf numFmtId="0" fontId="19" fillId="41" borderId="20" xfId="0" applyFont="1" applyFill="1" applyBorder="1"/>
    <xf numFmtId="0" fontId="19" fillId="41" borderId="24" xfId="0" applyFont="1" applyFill="1" applyBorder="1" applyAlignment="1">
      <alignment horizontal="center"/>
    </xf>
    <xf numFmtId="2" fontId="4" fillId="41" borderId="19" xfId="0" applyNumberFormat="1" applyFont="1" applyFill="1" applyBorder="1"/>
    <xf numFmtId="2" fontId="4" fillId="41" borderId="21" xfId="0" applyNumberFormat="1" applyFont="1" applyFill="1" applyBorder="1"/>
    <xf numFmtId="2" fontId="4" fillId="41" borderId="22" xfId="0" applyNumberFormat="1" applyFont="1" applyFill="1" applyBorder="1"/>
    <xf numFmtId="2" fontId="4" fillId="41" borderId="23" xfId="0" applyNumberFormat="1" applyFont="1" applyFill="1" applyBorder="1"/>
    <xf numFmtId="2" fontId="18" fillId="40" borderId="20" xfId="0" applyNumberFormat="1" applyFont="1" applyFill="1" applyBorder="1"/>
    <xf numFmtId="2" fontId="18" fillId="40" borderId="24" xfId="0" applyNumberFormat="1" applyFont="1" applyFill="1" applyBorder="1" applyAlignment="1">
      <alignment horizontal="center"/>
    </xf>
    <xf numFmtId="2" fontId="18" fillId="40" borderId="19" xfId="0" applyNumberFormat="1" applyFont="1" applyFill="1" applyBorder="1"/>
    <xf numFmtId="2" fontId="18" fillId="40" borderId="21" xfId="0" applyNumberFormat="1" applyFont="1" applyFill="1" applyBorder="1"/>
    <xf numFmtId="2" fontId="18" fillId="40" borderId="22" xfId="0" applyNumberFormat="1" applyFont="1" applyFill="1" applyBorder="1"/>
    <xf numFmtId="2" fontId="18" fillId="40" borderId="23" xfId="0" applyNumberFormat="1" applyFont="1" applyFill="1" applyBorder="1"/>
    <xf numFmtId="0" fontId="21" fillId="33" borderId="7" xfId="0" applyFont="1" applyFill="1" applyBorder="1"/>
    <xf numFmtId="164" fontId="18" fillId="42" borderId="3" xfId="0" applyNumberFormat="1" applyFont="1" applyFill="1" applyBorder="1"/>
    <xf numFmtId="164" fontId="20" fillId="42" borderId="3" xfId="0" applyNumberFormat="1" applyFont="1" applyFill="1" applyBorder="1"/>
    <xf numFmtId="164" fontId="18" fillId="42" borderId="11" xfId="0" applyNumberFormat="1" applyFont="1" applyFill="1" applyBorder="1"/>
    <xf numFmtId="164" fontId="20" fillId="42" borderId="11" xfId="0" applyNumberFormat="1" applyFont="1" applyFill="1" applyBorder="1"/>
    <xf numFmtId="0" fontId="18" fillId="33" borderId="20" xfId="0" applyFont="1" applyFill="1" applyBorder="1"/>
    <xf numFmtId="0" fontId="18" fillId="33" borderId="21" xfId="0" applyFont="1" applyFill="1" applyBorder="1" applyAlignment="1">
      <alignment horizontal="center"/>
    </xf>
    <xf numFmtId="164" fontId="18" fillId="33" borderId="22" xfId="0" applyNumberFormat="1" applyFont="1" applyFill="1" applyBorder="1"/>
    <xf numFmtId="164" fontId="18" fillId="33" borderId="23" xfId="0" applyNumberFormat="1" applyFont="1" applyFill="1" applyBorder="1"/>
    <xf numFmtId="164" fontId="18" fillId="42" borderId="9" xfId="0" applyNumberFormat="1" applyFont="1" applyFill="1" applyBorder="1"/>
    <xf numFmtId="164" fontId="20" fillId="42" borderId="9" xfId="0" applyNumberFormat="1" applyFont="1" applyFill="1" applyBorder="1"/>
    <xf numFmtId="0" fontId="19" fillId="33" borderId="20" xfId="0" applyFont="1" applyFill="1" applyBorder="1"/>
    <xf numFmtId="0" fontId="20" fillId="33" borderId="15" xfId="0" applyFont="1" applyFill="1" applyBorder="1"/>
    <xf numFmtId="0" fontId="20" fillId="33" borderId="17" xfId="0" applyFont="1" applyFill="1" applyBorder="1" applyAlignment="1">
      <alignment horizontal="center"/>
    </xf>
    <xf numFmtId="0" fontId="20" fillId="33" borderId="7" xfId="0" applyFont="1" applyFill="1" applyBorder="1"/>
    <xf numFmtId="0" fontId="20" fillId="33" borderId="4" xfId="0" applyFont="1" applyFill="1" applyBorder="1" applyAlignment="1">
      <alignment horizontal="center"/>
    </xf>
    <xf numFmtId="0" fontId="20" fillId="33" borderId="12" xfId="0" applyFont="1" applyFill="1" applyBorder="1"/>
    <xf numFmtId="0" fontId="20" fillId="33" borderId="14" xfId="0" applyFont="1" applyFill="1" applyBorder="1" applyAlignment="1">
      <alignment horizontal="center"/>
    </xf>
    <xf numFmtId="0" fontId="21" fillId="33" borderId="15" xfId="0" applyFont="1" applyFill="1" applyBorder="1"/>
    <xf numFmtId="0" fontId="21" fillId="43" borderId="15" xfId="0" applyFont="1" applyFill="1" applyBorder="1"/>
    <xf numFmtId="0" fontId="21" fillId="43" borderId="16" xfId="0" applyFont="1" applyFill="1" applyBorder="1" applyAlignment="1">
      <alignment horizontal="center"/>
    </xf>
    <xf numFmtId="2" fontId="19" fillId="43" borderId="25" xfId="0" applyNumberFormat="1" applyFont="1" applyFill="1" applyBorder="1"/>
    <xf numFmtId="2" fontId="21" fillId="43" borderId="17" xfId="0" applyNumberFormat="1" applyFont="1" applyFill="1" applyBorder="1"/>
    <xf numFmtId="2" fontId="21" fillId="43" borderId="11" xfId="0" applyNumberFormat="1" applyFont="1" applyFill="1" applyBorder="1"/>
    <xf numFmtId="0" fontId="21" fillId="43" borderId="7" xfId="0" applyFont="1" applyFill="1" applyBorder="1"/>
    <xf numFmtId="0" fontId="21" fillId="43" borderId="8" xfId="0" applyFont="1" applyFill="1" applyBorder="1" applyAlignment="1">
      <alignment horizontal="center"/>
    </xf>
    <xf numFmtId="2" fontId="19" fillId="43" borderId="26" xfId="0" applyNumberFormat="1" applyFont="1" applyFill="1" applyBorder="1"/>
    <xf numFmtId="2" fontId="21" fillId="43" borderId="4" xfId="0" applyNumberFormat="1" applyFont="1" applyFill="1" applyBorder="1"/>
    <xf numFmtId="2" fontId="21" fillId="43" borderId="3" xfId="0" applyNumberFormat="1" applyFont="1" applyFill="1" applyBorder="1"/>
    <xf numFmtId="0" fontId="21" fillId="43" borderId="12" xfId="0" applyFont="1" applyFill="1" applyBorder="1"/>
    <xf numFmtId="0" fontId="21" fillId="43" borderId="13" xfId="0" applyFont="1" applyFill="1" applyBorder="1" applyAlignment="1">
      <alignment horizontal="center"/>
    </xf>
    <xf numFmtId="2" fontId="19" fillId="43" borderId="27" xfId="0" applyNumberFormat="1" applyFont="1" applyFill="1" applyBorder="1"/>
    <xf numFmtId="2" fontId="21" fillId="43" borderId="14" xfId="0" applyNumberFormat="1" applyFont="1" applyFill="1" applyBorder="1"/>
    <xf numFmtId="2" fontId="21" fillId="43" borderId="9" xfId="0" applyNumberFormat="1" applyFont="1" applyFill="1" applyBorder="1"/>
    <xf numFmtId="0" fontId="19" fillId="44" borderId="20" xfId="0" applyFont="1" applyFill="1" applyBorder="1"/>
    <xf numFmtId="0" fontId="19" fillId="44" borderId="24" xfId="0" applyFont="1" applyFill="1" applyBorder="1" applyAlignment="1">
      <alignment horizontal="center"/>
    </xf>
    <xf numFmtId="2" fontId="19" fillId="44" borderId="19" xfId="0" applyNumberFormat="1" applyFont="1" applyFill="1" applyBorder="1"/>
    <xf numFmtId="2" fontId="19" fillId="44" borderId="21" xfId="0" applyNumberFormat="1" applyFont="1" applyFill="1" applyBorder="1"/>
    <xf numFmtId="2" fontId="19" fillId="44" borderId="22" xfId="0" applyNumberFormat="1" applyFont="1" applyFill="1" applyBorder="1"/>
    <xf numFmtId="2" fontId="19" fillId="44" borderId="23" xfId="0" applyNumberFormat="1" applyFont="1" applyFill="1" applyBorder="1"/>
    <xf numFmtId="0" fontId="1" fillId="31" borderId="0" xfId="0" quotePrefix="1" applyFont="1" applyFill="1"/>
    <xf numFmtId="2" fontId="19" fillId="43" borderId="29" xfId="0" applyNumberFormat="1" applyFont="1" applyFill="1" applyBorder="1"/>
    <xf numFmtId="2" fontId="19" fillId="43" borderId="28" xfId="0" applyNumberFormat="1" applyFont="1" applyFill="1" applyBorder="1"/>
    <xf numFmtId="166" fontId="26" fillId="33" borderId="3" xfId="0" applyNumberFormat="1" applyFont="1" applyFill="1" applyBorder="1" applyAlignment="1">
      <alignment horizontal="center" vertical="center" wrapText="1"/>
    </xf>
    <xf numFmtId="166" fontId="26" fillId="31" borderId="0" xfId="0" applyNumberFormat="1" applyFont="1" applyFill="1" applyBorder="1" applyAlignment="1">
      <alignment horizontal="center" vertical="center" wrapText="1"/>
    </xf>
    <xf numFmtId="0" fontId="20" fillId="0" borderId="0" xfId="0" applyFont="1" applyBorder="1"/>
    <xf numFmtId="0" fontId="21" fillId="31" borderId="3" xfId="0" applyFont="1" applyFill="1" applyBorder="1" applyAlignment="1">
      <alignment horizontal="left" vertical="center" wrapText="1"/>
    </xf>
    <xf numFmtId="0" fontId="21" fillId="31" borderId="3" xfId="0" applyFont="1" applyFill="1" applyBorder="1" applyAlignment="1">
      <alignment horizontal="right" vertical="center"/>
    </xf>
    <xf numFmtId="2" fontId="21" fillId="31" borderId="3" xfId="0" applyNumberFormat="1" applyFont="1" applyFill="1" applyBorder="1" applyAlignment="1">
      <alignment horizontal="right" vertical="center"/>
    </xf>
    <xf numFmtId="0" fontId="38" fillId="0" borderId="0" xfId="0" applyFont="1"/>
    <xf numFmtId="4" fontId="27" fillId="0" borderId="3" xfId="0" applyNumberFormat="1" applyFont="1" applyBorder="1" applyAlignment="1">
      <alignment horizontal="center" vertical="center"/>
    </xf>
    <xf numFmtId="0" fontId="1" fillId="0" borderId="0" xfId="0" applyFont="1"/>
    <xf numFmtId="4" fontId="27" fillId="34" borderId="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38" fillId="0" borderId="0" xfId="0" applyFont="1" applyAlignment="1">
      <alignment horizontal="left"/>
    </xf>
    <xf numFmtId="0" fontId="7" fillId="14" borderId="0" xfId="0" applyFont="1" applyFill="1" applyAlignment="1">
      <alignment horizontal="right" indent="1"/>
    </xf>
    <xf numFmtId="0" fontId="0" fillId="0" borderId="0" xfId="0" applyFont="1" applyAlignment="1">
      <alignment horizontal="left" wrapText="1"/>
    </xf>
    <xf numFmtId="0" fontId="21" fillId="14" borderId="12" xfId="0" quotePrefix="1" applyFont="1" applyFill="1" applyBorder="1" applyAlignment="1">
      <alignment horizontal="left" vertical="top" wrapText="1"/>
    </xf>
    <xf numFmtId="0" fontId="21" fillId="14" borderId="13" xfId="0" applyFont="1" applyFill="1" applyBorder="1" applyAlignment="1">
      <alignment horizontal="left" vertical="top" wrapText="1"/>
    </xf>
    <xf numFmtId="0" fontId="21" fillId="14" borderId="14" xfId="0" applyFont="1" applyFill="1" applyBorder="1" applyAlignment="1">
      <alignment horizontal="left" vertical="top" wrapText="1"/>
    </xf>
    <xf numFmtId="0" fontId="21" fillId="14" borderId="5" xfId="0" applyFont="1" applyFill="1" applyBorder="1" applyAlignment="1">
      <alignment horizontal="left" vertical="top" wrapText="1"/>
    </xf>
    <xf numFmtId="0" fontId="21" fillId="14" borderId="0" xfId="0" applyFont="1" applyFill="1" applyBorder="1" applyAlignment="1">
      <alignment horizontal="left" vertical="top" wrapText="1"/>
    </xf>
    <xf numFmtId="0" fontId="21" fillId="14" borderId="6" xfId="0" applyFont="1" applyFill="1" applyBorder="1" applyAlignment="1">
      <alignment horizontal="left" vertical="top" wrapText="1"/>
    </xf>
    <xf numFmtId="0" fontId="21" fillId="14" borderId="15" xfId="0" applyFont="1" applyFill="1" applyBorder="1" applyAlignment="1">
      <alignment horizontal="left" vertical="top" wrapText="1"/>
    </xf>
    <xf numFmtId="0" fontId="21" fillId="14" borderId="16" xfId="0" applyFont="1" applyFill="1" applyBorder="1" applyAlignment="1">
      <alignment horizontal="left" vertical="top" wrapText="1"/>
    </xf>
    <xf numFmtId="0" fontId="21" fillId="14" borderId="17" xfId="0" applyFont="1" applyFill="1" applyBorder="1" applyAlignment="1">
      <alignment horizontal="left" vertical="top" wrapText="1"/>
    </xf>
    <xf numFmtId="0" fontId="19" fillId="20" borderId="7" xfId="0" applyFont="1" applyFill="1" applyBorder="1" applyAlignment="1">
      <alignment horizontal="center"/>
    </xf>
    <xf numFmtId="0" fontId="19" fillId="20" borderId="8" xfId="0" applyFont="1" applyFill="1" applyBorder="1" applyAlignment="1">
      <alignment horizontal="center"/>
    </xf>
    <xf numFmtId="0" fontId="19" fillId="20" borderId="4" xfId="0" applyFont="1" applyFill="1" applyBorder="1" applyAlignment="1">
      <alignment horizontal="center"/>
    </xf>
    <xf numFmtId="0" fontId="19" fillId="20" borderId="3" xfId="0" applyFont="1" applyFill="1" applyBorder="1" applyAlignment="1">
      <alignment horizontal="center"/>
    </xf>
    <xf numFmtId="0" fontId="31" fillId="14" borderId="3" xfId="0" applyFont="1" applyFill="1" applyBorder="1" applyAlignment="1">
      <alignment horizontal="center" vertical="center" wrapText="1"/>
    </xf>
    <xf numFmtId="0" fontId="30" fillId="15" borderId="0" xfId="0" applyFont="1" applyFill="1" applyAlignment="1">
      <alignment horizontal="center"/>
    </xf>
    <xf numFmtId="0" fontId="30" fillId="15" borderId="0" xfId="0" applyFont="1" applyFill="1" applyAlignment="1">
      <alignment horizontal="left"/>
    </xf>
    <xf numFmtId="168" fontId="30" fillId="15" borderId="0" xfId="0" applyNumberFormat="1" applyFont="1" applyFill="1" applyAlignment="1">
      <alignment horizontal="left"/>
    </xf>
    <xf numFmtId="0" fontId="21" fillId="17" borderId="3" xfId="0" applyFont="1" applyFill="1" applyBorder="1" applyAlignment="1">
      <alignment horizontal="center"/>
    </xf>
    <xf numFmtId="0" fontId="21" fillId="39" borderId="3" xfId="0" applyFont="1" applyFill="1" applyBorder="1" applyAlignment="1">
      <alignment horizontal="center"/>
    </xf>
    <xf numFmtId="0" fontId="21" fillId="24" borderId="3" xfId="0" applyFont="1" applyFill="1" applyBorder="1" applyAlignment="1">
      <alignment horizontal="center"/>
    </xf>
    <xf numFmtId="10" fontId="24" fillId="28" borderId="3" xfId="0" quotePrefix="1" applyNumberFormat="1" applyFont="1" applyFill="1" applyBorder="1" applyAlignment="1">
      <alignment horizontal="center"/>
    </xf>
    <xf numFmtId="0" fontId="24" fillId="28" borderId="3" xfId="0" applyFont="1" applyFill="1" applyBorder="1" applyAlignment="1">
      <alignment horizontal="center"/>
    </xf>
    <xf numFmtId="1" fontId="32" fillId="29" borderId="3" xfId="0" applyNumberFormat="1" applyFont="1" applyFill="1" applyBorder="1" applyAlignment="1">
      <alignment horizontal="center" vertical="center"/>
    </xf>
    <xf numFmtId="9" fontId="32" fillId="30" borderId="3" xfId="24" applyFont="1" applyFill="1" applyBorder="1" applyAlignment="1">
      <alignment horizontal="center" vertical="center"/>
    </xf>
    <xf numFmtId="0" fontId="21" fillId="14" borderId="3" xfId="0" applyFont="1" applyFill="1" applyBorder="1" applyAlignment="1">
      <alignment horizontal="center" vertical="center" wrapText="1"/>
    </xf>
    <xf numFmtId="9" fontId="32" fillId="18" borderId="3" xfId="24" applyNumberFormat="1" applyFont="1" applyFill="1" applyBorder="1" applyAlignment="1">
      <alignment horizontal="center" vertical="center"/>
    </xf>
    <xf numFmtId="0" fontId="21" fillId="0" borderId="7" xfId="0" applyFont="1" applyBorder="1" applyAlignment="1">
      <alignment horizontal="center" wrapText="1"/>
    </xf>
    <xf numFmtId="0" fontId="21" fillId="0" borderId="4" xfId="0" applyFont="1" applyBorder="1" applyAlignment="1">
      <alignment horizontal="center" wrapText="1"/>
    </xf>
    <xf numFmtId="0" fontId="21" fillId="0" borderId="8" xfId="0" applyFont="1" applyBorder="1" applyAlignment="1">
      <alignment horizontal="center" wrapText="1"/>
    </xf>
    <xf numFmtId="0" fontId="7" fillId="14" borderId="0" xfId="0" applyFont="1" applyFill="1" applyAlignment="1">
      <alignment horizontal="right"/>
    </xf>
    <xf numFmtId="0" fontId="18" fillId="38" borderId="3" xfId="16" applyFont="1" applyFill="1" applyBorder="1" applyAlignment="1">
      <alignment horizontal="center"/>
    </xf>
    <xf numFmtId="0" fontId="30" fillId="16" borderId="7" xfId="0" applyFont="1" applyFill="1" applyBorder="1" applyAlignment="1">
      <alignment horizontal="center"/>
    </xf>
    <xf numFmtId="0" fontId="30" fillId="16" borderId="8" xfId="0" applyFont="1" applyFill="1" applyBorder="1" applyAlignment="1">
      <alignment horizontal="center"/>
    </xf>
    <xf numFmtId="0" fontId="30" fillId="16" borderId="4" xfId="0" applyFont="1" applyFill="1" applyBorder="1" applyAlignment="1">
      <alignment horizontal="center"/>
    </xf>
    <xf numFmtId="166" fontId="33" fillId="16" borderId="3" xfId="0" applyNumberFormat="1" applyFont="1" applyFill="1" applyBorder="1" applyAlignment="1">
      <alignment horizontal="center" vertical="center" wrapText="1"/>
    </xf>
    <xf numFmtId="2" fontId="32" fillId="30" borderId="3" xfId="0" applyNumberFormat="1" applyFont="1" applyFill="1" applyBorder="1" applyAlignment="1">
      <alignment horizontal="center" vertical="center"/>
    </xf>
    <xf numFmtId="0" fontId="11" fillId="31" borderId="0" xfId="0" applyFont="1" applyFill="1"/>
    <xf numFmtId="9" fontId="34" fillId="30" borderId="3" xfId="24" applyFont="1" applyFill="1" applyBorder="1" applyAlignment="1">
      <alignment horizontal="center" vertical="center"/>
    </xf>
    <xf numFmtId="2" fontId="32" fillId="29" borderId="3" xfId="0" applyNumberFormat="1" applyFont="1" applyFill="1" applyBorder="1" applyAlignment="1">
      <alignment horizontal="center" vertical="center"/>
    </xf>
    <xf numFmtId="1" fontId="32" fillId="29" borderId="12" xfId="0" applyNumberFormat="1" applyFont="1" applyFill="1" applyBorder="1" applyAlignment="1">
      <alignment horizontal="center" vertical="center"/>
    </xf>
    <xf numFmtId="1" fontId="32" fillId="29" borderId="15" xfId="0" applyNumberFormat="1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/>
    </xf>
    <xf numFmtId="0" fontId="35" fillId="0" borderId="9" xfId="0" applyFont="1" applyBorder="1" applyAlignment="1">
      <alignment horizontal="center" vertical="center"/>
    </xf>
    <xf numFmtId="0" fontId="35" fillId="0" borderId="11" xfId="0" applyFont="1" applyBorder="1" applyAlignment="1">
      <alignment horizontal="center" vertical="center"/>
    </xf>
    <xf numFmtId="165" fontId="17" fillId="0" borderId="9" xfId="0" applyNumberFormat="1" applyFont="1" applyBorder="1" applyAlignment="1">
      <alignment horizontal="center" vertical="center" wrapText="1"/>
    </xf>
    <xf numFmtId="165" fontId="17" fillId="0" borderId="11" xfId="0" applyNumberFormat="1" applyFont="1" applyBorder="1" applyAlignment="1">
      <alignment horizontal="center" vertical="center" wrapText="1"/>
    </xf>
    <xf numFmtId="0" fontId="21" fillId="32" borderId="15" xfId="0" applyFont="1" applyFill="1" applyBorder="1" applyAlignment="1">
      <alignment horizontal="center" wrapText="1"/>
    </xf>
    <xf numFmtId="0" fontId="21" fillId="32" borderId="16" xfId="0" applyFont="1" applyFill="1" applyBorder="1" applyAlignment="1">
      <alignment horizontal="center" wrapText="1"/>
    </xf>
    <xf numFmtId="0" fontId="16" fillId="38" borderId="3" xfId="16" applyFont="1" applyFill="1" applyBorder="1" applyAlignment="1">
      <alignment horizontal="center"/>
    </xf>
    <xf numFmtId="0" fontId="18" fillId="38" borderId="15" xfId="16" applyFont="1" applyFill="1" applyBorder="1" applyAlignment="1">
      <alignment horizontal="center"/>
    </xf>
    <xf numFmtId="0" fontId="18" fillId="38" borderId="16" xfId="16" applyFont="1" applyFill="1" applyBorder="1" applyAlignment="1">
      <alignment horizontal="center"/>
    </xf>
    <xf numFmtId="0" fontId="18" fillId="32" borderId="3" xfId="0" applyFont="1" applyFill="1" applyBorder="1" applyAlignment="1">
      <alignment horizontal="left"/>
    </xf>
    <xf numFmtId="0" fontId="20" fillId="32" borderId="3" xfId="0" applyFont="1" applyFill="1" applyBorder="1" applyAlignment="1">
      <alignment horizontal="left"/>
    </xf>
    <xf numFmtId="167" fontId="8" fillId="0" borderId="3" xfId="0" applyNumberFormat="1" applyFont="1" applyBorder="1" applyAlignment="1">
      <alignment horizontal="left" wrapText="1"/>
    </xf>
    <xf numFmtId="0" fontId="37" fillId="38" borderId="3" xfId="16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37" fillId="38" borderId="3" xfId="16" applyFont="1" applyFill="1" applyBorder="1" applyAlignment="1">
      <alignment horizontal="center"/>
    </xf>
    <xf numFmtId="2" fontId="19" fillId="31" borderId="7" xfId="0" applyNumberFormat="1" applyFont="1" applyFill="1" applyBorder="1" applyAlignment="1">
      <alignment horizontal="center" vertical="center"/>
    </xf>
    <xf numFmtId="2" fontId="19" fillId="31" borderId="4" xfId="0" applyNumberFormat="1" applyFont="1" applyFill="1" applyBorder="1" applyAlignment="1">
      <alignment horizontal="center" vertical="center"/>
    </xf>
    <xf numFmtId="2" fontId="19" fillId="34" borderId="3" xfId="0" applyNumberFormat="1" applyFont="1" applyFill="1" applyBorder="1" applyAlignment="1">
      <alignment horizontal="center" vertical="center"/>
    </xf>
    <xf numFmtId="0" fontId="16" fillId="32" borderId="3" xfId="0" applyFont="1" applyFill="1" applyBorder="1" applyAlignment="1">
      <alignment horizontal="center" vertical="center"/>
    </xf>
    <xf numFmtId="0" fontId="18" fillId="32" borderId="3" xfId="0" applyFont="1" applyFill="1" applyBorder="1" applyAlignment="1">
      <alignment horizontal="center" vertical="center"/>
    </xf>
    <xf numFmtId="0" fontId="16" fillId="38" borderId="9" xfId="16" applyFont="1" applyFill="1" applyBorder="1" applyAlignment="1">
      <alignment horizontal="center" vertical="center" wrapText="1"/>
    </xf>
    <xf numFmtId="0" fontId="16" fillId="38" borderId="18" xfId="16" applyFont="1" applyFill="1" applyBorder="1" applyAlignment="1">
      <alignment horizontal="center" vertical="center" wrapText="1"/>
    </xf>
    <xf numFmtId="0" fontId="16" fillId="38" borderId="11" xfId="16" applyFont="1" applyFill="1" applyBorder="1" applyAlignment="1">
      <alignment horizontal="center" vertical="center" wrapText="1"/>
    </xf>
    <xf numFmtId="0" fontId="16" fillId="38" borderId="9" xfId="16" applyFont="1" applyFill="1" applyBorder="1" applyAlignment="1">
      <alignment horizontal="center" vertical="center"/>
    </xf>
    <xf numFmtId="0" fontId="16" fillId="38" borderId="18" xfId="16" applyFont="1" applyFill="1" applyBorder="1" applyAlignment="1">
      <alignment horizontal="center" vertical="center"/>
    </xf>
    <xf numFmtId="0" fontId="16" fillId="38" borderId="11" xfId="16" applyFont="1" applyFill="1" applyBorder="1" applyAlignment="1">
      <alignment horizontal="center" vertical="center"/>
    </xf>
    <xf numFmtId="0" fontId="16" fillId="38" borderId="12" xfId="16" applyFont="1" applyFill="1" applyBorder="1" applyAlignment="1">
      <alignment horizontal="center" vertical="center" wrapText="1"/>
    </xf>
    <xf numFmtId="0" fontId="16" fillId="38" borderId="14" xfId="16" applyFont="1" applyFill="1" applyBorder="1" applyAlignment="1">
      <alignment horizontal="center" vertical="center" wrapText="1"/>
    </xf>
    <xf numFmtId="0" fontId="16" fillId="38" borderId="5" xfId="16" applyFont="1" applyFill="1" applyBorder="1" applyAlignment="1">
      <alignment horizontal="center" vertical="center" wrapText="1"/>
    </xf>
    <xf numFmtId="0" fontId="16" fillId="38" borderId="6" xfId="16" applyFont="1" applyFill="1" applyBorder="1" applyAlignment="1">
      <alignment horizontal="center" vertical="center" wrapText="1"/>
    </xf>
    <xf numFmtId="0" fontId="16" fillId="38" borderId="15" xfId="16" applyFont="1" applyFill="1" applyBorder="1" applyAlignment="1">
      <alignment horizontal="center" vertical="center" wrapText="1"/>
    </xf>
    <xf numFmtId="0" fontId="16" fillId="38" borderId="17" xfId="16" applyFont="1" applyFill="1" applyBorder="1" applyAlignment="1">
      <alignment horizontal="center" vertical="center" wrapText="1"/>
    </xf>
    <xf numFmtId="0" fontId="16" fillId="38" borderId="3" xfId="16" applyFont="1" applyFill="1" applyBorder="1" applyAlignment="1">
      <alignment horizontal="center" vertical="center" wrapText="1"/>
    </xf>
    <xf numFmtId="2" fontId="19" fillId="33" borderId="3" xfId="0" applyNumberFormat="1" applyFont="1" applyFill="1" applyBorder="1" applyAlignment="1">
      <alignment horizontal="center" vertical="center"/>
    </xf>
    <xf numFmtId="0" fontId="7" fillId="14" borderId="0" xfId="0" applyFont="1" applyFill="1" applyAlignment="1">
      <alignment horizontal="right" vertical="center"/>
    </xf>
    <xf numFmtId="0" fontId="7" fillId="31" borderId="0" xfId="0" applyFont="1" applyFill="1" applyAlignment="1">
      <alignment horizontal="right" vertical="center"/>
    </xf>
    <xf numFmtId="0" fontId="18" fillId="38" borderId="12" xfId="16" applyFont="1" applyFill="1" applyBorder="1" applyAlignment="1">
      <alignment horizontal="center"/>
    </xf>
    <xf numFmtId="0" fontId="18" fillId="38" borderId="13" xfId="16" applyFont="1" applyFill="1" applyBorder="1" applyAlignment="1">
      <alignment horizontal="center"/>
    </xf>
    <xf numFmtId="0" fontId="18" fillId="38" borderId="14" xfId="16" applyFont="1" applyFill="1" applyBorder="1" applyAlignment="1">
      <alignment horizontal="center"/>
    </xf>
    <xf numFmtId="0" fontId="21" fillId="17" borderId="12" xfId="0" applyFont="1" applyFill="1" applyBorder="1" applyAlignment="1">
      <alignment horizontal="center" vertical="center"/>
    </xf>
    <xf numFmtId="0" fontId="21" fillId="17" borderId="14" xfId="0" applyFont="1" applyFill="1" applyBorder="1" applyAlignment="1">
      <alignment horizontal="center" vertical="center"/>
    </xf>
    <xf numFmtId="0" fontId="18" fillId="38" borderId="7" xfId="16" applyFont="1" applyFill="1" applyBorder="1" applyAlignment="1">
      <alignment horizontal="center"/>
    </xf>
    <xf numFmtId="0" fontId="18" fillId="38" borderId="8" xfId="16" applyFont="1" applyFill="1" applyBorder="1" applyAlignment="1">
      <alignment horizontal="center"/>
    </xf>
    <xf numFmtId="0" fontId="18" fillId="38" borderId="4" xfId="16" applyFont="1" applyFill="1" applyBorder="1" applyAlignment="1">
      <alignment horizontal="center"/>
    </xf>
    <xf numFmtId="0" fontId="35" fillId="0" borderId="12" xfId="0" applyFont="1" applyBorder="1" applyAlignment="1">
      <alignment horizontal="center" vertical="center"/>
    </xf>
    <xf numFmtId="0" fontId="35" fillId="0" borderId="14" xfId="0" applyFont="1" applyBorder="1" applyAlignment="1">
      <alignment horizontal="center" vertical="center"/>
    </xf>
    <xf numFmtId="0" fontId="35" fillId="0" borderId="15" xfId="0" applyFont="1" applyBorder="1" applyAlignment="1">
      <alignment horizontal="center" vertical="center"/>
    </xf>
    <xf numFmtId="0" fontId="35" fillId="0" borderId="17" xfId="0" applyFont="1" applyBorder="1" applyAlignment="1">
      <alignment horizontal="center" vertical="center"/>
    </xf>
  </cellXfs>
  <cellStyles count="28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7"/>
    <cellStyle name="Accent6 - 40%" xfId="18"/>
    <cellStyle name="Accent6 - 60%" xfId="19"/>
    <cellStyle name="Emphasis 1" xfId="20"/>
    <cellStyle name="Emphasis 2" xfId="21"/>
    <cellStyle name="Emphasis 3" xfId="22"/>
    <cellStyle name="Ênfase6" xfId="16" builtinId="49"/>
    <cellStyle name="Normal" xfId="0" builtinId="0"/>
    <cellStyle name="Normal_4. Sprint Current" xfId="23"/>
    <cellStyle name="Porcentagem" xfId="24" builtinId="5"/>
    <cellStyle name="Porcentagem_SEPG07P1-SPM-RPT-SACI-SPRINT-PLANNING" xfId="25"/>
    <cellStyle name="Sheet Title" xfId="26"/>
    <cellStyle name="Total" xfId="27" builtinId="25" customBuiltin="1"/>
  </cellStyles>
  <dxfs count="66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rgb="FF0070C0"/>
        </patternFill>
      </fill>
    </dxf>
    <dxf>
      <fill>
        <patternFill>
          <bgColor theme="8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Story Points Remaining</a:t>
            </a:r>
          </a:p>
        </c:rich>
      </c:tx>
      <c:layout>
        <c:manualLayout>
          <c:xMode val="edge"/>
          <c:yMode val="edge"/>
          <c:x val="0.17812500000000001"/>
          <c:y val="3.802259092613423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6093345474672943"/>
          <c:y val="0.23808628484177269"/>
          <c:w val="0.81106433124430877"/>
          <c:h val="0.59724519225971273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Dashboard'!$D$7</c:f>
              <c:strCache>
                <c:ptCount val="1"/>
                <c:pt idx="0">
                  <c:v>SPR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Dashboard'!$D$8:$D$12</c:f>
              <c:numCache>
                <c:formatCode>General</c:formatCode>
                <c:ptCount val="5"/>
              </c:numCache>
            </c:numRef>
          </c:val>
        </c:ser>
        <c:ser>
          <c:idx val="1"/>
          <c:order val="1"/>
          <c:tx>
            <c:strRef>
              <c:f>'2. Project Dashboard'!$C$7</c:f>
              <c:strCache>
                <c:ptCount val="1"/>
                <c:pt idx="0">
                  <c:v>SP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Dashboard'!$B$8:$B$12</c:f>
              <c:strCache>
                <c:ptCount val="5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  <c:pt idx="4">
                  <c:v>Remain</c:v>
                </c:pt>
              </c:strCache>
            </c:strRef>
          </c:cat>
          <c:val>
            <c:numRef>
              <c:f>'2. Project Dashboard'!$C$8:$C$12</c:f>
              <c:numCache>
                <c:formatCode>General</c:formatCode>
                <c:ptCount val="5"/>
              </c:numCache>
            </c:numRef>
          </c:val>
        </c:ser>
        <c:dLbls>
          <c:showVal val="1"/>
        </c:dLbls>
        <c:overlap val="100"/>
        <c:axId val="34554624"/>
        <c:axId val="34556160"/>
      </c:barChart>
      <c:catAx>
        <c:axId val="34554624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556160"/>
        <c:crosses val="autoZero"/>
        <c:auto val="1"/>
        <c:lblAlgn val="ctr"/>
        <c:lblOffset val="100"/>
      </c:catAx>
      <c:valAx>
        <c:axId val="3455616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5546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3437500000000311"/>
          <c:y val="0.16730033745781794"/>
          <c:w val="0.2375000000000000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355" l="0.70000000000000062" r="0.70000000000000062" t="0.75000000000000355" header="0.30000000000000032" footer="0.30000000000000032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Current</a:t>
            </a:r>
          </a:p>
        </c:rich>
      </c:tx>
      <c:layout>
        <c:manualLayout>
          <c:xMode val="edge"/>
          <c:yMode val="edge"/>
          <c:x val="0.45957506375532842"/>
          <c:y val="3.583057842960502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8085200694260717E-2"/>
          <c:y val="0.20195471860163661"/>
          <c:w val="0.92766085945930365"/>
          <c:h val="0.69055484425075753"/>
        </c:manualLayout>
      </c:layout>
      <c:lineChart>
        <c:grouping val="standard"/>
        <c:ser>
          <c:idx val="4"/>
          <c:order val="0"/>
          <c:tx>
            <c:strRef>
              <c:f>'3. Resources'!$B$59</c:f>
              <c:strCache>
                <c:ptCount val="1"/>
                <c:pt idx="0">
                  <c:v>Remaining (h)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40324</c:v>
                </c:pt>
                <c:pt idx="1">
                  <c:v>40325</c:v>
                </c:pt>
                <c:pt idx="2">
                  <c:v>40326</c:v>
                </c:pt>
                <c:pt idx="3">
                  <c:v>40327</c:v>
                </c:pt>
                <c:pt idx="4">
                  <c:v>40328</c:v>
                </c:pt>
                <c:pt idx="5">
                  <c:v>40329</c:v>
                </c:pt>
                <c:pt idx="6">
                  <c:v>40330</c:v>
                </c:pt>
                <c:pt idx="7">
                  <c:v>40331</c:v>
                </c:pt>
                <c:pt idx="8">
                  <c:v>40332</c:v>
                </c:pt>
                <c:pt idx="9">
                  <c:v>40333</c:v>
                </c:pt>
                <c:pt idx="10">
                  <c:v>40334</c:v>
                </c:pt>
                <c:pt idx="11">
                  <c:v>40335</c:v>
                </c:pt>
                <c:pt idx="12">
                  <c:v>40336</c:v>
                </c:pt>
                <c:pt idx="13">
                  <c:v>40337</c:v>
                </c:pt>
              </c:numCache>
            </c:numRef>
          </c:cat>
          <c:val>
            <c:numRef>
              <c:f>'3. Resources'!$C$59:$Q$59</c:f>
              <c:numCache>
                <c:formatCode>0.00</c:formatCode>
                <c:ptCount val="15"/>
                <c:pt idx="0">
                  <c:v>47.5</c:v>
                </c:pt>
                <c:pt idx="1">
                  <c:v>54.95</c:v>
                </c:pt>
                <c:pt idx="2">
                  <c:v>49</c:v>
                </c:pt>
                <c:pt idx="3">
                  <c:v>49</c:v>
                </c:pt>
                <c:pt idx="4">
                  <c:v>39</c:v>
                </c:pt>
                <c:pt idx="5">
                  <c:v>39</c:v>
                </c:pt>
                <c:pt idx="6">
                  <c:v>27.5</c:v>
                </c:pt>
                <c:pt idx="7">
                  <c:v>18.5</c:v>
                </c:pt>
                <c:pt idx="8">
                  <c:v>8.5</c:v>
                </c:pt>
                <c:pt idx="9">
                  <c:v>5.5</c:v>
                </c:pt>
                <c:pt idx="10">
                  <c:v>5.5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0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'3. Resources'!$B$62</c:f>
              <c:strCache>
                <c:ptCount val="1"/>
                <c:pt idx="0">
                  <c:v>New Tasks (hours)</c:v>
                </c:pt>
              </c:strCache>
            </c:strRef>
          </c:tx>
          <c:cat>
            <c:numRef>
              <c:f>'3. Resources'!$D$54:$Q$54</c:f>
              <c:numCache>
                <c:formatCode>dd/mm;@</c:formatCode>
                <c:ptCount val="14"/>
                <c:pt idx="0">
                  <c:v>40324</c:v>
                </c:pt>
                <c:pt idx="1">
                  <c:v>40325</c:v>
                </c:pt>
                <c:pt idx="2">
                  <c:v>40326</c:v>
                </c:pt>
                <c:pt idx="3">
                  <c:v>40327</c:v>
                </c:pt>
                <c:pt idx="4">
                  <c:v>40328</c:v>
                </c:pt>
                <c:pt idx="5">
                  <c:v>40329</c:v>
                </c:pt>
                <c:pt idx="6">
                  <c:v>40330</c:v>
                </c:pt>
                <c:pt idx="7">
                  <c:v>40331</c:v>
                </c:pt>
                <c:pt idx="8">
                  <c:v>40332</c:v>
                </c:pt>
                <c:pt idx="9">
                  <c:v>40333</c:v>
                </c:pt>
                <c:pt idx="10">
                  <c:v>40334</c:v>
                </c:pt>
                <c:pt idx="11">
                  <c:v>40335</c:v>
                </c:pt>
                <c:pt idx="12">
                  <c:v>40336</c:v>
                </c:pt>
                <c:pt idx="13">
                  <c:v>40337</c:v>
                </c:pt>
              </c:numCache>
            </c:numRef>
          </c:cat>
          <c:val>
            <c:numRef>
              <c:f>'3. Resources'!$C$62:$Q$62</c:f>
              <c:numCache>
                <c:formatCode>0.00</c:formatCode>
                <c:ptCount val="15"/>
                <c:pt idx="0" formatCode="General">
                  <c:v>0</c:v>
                </c:pt>
                <c:pt idx="1">
                  <c:v>14.950000000000003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6278656"/>
        <c:axId val="36280192"/>
      </c:lineChart>
      <c:dateAx>
        <c:axId val="362786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280192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36280192"/>
        <c:scaling>
          <c:orientation val="minMax"/>
        </c:scaling>
        <c:axPos val="l"/>
        <c:majorGridlines/>
        <c:numFmt formatCode="0.00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27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32634537704067"/>
          <c:y val="2.9315782092124001E-2"/>
          <c:w val="0.21418469499823156"/>
          <c:h val="0.16286670273086093"/>
        </c:manualLayout>
      </c:layout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 paperSize="9" orientation="landscape" horizontalDpi="300" verticalDpi="30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305536"/>
        <c:axId val="36458880"/>
      </c:lineChart>
      <c:catAx>
        <c:axId val="3630553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58880"/>
        <c:crosses val="autoZero"/>
        <c:auto val="1"/>
        <c:lblAlgn val="ctr"/>
        <c:lblOffset val="100"/>
        <c:tickLblSkip val="1"/>
        <c:tickMarkSkip val="1"/>
      </c:catAx>
      <c:valAx>
        <c:axId val="364588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30553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00608"/>
        <c:axId val="36502144"/>
      </c:lineChart>
      <c:catAx>
        <c:axId val="3650060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02144"/>
        <c:crosses val="autoZero"/>
        <c:auto val="1"/>
        <c:lblAlgn val="ctr"/>
        <c:lblOffset val="100"/>
        <c:tickLblSkip val="1"/>
        <c:tickMarkSkip val="1"/>
      </c:catAx>
      <c:valAx>
        <c:axId val="3650214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0060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420992"/>
        <c:axId val="36426880"/>
      </c:lineChart>
      <c:catAx>
        <c:axId val="3642099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26880"/>
        <c:crosses val="autoZero"/>
        <c:auto val="1"/>
        <c:lblAlgn val="ctr"/>
        <c:lblOffset val="100"/>
        <c:tickLblSkip val="1"/>
        <c:tickMarkSkip val="1"/>
      </c:catAx>
      <c:valAx>
        <c:axId val="364268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42099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79200"/>
        <c:axId val="36580736"/>
      </c:lineChart>
      <c:catAx>
        <c:axId val="3657920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80736"/>
        <c:crosses val="autoZero"/>
        <c:auto val="1"/>
        <c:lblAlgn val="ctr"/>
        <c:lblOffset val="100"/>
        <c:tickLblSkip val="1"/>
        <c:tickMarkSkip val="1"/>
      </c:catAx>
      <c:valAx>
        <c:axId val="365807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7920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12512"/>
        <c:axId val="36513664"/>
      </c:lineChart>
      <c:catAx>
        <c:axId val="3651251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13664"/>
        <c:crosses val="autoZero"/>
        <c:auto val="1"/>
        <c:lblAlgn val="ctr"/>
        <c:lblOffset val="100"/>
        <c:tickLblSkip val="1"/>
        <c:tickMarkSkip val="1"/>
      </c:catAx>
      <c:valAx>
        <c:axId val="3651366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1251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551296"/>
        <c:axId val="36561280"/>
      </c:lineChart>
      <c:catAx>
        <c:axId val="3655129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61280"/>
        <c:crosses val="autoZero"/>
        <c:auto val="1"/>
        <c:lblAlgn val="ctr"/>
        <c:lblOffset val="100"/>
        <c:tickLblSkip val="1"/>
        <c:tickMarkSkip val="1"/>
      </c:catAx>
      <c:valAx>
        <c:axId val="3656128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55129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(Sprint)</a:t>
            </a:r>
          </a:p>
        </c:rich>
      </c:tx>
      <c:layout>
        <c:manualLayout>
          <c:xMode val="edge"/>
          <c:yMode val="edge"/>
          <c:x val="0.35555628768161485"/>
          <c:y val="3.74149659863948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5"/>
                <c:pt idx="0">
                  <c:v>Gustavo</c:v>
                </c:pt>
                <c:pt idx="1">
                  <c:v>Caio</c:v>
                </c:pt>
                <c:pt idx="2">
                  <c:v>Kojiio</c:v>
                </c:pt>
                <c:pt idx="3">
                  <c:v>Tiago</c:v>
                </c:pt>
                <c:pt idx="4">
                  <c:v>Audio</c:v>
                </c:pt>
              </c:strCache>
            </c:strRef>
          </c:cat>
          <c:val>
            <c:numRef>
              <c:f>'3. Resources'!$K$86:$K$95</c:f>
              <c:numCache>
                <c:formatCode>0%</c:formatCode>
                <c:ptCount val="10"/>
                <c:pt idx="0">
                  <c:v>0.50392156862745097</c:v>
                </c:pt>
                <c:pt idx="1">
                  <c:v>0.125</c:v>
                </c:pt>
                <c:pt idx="2">
                  <c:v>0.73529411764705888</c:v>
                </c:pt>
                <c:pt idx="3">
                  <c:v>0.29411764705882354</c:v>
                </c:pt>
                <c:pt idx="4">
                  <c:v>0.14705882352941177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5"/>
                <c:pt idx="0">
                  <c:v>Gustavo</c:v>
                </c:pt>
                <c:pt idx="1">
                  <c:v>Caio</c:v>
                </c:pt>
                <c:pt idx="2">
                  <c:v>Kojiio</c:v>
                </c:pt>
                <c:pt idx="3">
                  <c:v>Tiago</c:v>
                </c:pt>
                <c:pt idx="4">
                  <c:v>Audio</c:v>
                </c:pt>
              </c:strCache>
            </c:strRef>
          </c:cat>
          <c:val>
            <c:numRef>
              <c:f>'3. Resources'!$L$86:$L$95</c:f>
              <c:numCache>
                <c:formatCode>0%</c:formatCode>
                <c:ptCount val="10"/>
                <c:pt idx="0">
                  <c:v>0.42833333333333334</c:v>
                </c:pt>
                <c:pt idx="1">
                  <c:v>0.10625</c:v>
                </c:pt>
                <c:pt idx="2">
                  <c:v>0.625</c:v>
                </c:pt>
                <c:pt idx="3">
                  <c:v>0.25</c:v>
                </c:pt>
                <c:pt idx="4">
                  <c:v>0.125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36804864"/>
        <c:axId val="36814848"/>
      </c:barChart>
      <c:catAx>
        <c:axId val="36804864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14848"/>
        <c:crosses val="autoZero"/>
        <c:auto val="1"/>
        <c:lblAlgn val="ctr"/>
        <c:lblOffset val="100"/>
      </c:catAx>
      <c:valAx>
        <c:axId val="36814848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04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33399224678508"/>
          <c:y val="9.8639812880533265E-2"/>
          <c:w val="0.38222317398609856"/>
          <c:h val="8.1633010159444366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355" l="0.70000000000000062" r="0.70000000000000062" t="0.75000000000000355" header="0.30000000000000032" footer="0.30000000000000032"/>
    <c:pageSetup orientation="portrait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pt-BR"/>
              <a:t>Team hours (day)</a:t>
            </a:r>
          </a:p>
        </c:rich>
      </c:tx>
      <c:layout>
        <c:manualLayout>
          <c:xMode val="edge"/>
          <c:yMode val="edge"/>
          <c:x val="0.37843553494627702"/>
          <c:y val="3.728825705660535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839323467230443"/>
          <c:y val="0.19322065880008407"/>
          <c:w val="0.86257928118393234"/>
          <c:h val="0.4576278761054644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Resources'!$K$85</c:f>
              <c:strCache>
                <c:ptCount val="1"/>
                <c:pt idx="0">
                  <c:v>% Var  85%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5"/>
                <c:pt idx="0">
                  <c:v>Gustavo</c:v>
                </c:pt>
                <c:pt idx="1">
                  <c:v>Caio</c:v>
                </c:pt>
                <c:pt idx="2">
                  <c:v>Kojiio</c:v>
                </c:pt>
                <c:pt idx="3">
                  <c:v>Tiago</c:v>
                </c:pt>
                <c:pt idx="4">
                  <c:v>Audio</c:v>
                </c:pt>
              </c:strCache>
            </c:strRef>
          </c:cat>
          <c:val>
            <c:numRef>
              <c:f>'3. Resources'!$H$100:$H$109</c:f>
              <c:numCache>
                <c:formatCode>0%</c:formatCode>
                <c:ptCount val="10"/>
                <c:pt idx="0">
                  <c:v>0.62990196078431371</c:v>
                </c:pt>
                <c:pt idx="1">
                  <c:v>0.15625</c:v>
                </c:pt>
                <c:pt idx="2">
                  <c:v>0.91911764705882359</c:v>
                </c:pt>
                <c:pt idx="3">
                  <c:v>0.36764705882352944</c:v>
                </c:pt>
                <c:pt idx="4">
                  <c:v>0.18382352941176472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'3. Resources'!$L$85</c:f>
              <c:strCache>
                <c:ptCount val="1"/>
                <c:pt idx="0">
                  <c:v>% Var 100%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'3. Resources'!$B$86:$B$95</c:f>
              <c:strCache>
                <c:ptCount val="5"/>
                <c:pt idx="0">
                  <c:v>Gustavo</c:v>
                </c:pt>
                <c:pt idx="1">
                  <c:v>Caio</c:v>
                </c:pt>
                <c:pt idx="2">
                  <c:v>Kojiio</c:v>
                </c:pt>
                <c:pt idx="3">
                  <c:v>Tiago</c:v>
                </c:pt>
                <c:pt idx="4">
                  <c:v>Audio</c:v>
                </c:pt>
              </c:strCache>
            </c:strRef>
          </c:cat>
          <c:val>
            <c:numRef>
              <c:f>'3. Resources'!$I$100:$I$109</c:f>
              <c:numCache>
                <c:formatCode>0%</c:formatCode>
                <c:ptCount val="10"/>
                <c:pt idx="0">
                  <c:v>0.53541666666666665</c:v>
                </c:pt>
                <c:pt idx="1">
                  <c:v>0.1328125</c:v>
                </c:pt>
                <c:pt idx="2">
                  <c:v>0.78125</c:v>
                </c:pt>
                <c:pt idx="3">
                  <c:v>0.3125</c:v>
                </c:pt>
                <c:pt idx="4">
                  <c:v>0.15625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Val val="1"/>
        </c:dLbls>
        <c:gapWidth val="75"/>
        <c:overlap val="100"/>
        <c:axId val="36848768"/>
        <c:axId val="36850304"/>
      </c:barChart>
      <c:catAx>
        <c:axId val="36848768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540000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50304"/>
        <c:crosses val="autoZero"/>
        <c:auto val="1"/>
        <c:lblAlgn val="ctr"/>
        <c:lblOffset val="100"/>
      </c:catAx>
      <c:valAx>
        <c:axId val="36850304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487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9386870618228472"/>
          <c:y val="9.8976109215017066E-2"/>
          <c:w val="0.36363640013449638"/>
          <c:h val="8.191126279863486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1" l="0.75000000000000333" r="0.75000000000000333" t="1" header="0.49212598500000287" footer="0.49212598500000287"/>
    <c:pageSetup paperSize="9" orientation="landscape" horizontalDpi="300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10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Chance to complete Sprint based on hours left x team productivity</a:t>
            </a:r>
          </a:p>
        </c:rich>
      </c:tx>
      <c:layout>
        <c:manualLayout>
          <c:xMode val="edge"/>
          <c:yMode val="edge"/>
          <c:x val="0.22078719450009679"/>
          <c:y val="2.5806389585917317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6.1590222638176102E-2"/>
          <c:y val="0.19437642875285752"/>
          <c:w val="0.93026243082296156"/>
          <c:h val="0.5525767504868343"/>
        </c:manualLayout>
      </c:layout>
      <c:lineChart>
        <c:grouping val="standard"/>
        <c:ser>
          <c:idx val="0"/>
          <c:order val="0"/>
          <c:tx>
            <c:strRef>
              <c:f>'3. Resources'!$B$66</c:f>
              <c:strCache>
                <c:ptCount val="1"/>
                <c:pt idx="0">
                  <c:v>Chances to Complete (%)</c:v>
                </c:pt>
              </c:strCache>
            </c:strRef>
          </c:tx>
          <c:marker>
            <c:symbol val="circle"/>
            <c:size val="5"/>
          </c:marker>
          <c:dLbls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'3. Resources'!$C$54:$Q$54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'3. Resources'!$C$66:$Q$66</c:f>
              <c:numCache>
                <c:formatCode>0%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0.73</c:v>
                </c:pt>
                <c:pt idx="4">
                  <c:v>0.84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Val val="1"/>
        </c:dLbls>
        <c:marker val="1"/>
        <c:axId val="36891264"/>
        <c:axId val="36700544"/>
      </c:lineChart>
      <c:catAx>
        <c:axId val="36891264"/>
        <c:scaling>
          <c:orientation val="minMax"/>
        </c:scaling>
        <c:axPos val="b"/>
        <c:numFmt formatCode="[$-416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00544"/>
        <c:crosses val="autoZero"/>
        <c:auto val="1"/>
        <c:lblAlgn val="ctr"/>
        <c:lblOffset val="100"/>
        <c:tickLblSkip val="1"/>
        <c:tickMarkSkip val="1"/>
      </c:catAx>
      <c:valAx>
        <c:axId val="36700544"/>
        <c:scaling>
          <c:orientation val="minMax"/>
        </c:scaling>
        <c:axPos val="l"/>
        <c:majorGridlines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8912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882350505003588"/>
          <c:y val="0.10921480968725072"/>
          <c:w val="0.18930479843865672"/>
          <c:h val="7.508522973089902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8"/>
  <c:chart>
    <c:title>
      <c:tx>
        <c:rich>
          <a:bodyPr/>
          <a:lstStyle/>
          <a:p>
            <a:pPr>
              <a:defRPr lang="en-US" sz="108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Product burndown x Business Value Remaining</a:t>
            </a:r>
          </a:p>
        </c:rich>
      </c:tx>
      <c:layout>
        <c:manualLayout>
          <c:xMode val="edge"/>
          <c:yMode val="edge"/>
          <c:x val="0.19452887537993918"/>
          <c:y val="3.787879848352327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8113211963154288"/>
          <c:y val="0.2341919191919192"/>
          <c:w val="0.79860641623619344"/>
          <c:h val="0.6100421538216817"/>
        </c:manualLayout>
      </c:layout>
      <c:barChart>
        <c:barDir val="col"/>
        <c:grouping val="stacked"/>
        <c:ser>
          <c:idx val="0"/>
          <c:order val="0"/>
          <c:tx>
            <c:strRef>
              <c:f>'2. Project Dashboard'!$H$7</c:f>
              <c:strCache>
                <c:ptCount val="1"/>
                <c:pt idx="0">
                  <c:v>BVR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Dashboard'!$H$8:$H$11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1"/>
          <c:tx>
            <c:strRef>
              <c:f>'2. Project Dashboard'!$G$7</c:f>
              <c:strCache>
                <c:ptCount val="1"/>
                <c:pt idx="0">
                  <c:v>BV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9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Dashboard'!$G$8:$G$11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100"/>
        <c:axId val="34581888"/>
        <c:axId val="34747520"/>
      </c:barChart>
      <c:catAx>
        <c:axId val="34581888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747520"/>
        <c:crosses val="autoZero"/>
        <c:auto val="1"/>
        <c:lblAlgn val="ctr"/>
        <c:lblOffset val="100"/>
      </c:catAx>
      <c:valAx>
        <c:axId val="34747520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9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5818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379939209726465"/>
          <c:y val="0.17045529308836518"/>
          <c:w val="0.22796352583586621"/>
          <c:h val="8.3333916593759244E-2"/>
        </c:manualLayout>
      </c:layout>
      <c:txPr>
        <a:bodyPr/>
        <a:lstStyle/>
        <a:p>
          <a:pPr>
            <a:defRPr lang="en-US" sz="82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9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377" l="0.70000000000000062" r="0.70000000000000062" t="0.75000000000000377" header="0.30000000000000032" footer="0.30000000000000032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5"/>
  <c:chart>
    <c:title>
      <c:tx>
        <c:rich>
          <a:bodyPr/>
          <a:lstStyle/>
          <a:p>
            <a:pPr>
              <a:defRPr lang="en-US"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Team Efficiency (Sprint)</a:t>
            </a:r>
          </a:p>
        </c:rich>
      </c:tx>
      <c:layout>
        <c:manualLayout>
          <c:xMode val="edge"/>
          <c:yMode val="edge"/>
          <c:x val="0.40414957006113733"/>
          <c:y val="3.6116371529508369E-3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888916859628621"/>
          <c:y val="0.19387819501420006"/>
          <c:w val="0.83111291474156757"/>
          <c:h val="0.45578382687548785"/>
        </c:manualLayout>
      </c:layout>
      <c:barChart>
        <c:barDir val="col"/>
        <c:grouping val="stacked"/>
        <c:ser>
          <c:idx val="0"/>
          <c:order val="0"/>
          <c:tx>
            <c:strRef>
              <c:f>'3. Resources'!$B$68</c:f>
              <c:strCache>
                <c:ptCount val="1"/>
                <c:pt idx="0">
                  <c:v>Team efficiency over (100%)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40324</c:v>
                </c:pt>
                <c:pt idx="1">
                  <c:v>40325</c:v>
                </c:pt>
                <c:pt idx="2">
                  <c:v>40326</c:v>
                </c:pt>
                <c:pt idx="3">
                  <c:v>40327</c:v>
                </c:pt>
                <c:pt idx="4">
                  <c:v>40328</c:v>
                </c:pt>
                <c:pt idx="5">
                  <c:v>40329</c:v>
                </c:pt>
                <c:pt idx="6">
                  <c:v>40330</c:v>
                </c:pt>
                <c:pt idx="7">
                  <c:v>40331</c:v>
                </c:pt>
                <c:pt idx="8">
                  <c:v>40332</c:v>
                </c:pt>
                <c:pt idx="9">
                  <c:v>40333</c:v>
                </c:pt>
                <c:pt idx="10">
                  <c:v>40334</c:v>
                </c:pt>
                <c:pt idx="11">
                  <c:v>40335</c:v>
                </c:pt>
                <c:pt idx="12">
                  <c:v>40336</c:v>
                </c:pt>
                <c:pt idx="13">
                  <c:v>40337</c:v>
                </c:pt>
              </c:numCache>
            </c:numRef>
          </c:cat>
          <c:val>
            <c:numRef>
              <c:f>'3. Resources'!$D$68:$AG$68</c:f>
              <c:numCache>
                <c:formatCode>0%</c:formatCode>
                <c:ptCount val="30"/>
                <c:pt idx="0">
                  <c:v>0.31</c:v>
                </c:pt>
                <c:pt idx="1">
                  <c:v>0.28000000000000003</c:v>
                </c:pt>
                <c:pt idx="2">
                  <c:v>0.19</c:v>
                </c:pt>
                <c:pt idx="3">
                  <c:v>0</c:v>
                </c:pt>
                <c:pt idx="4">
                  <c:v>0</c:v>
                </c:pt>
                <c:pt idx="5">
                  <c:v>0.36</c:v>
                </c:pt>
                <c:pt idx="6">
                  <c:v>0.37</c:v>
                </c:pt>
                <c:pt idx="7">
                  <c:v>0.37</c:v>
                </c:pt>
                <c:pt idx="8">
                  <c:v>0.34</c:v>
                </c:pt>
                <c:pt idx="9">
                  <c:v>0.3</c:v>
                </c:pt>
                <c:pt idx="10">
                  <c:v>0</c:v>
                </c:pt>
                <c:pt idx="11">
                  <c:v>0</c:v>
                </c:pt>
                <c:pt idx="12">
                  <c:v>0.26</c:v>
                </c:pt>
                <c:pt idx="13">
                  <c:v>0.26</c:v>
                </c:pt>
              </c:numCache>
            </c:numRef>
          </c:val>
        </c:ser>
        <c:ser>
          <c:idx val="1"/>
          <c:order val="1"/>
          <c:tx>
            <c:strRef>
              <c:f>'3. Resources'!$B$67</c:f>
              <c:strCache>
                <c:ptCount val="1"/>
                <c:pt idx="0">
                  <c:v>Team efficiency over (75%)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'3. Resources'!$D$54:$Q$54</c:f>
              <c:numCache>
                <c:formatCode>dd/mm;@</c:formatCode>
                <c:ptCount val="14"/>
                <c:pt idx="0">
                  <c:v>40324</c:v>
                </c:pt>
                <c:pt idx="1">
                  <c:v>40325</c:v>
                </c:pt>
                <c:pt idx="2">
                  <c:v>40326</c:v>
                </c:pt>
                <c:pt idx="3">
                  <c:v>40327</c:v>
                </c:pt>
                <c:pt idx="4">
                  <c:v>40328</c:v>
                </c:pt>
                <c:pt idx="5">
                  <c:v>40329</c:v>
                </c:pt>
                <c:pt idx="6">
                  <c:v>40330</c:v>
                </c:pt>
                <c:pt idx="7">
                  <c:v>40331</c:v>
                </c:pt>
                <c:pt idx="8">
                  <c:v>40332</c:v>
                </c:pt>
                <c:pt idx="9">
                  <c:v>40333</c:v>
                </c:pt>
                <c:pt idx="10">
                  <c:v>40334</c:v>
                </c:pt>
                <c:pt idx="11">
                  <c:v>40335</c:v>
                </c:pt>
                <c:pt idx="12">
                  <c:v>40336</c:v>
                </c:pt>
                <c:pt idx="13">
                  <c:v>40337</c:v>
                </c:pt>
              </c:numCache>
            </c:num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Val val="1"/>
        </c:dLbls>
        <c:gapWidth val="75"/>
        <c:overlap val="100"/>
        <c:axId val="36738560"/>
        <c:axId val="36740096"/>
      </c:barChart>
      <c:dateAx>
        <c:axId val="36738560"/>
        <c:scaling>
          <c:orientation val="minMax"/>
        </c:scaling>
        <c:axPos val="b"/>
        <c:numFmt formatCode="[$-409]ddd\ d&quot;-&quot;mmm" sourceLinked="0"/>
        <c:majorTickMark val="none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40096"/>
        <c:crosses val="autoZero"/>
        <c:auto val="1"/>
        <c:lblOffset val="100"/>
      </c:dateAx>
      <c:valAx>
        <c:axId val="36740096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7385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0235040146608932"/>
          <c:y val="0.12295070711097821"/>
          <c:w val="0.52670953113109464"/>
          <c:h val="7.377033567006655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zero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750000000000004" l="0.70000000000000062" r="0.70000000000000062" t="0.750000000000004" header="0.30000000000000032" footer="0.30000000000000032"/>
    <c:pageSetup orientation="portrait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94"/>
          <c:w val="0.87600028071357838"/>
          <c:h val="0.60626530661289801"/>
        </c:manualLayout>
      </c:layout>
      <c:lineChart>
        <c:grouping val="standard"/>
        <c:ser>
          <c:idx val="4"/>
          <c:order val="0"/>
          <c:tx>
            <c:strRef>
              <c:f>'5. Burndown Task Tables'!$B$34:$C$34</c:f>
              <c:strCache>
                <c:ptCount val="1"/>
                <c:pt idx="0">
                  <c:v>Remaining (h) TOT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Tables'!$D$34:$R$34</c:f>
              <c:numCache>
                <c:formatCode>0.00</c:formatCode>
                <c:ptCount val="15"/>
                <c:pt idx="0">
                  <c:v>47.5</c:v>
                </c:pt>
                <c:pt idx="1">
                  <c:v>15.45</c:v>
                </c:pt>
                <c:pt idx="2">
                  <c:v>9.5</c:v>
                </c:pt>
                <c:pt idx="3">
                  <c:v>41.25</c:v>
                </c:pt>
                <c:pt idx="4">
                  <c:v>31.250000000000004</c:v>
                </c:pt>
                <c:pt idx="5">
                  <c:v>31.250000000000004</c:v>
                </c:pt>
                <c:pt idx="6">
                  <c:v>19.750000000000004</c:v>
                </c:pt>
                <c:pt idx="7">
                  <c:v>31.250000000000004</c:v>
                </c:pt>
                <c:pt idx="8">
                  <c:v>21.25</c:v>
                </c:pt>
                <c:pt idx="9">
                  <c:v>18.25</c:v>
                </c:pt>
                <c:pt idx="10">
                  <c:v>18.25</c:v>
                </c:pt>
                <c:pt idx="11">
                  <c:v>18.25</c:v>
                </c:pt>
                <c:pt idx="12">
                  <c:v>18.25</c:v>
                </c:pt>
                <c:pt idx="13">
                  <c:v>5.5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Tables'!$B$48:$C$48</c:f>
              <c:strCache>
                <c:ptCount val="1"/>
                <c:pt idx="0">
                  <c:v>Secured Limit TOT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Tables'!$D$48:$R$48</c:f>
              <c:numCache>
                <c:formatCode>0.0</c:formatCode>
                <c:ptCount val="15"/>
                <c:pt idx="0">
                  <c:v>204</c:v>
                </c:pt>
                <c:pt idx="1">
                  <c:v>183.6</c:v>
                </c:pt>
                <c:pt idx="2">
                  <c:v>163.19999999999999</c:v>
                </c:pt>
                <c:pt idx="3">
                  <c:v>142.79999999999998</c:v>
                </c:pt>
                <c:pt idx="4">
                  <c:v>142.79999999999998</c:v>
                </c:pt>
                <c:pt idx="5">
                  <c:v>142.79999999999998</c:v>
                </c:pt>
                <c:pt idx="6">
                  <c:v>122.39999999999998</c:v>
                </c:pt>
                <c:pt idx="7">
                  <c:v>101.99999999999997</c:v>
                </c:pt>
                <c:pt idx="8">
                  <c:v>81.599999999999966</c:v>
                </c:pt>
                <c:pt idx="9">
                  <c:v>61.199999999999967</c:v>
                </c:pt>
                <c:pt idx="10">
                  <c:v>40.799999999999969</c:v>
                </c:pt>
                <c:pt idx="11">
                  <c:v>40.799999999999969</c:v>
                </c:pt>
                <c:pt idx="12">
                  <c:v>40.799999999999969</c:v>
                </c:pt>
                <c:pt idx="13">
                  <c:v>20.39999999999997</c:v>
                </c:pt>
                <c:pt idx="14">
                  <c:v>-2.8421709430404007E-14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Tables'!$B$62:$C$62</c:f>
              <c:strCache>
                <c:ptCount val="1"/>
                <c:pt idx="0">
                  <c:v>Risk Limit TOT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Tables'!$D$62:$R$62</c:f>
              <c:numCache>
                <c:formatCode>0.0</c:formatCode>
                <c:ptCount val="15"/>
                <c:pt idx="0">
                  <c:v>240</c:v>
                </c:pt>
                <c:pt idx="1">
                  <c:v>216</c:v>
                </c:pt>
                <c:pt idx="2">
                  <c:v>192</c:v>
                </c:pt>
                <c:pt idx="3">
                  <c:v>168</c:v>
                </c:pt>
                <c:pt idx="4">
                  <c:v>168</c:v>
                </c:pt>
                <c:pt idx="5">
                  <c:v>168</c:v>
                </c:pt>
                <c:pt idx="6">
                  <c:v>144</c:v>
                </c:pt>
                <c:pt idx="7">
                  <c:v>120</c:v>
                </c:pt>
                <c:pt idx="8">
                  <c:v>96</c:v>
                </c:pt>
                <c:pt idx="9">
                  <c:v>72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24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Tables'!$B$28:$C$28</c:f>
              <c:strCache>
                <c:ptCount val="1"/>
                <c:pt idx="0">
                  <c:v>New Tasks (h) TOT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Tables'!$D$28:$R$28</c:f>
              <c:numCache>
                <c:formatCode>0.00</c:formatCode>
                <c:ptCount val="15"/>
                <c:pt idx="0">
                  <c:v>0</c:v>
                </c:pt>
                <c:pt idx="1">
                  <c:v>-24.55</c:v>
                </c:pt>
                <c:pt idx="2">
                  <c:v>0</c:v>
                </c:pt>
                <c:pt idx="3">
                  <c:v>31.750000000000004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-12.75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227520"/>
        <c:axId val="37241600"/>
      </c:lineChart>
      <c:catAx>
        <c:axId val="3722752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241600"/>
        <c:crosses val="autoZero"/>
        <c:auto val="1"/>
        <c:lblAlgn val="ctr"/>
        <c:lblOffset val="100"/>
        <c:tickLblSkip val="1"/>
        <c:tickMarkSkip val="1"/>
      </c:catAx>
      <c:valAx>
        <c:axId val="3724160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22752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499"/>
          <c:w val="0.87600028071357872"/>
          <c:h val="0.60626530661289824"/>
        </c:manualLayout>
      </c:layout>
      <c:lineChart>
        <c:grouping val="standard"/>
        <c:ser>
          <c:idx val="4"/>
          <c:order val="0"/>
          <c:tx>
            <c:strRef>
              <c:f>'5. Burndown Task Tables'!$B$35:$C$35</c:f>
              <c:strCache>
                <c:ptCount val="1"/>
                <c:pt idx="0">
                  <c:v>Remaining (h) GD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Tables'!$D$35:$R$35</c:f>
              <c:numCache>
                <c:formatCode>0.00</c:formatCode>
                <c:ptCount val="15"/>
                <c:pt idx="0">
                  <c:v>0.5</c:v>
                </c:pt>
                <c:pt idx="1">
                  <c:v>0.25</c:v>
                </c:pt>
                <c:pt idx="2">
                  <c:v>0</c:v>
                </c:pt>
                <c:pt idx="3">
                  <c:v>7.25</c:v>
                </c:pt>
                <c:pt idx="4">
                  <c:v>7.25</c:v>
                </c:pt>
                <c:pt idx="5">
                  <c:v>7.25</c:v>
                </c:pt>
                <c:pt idx="6">
                  <c:v>3.75</c:v>
                </c:pt>
                <c:pt idx="7">
                  <c:v>3.75</c:v>
                </c:pt>
                <c:pt idx="8">
                  <c:v>3.75</c:v>
                </c:pt>
                <c:pt idx="9">
                  <c:v>3.75</c:v>
                </c:pt>
                <c:pt idx="10">
                  <c:v>3.75</c:v>
                </c:pt>
                <c:pt idx="11">
                  <c:v>3.75</c:v>
                </c:pt>
                <c:pt idx="12">
                  <c:v>3.75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Tables'!$B$49:$C$49</c:f>
              <c:strCache>
                <c:ptCount val="1"/>
                <c:pt idx="0">
                  <c:v>Secured Limit GD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Tables'!$D$49:$R$49</c:f>
              <c:numCache>
                <c:formatCode>0.0</c:formatCode>
                <c:ptCount val="15"/>
                <c:pt idx="0">
                  <c:v>34</c:v>
                </c:pt>
                <c:pt idx="1">
                  <c:v>30.6</c:v>
                </c:pt>
                <c:pt idx="2">
                  <c:v>27.200000000000003</c:v>
                </c:pt>
                <c:pt idx="3">
                  <c:v>23.800000000000004</c:v>
                </c:pt>
                <c:pt idx="4">
                  <c:v>23.800000000000004</c:v>
                </c:pt>
                <c:pt idx="5">
                  <c:v>23.800000000000004</c:v>
                </c:pt>
                <c:pt idx="6">
                  <c:v>20.400000000000006</c:v>
                </c:pt>
                <c:pt idx="7">
                  <c:v>17.000000000000007</c:v>
                </c:pt>
                <c:pt idx="8">
                  <c:v>13.600000000000007</c:v>
                </c:pt>
                <c:pt idx="9">
                  <c:v>10.200000000000006</c:v>
                </c:pt>
                <c:pt idx="10">
                  <c:v>6.800000000000006</c:v>
                </c:pt>
                <c:pt idx="11">
                  <c:v>6.800000000000006</c:v>
                </c:pt>
                <c:pt idx="12">
                  <c:v>6.800000000000006</c:v>
                </c:pt>
                <c:pt idx="13">
                  <c:v>3.4000000000000061</c:v>
                </c:pt>
                <c:pt idx="14">
                  <c:v>6.2172489379008766E-15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Tables'!$B$63:$C$63</c:f>
              <c:strCache>
                <c:ptCount val="1"/>
                <c:pt idx="0">
                  <c:v>Risk Limit GD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Tables'!$D$63:$R$63</c:f>
              <c:numCache>
                <c:formatCode>0.0</c:formatCode>
                <c:ptCount val="15"/>
                <c:pt idx="0">
                  <c:v>40</c:v>
                </c:pt>
                <c:pt idx="1">
                  <c:v>36</c:v>
                </c:pt>
                <c:pt idx="2">
                  <c:v>32</c:v>
                </c:pt>
                <c:pt idx="3">
                  <c:v>28</c:v>
                </c:pt>
                <c:pt idx="4">
                  <c:v>28</c:v>
                </c:pt>
                <c:pt idx="5">
                  <c:v>28</c:v>
                </c:pt>
                <c:pt idx="6">
                  <c:v>24</c:v>
                </c:pt>
                <c:pt idx="7">
                  <c:v>20</c:v>
                </c:pt>
                <c:pt idx="8">
                  <c:v>16</c:v>
                </c:pt>
                <c:pt idx="9">
                  <c:v>12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Tables'!$B$29:$C$29</c:f>
              <c:strCache>
                <c:ptCount val="1"/>
                <c:pt idx="0">
                  <c:v>New Tasks (h) GD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Tables'!$D$29:$R$29</c:f>
              <c:numCache>
                <c:formatCode>0.00</c:formatCode>
                <c:ptCount val="15"/>
                <c:pt idx="0">
                  <c:v>0</c:v>
                </c:pt>
                <c:pt idx="1">
                  <c:v>0.25</c:v>
                </c:pt>
                <c:pt idx="2">
                  <c:v>0</c:v>
                </c:pt>
                <c:pt idx="3">
                  <c:v>7.25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-3.75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280768"/>
        <c:axId val="37425920"/>
      </c:lineChart>
      <c:catAx>
        <c:axId val="3728076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425920"/>
        <c:crosses val="autoZero"/>
        <c:auto val="1"/>
        <c:lblAlgn val="ctr"/>
        <c:lblOffset val="100"/>
        <c:tickLblSkip val="1"/>
        <c:tickMarkSkip val="1"/>
      </c:catAx>
      <c:valAx>
        <c:axId val="3742592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28076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508"/>
          <c:w val="0.87600028071357894"/>
          <c:h val="0.60626530661289846"/>
        </c:manualLayout>
      </c:layout>
      <c:lineChart>
        <c:grouping val="standard"/>
        <c:ser>
          <c:idx val="4"/>
          <c:order val="0"/>
          <c:tx>
            <c:strRef>
              <c:f>'5. Burndown Task Tables'!$B$36:$C$36</c:f>
              <c:strCache>
                <c:ptCount val="1"/>
                <c:pt idx="0">
                  <c:v>Remaining (h) ART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Tables'!$D$36:$R$36</c:f>
              <c:numCache>
                <c:formatCode>0.00</c:formatCode>
                <c:ptCount val="15"/>
                <c:pt idx="0">
                  <c:v>1</c:v>
                </c:pt>
                <c:pt idx="1">
                  <c:v>-1</c:v>
                </c:pt>
                <c:pt idx="2">
                  <c:v>-1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</c:v>
                </c:pt>
                <c:pt idx="8">
                  <c:v>5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5.5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Tables'!$B$50:$C$50</c:f>
              <c:strCache>
                <c:ptCount val="1"/>
                <c:pt idx="0">
                  <c:v>Secured Limit ART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Tables'!$D$50:$R$50</c:f>
              <c:numCache>
                <c:formatCode>0.0</c:formatCode>
                <c:ptCount val="15"/>
                <c:pt idx="0">
                  <c:v>17</c:v>
                </c:pt>
                <c:pt idx="1">
                  <c:v>15.3</c:v>
                </c:pt>
                <c:pt idx="2">
                  <c:v>13.600000000000001</c:v>
                </c:pt>
                <c:pt idx="3">
                  <c:v>11.900000000000002</c:v>
                </c:pt>
                <c:pt idx="4">
                  <c:v>11.900000000000002</c:v>
                </c:pt>
                <c:pt idx="5">
                  <c:v>11.900000000000002</c:v>
                </c:pt>
                <c:pt idx="6">
                  <c:v>10.200000000000003</c:v>
                </c:pt>
                <c:pt idx="7">
                  <c:v>8.5000000000000036</c:v>
                </c:pt>
                <c:pt idx="8">
                  <c:v>6.8000000000000034</c:v>
                </c:pt>
                <c:pt idx="9">
                  <c:v>5.1000000000000032</c:v>
                </c:pt>
                <c:pt idx="10">
                  <c:v>3.400000000000003</c:v>
                </c:pt>
                <c:pt idx="11">
                  <c:v>3.400000000000003</c:v>
                </c:pt>
                <c:pt idx="12">
                  <c:v>3.400000000000003</c:v>
                </c:pt>
                <c:pt idx="13">
                  <c:v>1.7000000000000031</c:v>
                </c:pt>
                <c:pt idx="14">
                  <c:v>3.1086244689504383E-15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Tables'!$B$64:$C$64</c:f>
              <c:strCache>
                <c:ptCount val="1"/>
                <c:pt idx="0">
                  <c:v>Risk Limit ART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Tables'!$D$64:$R$64</c:f>
              <c:numCache>
                <c:formatCode>0.0</c:formatCode>
                <c:ptCount val="15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12</c:v>
                </c:pt>
                <c:pt idx="7">
                  <c:v>10</c:v>
                </c:pt>
                <c:pt idx="8">
                  <c:v>8</c:v>
                </c:pt>
                <c:pt idx="9">
                  <c:v>6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Tables'!$B$30:$C$30</c:f>
              <c:strCache>
                <c:ptCount val="1"/>
                <c:pt idx="0">
                  <c:v>New Tasks (h) ART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Tables'!$D$30:$R$30</c:f>
              <c:numCache>
                <c:formatCode>0.00</c:formatCode>
                <c:ptCount val="15"/>
                <c:pt idx="0">
                  <c:v>0</c:v>
                </c:pt>
                <c:pt idx="1">
                  <c:v>-1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2.5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481472"/>
        <c:axId val="37487360"/>
      </c:lineChart>
      <c:catAx>
        <c:axId val="3748147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487360"/>
        <c:crosses val="autoZero"/>
        <c:auto val="1"/>
        <c:lblAlgn val="ctr"/>
        <c:lblOffset val="100"/>
        <c:tickLblSkip val="1"/>
        <c:tickMarkSkip val="1"/>
      </c:catAx>
      <c:valAx>
        <c:axId val="37487360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48147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519"/>
          <c:w val="0.87600028071357916"/>
          <c:h val="0.60626530661289879"/>
        </c:manualLayout>
      </c:layout>
      <c:lineChart>
        <c:grouping val="standard"/>
        <c:ser>
          <c:idx val="4"/>
          <c:order val="0"/>
          <c:tx>
            <c:strRef>
              <c:f>'5. Burndown Task Tables'!$B$37:$C$37</c:f>
              <c:strCache>
                <c:ptCount val="1"/>
                <c:pt idx="0">
                  <c:v>Remaining (h) PRG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Tables'!$D$37:$R$37</c:f>
              <c:numCache>
                <c:formatCode>0.00</c:formatCode>
                <c:ptCount val="15"/>
                <c:pt idx="0">
                  <c:v>36</c:v>
                </c:pt>
                <c:pt idx="1">
                  <c:v>16.2</c:v>
                </c:pt>
                <c:pt idx="2">
                  <c:v>10.5</c:v>
                </c:pt>
                <c:pt idx="3">
                  <c:v>24.000000000000004</c:v>
                </c:pt>
                <c:pt idx="4">
                  <c:v>24.000000000000004</c:v>
                </c:pt>
                <c:pt idx="5">
                  <c:v>24.000000000000004</c:v>
                </c:pt>
                <c:pt idx="6">
                  <c:v>16.000000000000004</c:v>
                </c:pt>
                <c:pt idx="7">
                  <c:v>19.500000000000004</c:v>
                </c:pt>
                <c:pt idx="8">
                  <c:v>12.5</c:v>
                </c:pt>
                <c:pt idx="9">
                  <c:v>11.5</c:v>
                </c:pt>
                <c:pt idx="10">
                  <c:v>11.5</c:v>
                </c:pt>
                <c:pt idx="11">
                  <c:v>11.5</c:v>
                </c:pt>
                <c:pt idx="12">
                  <c:v>11.5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Tables'!$B$51:$C$51</c:f>
              <c:strCache>
                <c:ptCount val="1"/>
                <c:pt idx="0">
                  <c:v>Secured Limit PRG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Tables'!$D$51:$R$51</c:f>
              <c:numCache>
                <c:formatCode>0.0</c:formatCode>
                <c:ptCount val="15"/>
                <c:pt idx="0">
                  <c:v>85</c:v>
                </c:pt>
                <c:pt idx="1">
                  <c:v>76.5</c:v>
                </c:pt>
                <c:pt idx="2">
                  <c:v>68</c:v>
                </c:pt>
                <c:pt idx="3">
                  <c:v>59.5</c:v>
                </c:pt>
                <c:pt idx="4">
                  <c:v>59.5</c:v>
                </c:pt>
                <c:pt idx="5">
                  <c:v>59.5</c:v>
                </c:pt>
                <c:pt idx="6">
                  <c:v>51</c:v>
                </c:pt>
                <c:pt idx="7">
                  <c:v>42.5</c:v>
                </c:pt>
                <c:pt idx="8">
                  <c:v>34</c:v>
                </c:pt>
                <c:pt idx="9">
                  <c:v>25.5</c:v>
                </c:pt>
                <c:pt idx="10">
                  <c:v>17</c:v>
                </c:pt>
                <c:pt idx="11">
                  <c:v>17</c:v>
                </c:pt>
                <c:pt idx="12">
                  <c:v>17</c:v>
                </c:pt>
                <c:pt idx="13">
                  <c:v>8.5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Tables'!$B$65:$C$65</c:f>
              <c:strCache>
                <c:ptCount val="1"/>
                <c:pt idx="0">
                  <c:v>Risk Limit PRG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Tables'!$D$65:$R$65</c:f>
              <c:numCache>
                <c:formatCode>0.0</c:formatCode>
                <c:ptCount val="15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60</c:v>
                </c:pt>
                <c:pt idx="7">
                  <c:v>50</c:v>
                </c:pt>
                <c:pt idx="8">
                  <c:v>40</c:v>
                </c:pt>
                <c:pt idx="9">
                  <c:v>30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10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Tables'!$B$31:$C$31</c:f>
              <c:strCache>
                <c:ptCount val="1"/>
                <c:pt idx="0">
                  <c:v>New Tasks (h) PRG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Tables'!$D$31:$R$31</c:f>
              <c:numCache>
                <c:formatCode>0.00</c:formatCode>
                <c:ptCount val="15"/>
                <c:pt idx="0">
                  <c:v>0</c:v>
                </c:pt>
                <c:pt idx="1">
                  <c:v>-13.8</c:v>
                </c:pt>
                <c:pt idx="2">
                  <c:v>0</c:v>
                </c:pt>
                <c:pt idx="3">
                  <c:v>13.500000000000004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-11.5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514240"/>
        <c:axId val="37552896"/>
      </c:lineChart>
      <c:catAx>
        <c:axId val="37514240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552896"/>
        <c:crosses val="autoZero"/>
        <c:auto val="1"/>
        <c:lblAlgn val="ctr"/>
        <c:lblOffset val="100"/>
        <c:tickLblSkip val="1"/>
        <c:tickMarkSkip val="1"/>
      </c:catAx>
      <c:valAx>
        <c:axId val="3755289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514240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519"/>
          <c:w val="0.87600028071357916"/>
          <c:h val="0.60626530661289879"/>
        </c:manualLayout>
      </c:layout>
      <c:lineChart>
        <c:grouping val="standard"/>
        <c:ser>
          <c:idx val="4"/>
          <c:order val="0"/>
          <c:tx>
            <c:strRef>
              <c:f>'5. Burndown Task Tables'!$B$38:$C$38</c:f>
              <c:strCache>
                <c:ptCount val="1"/>
                <c:pt idx="0">
                  <c:v>Remaining (h) AUD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Tables'!$D$38:$R$38</c:f>
              <c:numCache>
                <c:formatCode>0.00</c:formatCode>
                <c:ptCount val="15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Tables'!$B$52:$C$52</c:f>
              <c:strCache>
                <c:ptCount val="1"/>
                <c:pt idx="0">
                  <c:v>Secured Limit AUD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Tables'!$D$52:$R$52</c:f>
              <c:numCache>
                <c:formatCode>0.0</c:formatCode>
                <c:ptCount val="15"/>
                <c:pt idx="0">
                  <c:v>68</c:v>
                </c:pt>
                <c:pt idx="1">
                  <c:v>61.2</c:v>
                </c:pt>
                <c:pt idx="2">
                  <c:v>54.400000000000006</c:v>
                </c:pt>
                <c:pt idx="3">
                  <c:v>47.600000000000009</c:v>
                </c:pt>
                <c:pt idx="4">
                  <c:v>47.600000000000009</c:v>
                </c:pt>
                <c:pt idx="5">
                  <c:v>47.600000000000009</c:v>
                </c:pt>
                <c:pt idx="6">
                  <c:v>40.800000000000011</c:v>
                </c:pt>
                <c:pt idx="7">
                  <c:v>34.000000000000014</c:v>
                </c:pt>
                <c:pt idx="8">
                  <c:v>27.200000000000014</c:v>
                </c:pt>
                <c:pt idx="9">
                  <c:v>20.400000000000013</c:v>
                </c:pt>
                <c:pt idx="10">
                  <c:v>13.600000000000012</c:v>
                </c:pt>
                <c:pt idx="11">
                  <c:v>13.600000000000012</c:v>
                </c:pt>
                <c:pt idx="12">
                  <c:v>13.600000000000012</c:v>
                </c:pt>
                <c:pt idx="13">
                  <c:v>6.8000000000000123</c:v>
                </c:pt>
                <c:pt idx="14">
                  <c:v>1.2434497875801753E-14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Tables'!$B$66:$C$66</c:f>
              <c:strCache>
                <c:ptCount val="1"/>
                <c:pt idx="0">
                  <c:v>Risk Limit AUD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Tables'!$D$66:$R$66</c:f>
              <c:numCache>
                <c:formatCode>0.0</c:formatCode>
                <c:ptCount val="15"/>
                <c:pt idx="0">
                  <c:v>80</c:v>
                </c:pt>
                <c:pt idx="1">
                  <c:v>72</c:v>
                </c:pt>
                <c:pt idx="2">
                  <c:v>64</c:v>
                </c:pt>
                <c:pt idx="3">
                  <c:v>56</c:v>
                </c:pt>
                <c:pt idx="4">
                  <c:v>56</c:v>
                </c:pt>
                <c:pt idx="5">
                  <c:v>56</c:v>
                </c:pt>
                <c:pt idx="6">
                  <c:v>48</c:v>
                </c:pt>
                <c:pt idx="7">
                  <c:v>40</c:v>
                </c:pt>
                <c:pt idx="8">
                  <c:v>32</c:v>
                </c:pt>
                <c:pt idx="9">
                  <c:v>24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8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Tables'!$B$32:$C$32</c:f>
              <c:strCache>
                <c:ptCount val="1"/>
                <c:pt idx="0">
                  <c:v>New Tasks (h) AUD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Tables'!$D$32:$R$32</c:f>
              <c:numCache>
                <c:formatCode>0.00</c:formatCode>
                <c:ptCount val="15"/>
                <c:pt idx="0">
                  <c:v>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7592448"/>
        <c:axId val="37598336"/>
      </c:lineChart>
      <c:catAx>
        <c:axId val="37592448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598336"/>
        <c:crosses val="autoZero"/>
        <c:auto val="1"/>
        <c:lblAlgn val="ctr"/>
        <c:lblOffset val="100"/>
        <c:tickLblSkip val="1"/>
        <c:tickMarkSkip val="1"/>
      </c:catAx>
      <c:valAx>
        <c:axId val="37598336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7592448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autoTitleDeleted val="1"/>
    <c:plotArea>
      <c:layout>
        <c:manualLayout>
          <c:layoutTarget val="inner"/>
          <c:xMode val="edge"/>
          <c:yMode val="edge"/>
          <c:x val="9.9893730074388953E-2"/>
          <c:y val="0.17225988416676527"/>
          <c:w val="0.8760002807135796"/>
          <c:h val="0.60626530661289901"/>
        </c:manualLayout>
      </c:layout>
      <c:lineChart>
        <c:grouping val="standard"/>
        <c:ser>
          <c:idx val="4"/>
          <c:order val="0"/>
          <c:tx>
            <c:strRef>
              <c:f>'5. Burndown Task Tables'!$B$39:$C$39</c:f>
              <c:strCache>
                <c:ptCount val="1"/>
                <c:pt idx="0">
                  <c:v>Remaining (h) TST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numFmt formatCode="#,##0" sourceLinked="0"/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Tables'!$D$39:$R$39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ser>
          <c:idx val="0"/>
          <c:order val="1"/>
          <c:tx>
            <c:strRef>
              <c:f>'5. Burndown Task Tables'!$B$53:$C$53</c:f>
              <c:strCache>
                <c:ptCount val="1"/>
                <c:pt idx="0">
                  <c:v>Secured Limit TST</c:v>
                </c:pt>
              </c:strCache>
            </c:strRef>
          </c:tx>
          <c:spPr>
            <a:ln w="127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Tables'!$D$53:$R$53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2"/>
          <c:tx>
            <c:strRef>
              <c:f>'5. Burndown Task Tables'!$B$67:$C$67</c:f>
              <c:strCache>
                <c:ptCount val="1"/>
                <c:pt idx="0">
                  <c:v>Risk Limit TST</c:v>
                </c:pt>
              </c:strCache>
            </c:strRef>
          </c:tx>
          <c:spPr>
            <a:ln w="15875">
              <a:solidFill>
                <a:srgbClr val="FF0000"/>
              </a:solidFill>
              <a:round/>
            </a:ln>
          </c:spPr>
          <c:marker>
            <c:symbol val="none"/>
          </c:marker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Tables'!$D$67:$R$67</c:f>
              <c:numCache>
                <c:formatCode>0.0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3"/>
          <c:tx>
            <c:strRef>
              <c:f>'5. Burndown Task Tables'!$B$33:$C$33</c:f>
              <c:strCache>
                <c:ptCount val="1"/>
                <c:pt idx="0">
                  <c:v>New Tasks (h) TST</c:v>
                </c:pt>
              </c:strCache>
            </c:strRef>
          </c:tx>
          <c:dLbls>
            <c:numFmt formatCode="#,##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ctr"/>
            <c:showVal val="1"/>
          </c:dLbls>
          <c:cat>
            <c:strRef>
              <c:f>'5. Burndown Task Tables'!$D$7:$R$7</c:f>
              <c:strCache>
                <c:ptCount val="15"/>
                <c:pt idx="0">
                  <c:v>Planned</c:v>
                </c:pt>
                <c:pt idx="1">
                  <c:v>26/05</c:v>
                </c:pt>
                <c:pt idx="2">
                  <c:v>27/05</c:v>
                </c:pt>
                <c:pt idx="3">
                  <c:v>28/05</c:v>
                </c:pt>
                <c:pt idx="4">
                  <c:v>29/05</c:v>
                </c:pt>
                <c:pt idx="5">
                  <c:v>30/05</c:v>
                </c:pt>
                <c:pt idx="6">
                  <c:v>31/05</c:v>
                </c:pt>
                <c:pt idx="7">
                  <c:v>01/06</c:v>
                </c:pt>
                <c:pt idx="8">
                  <c:v>02/06</c:v>
                </c:pt>
                <c:pt idx="9">
                  <c:v>03/06</c:v>
                </c:pt>
                <c:pt idx="10">
                  <c:v>04/06</c:v>
                </c:pt>
                <c:pt idx="11">
                  <c:v>05/06</c:v>
                </c:pt>
                <c:pt idx="12">
                  <c:v>06/06</c:v>
                </c:pt>
                <c:pt idx="13">
                  <c:v>07/06</c:v>
                </c:pt>
                <c:pt idx="14">
                  <c:v>08/06</c:v>
                </c:pt>
              </c:strCache>
            </c:strRef>
          </c:cat>
          <c:val>
            <c:numRef>
              <c:f>'5. Burndown Task Tables'!$D$33:$R$33</c:f>
              <c:numCache>
                <c:formatCode>0.00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1"/>
        </c:ser>
        <c:marker val="1"/>
        <c:axId val="38817152"/>
        <c:axId val="38831232"/>
      </c:lineChart>
      <c:catAx>
        <c:axId val="38817152"/>
        <c:scaling>
          <c:orientation val="minMax"/>
        </c:scaling>
        <c:axPos val="b"/>
        <c:numFmt formatCode="[$-416]ddd\ d&quot;-&quot;mmm" sourceLinked="0"/>
        <c:tickLblPos val="nextTo"/>
        <c:txPr>
          <a:bodyPr rot="-54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831232"/>
        <c:crosses val="autoZero"/>
        <c:auto val="1"/>
        <c:lblAlgn val="ctr"/>
        <c:lblOffset val="100"/>
        <c:tickLblSkip val="1"/>
        <c:tickMarkSkip val="1"/>
      </c:catAx>
      <c:valAx>
        <c:axId val="38831232"/>
        <c:scaling>
          <c:orientation val="minMax"/>
          <c:min val="0"/>
        </c:scaling>
        <c:axPos val="l"/>
        <c:majorGridlines/>
        <c:numFmt formatCode="0" sourceLinked="0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8817152"/>
        <c:crosses val="autoZero"/>
        <c:crossBetween val="between"/>
      </c:valAx>
    </c:plotArea>
    <c:legend>
      <c:legendPos val="t"/>
      <c:txPr>
        <a:bodyPr/>
        <a:lstStyle/>
        <a:p>
          <a:pPr>
            <a:defRPr lang="en-US"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 alignWithMargins="0"/>
    <c:pageMargins b="0.19685039370078738" l="0.19685039370078738" r="0.19685039370078738" t="0.19685039370078738" header="0" footer="0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style val="34"/>
  <c:chart>
    <c:title>
      <c:tx>
        <c:rich>
          <a:bodyPr/>
          <a:lstStyle/>
          <a:p>
            <a:pPr>
              <a:defRPr lang="en-US"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Test x Defects</a:t>
            </a:r>
          </a:p>
        </c:rich>
      </c:tx>
      <c:layout>
        <c:manualLayout>
          <c:xMode val="edge"/>
          <c:yMode val="edge"/>
          <c:x val="0.36054528898173444"/>
          <c:y val="3.8022590926134234E-2"/>
        </c:manualLayout>
      </c:layout>
    </c:title>
    <c:plotArea>
      <c:layout>
        <c:manualLayout>
          <c:layoutTarget val="inner"/>
          <c:xMode val="edge"/>
          <c:yMode val="edge"/>
          <c:x val="0.19335975860160337"/>
          <c:y val="0.16690757761743671"/>
          <c:w val="0.77040655632332034"/>
          <c:h val="0.66842389948405101"/>
        </c:manualLayout>
      </c:layout>
      <c:barChart>
        <c:barDir val="col"/>
        <c:grouping val="percentStacked"/>
        <c:ser>
          <c:idx val="0"/>
          <c:order val="0"/>
          <c:tx>
            <c:strRef>
              <c:f>'2. Project Dashboard'!$M$7</c:f>
              <c:strCache>
                <c:ptCount val="1"/>
                <c:pt idx="0">
                  <c:v>Test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Dashboard'!$M$8:$M$11</c:f>
              <c:numCache>
                <c:formatCode>General</c:formatCode>
                <c:ptCount val="4"/>
              </c:numCache>
            </c:numRef>
          </c:val>
        </c:ser>
        <c:ser>
          <c:idx val="2"/>
          <c:order val="1"/>
          <c:tx>
            <c:strRef>
              <c:f>'2. Project Dashboard'!$N$7</c:f>
              <c:strCache>
                <c:ptCount val="1"/>
                <c:pt idx="0">
                  <c:v>Passed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Dashboard'!$N$8:$N$11</c:f>
              <c:numCache>
                <c:formatCode>General</c:formatCode>
                <c:ptCount val="4"/>
              </c:numCache>
            </c:numRef>
          </c:val>
        </c:ser>
        <c:ser>
          <c:idx val="1"/>
          <c:order val="2"/>
          <c:tx>
            <c:strRef>
              <c:f>'2. Project Dashboard'!$O$7</c:f>
              <c:strCache>
                <c:ptCount val="1"/>
                <c:pt idx="0">
                  <c:v>Failed</c:v>
                </c:pt>
              </c:strCache>
            </c:strRef>
          </c:tx>
          <c:dLbls>
            <c:txPr>
              <a:bodyPr/>
              <a:lstStyle/>
              <a:p>
                <a:pPr>
                  <a:defRPr lang="en-US"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strRef>
              <c:f>'2. Project Dashboard'!$B$8:$B$11</c:f>
              <c:strCache>
                <c:ptCount val="4"/>
                <c:pt idx="0">
                  <c:v>S01</c:v>
                </c:pt>
                <c:pt idx="1">
                  <c:v>S02</c:v>
                </c:pt>
                <c:pt idx="2">
                  <c:v>S03</c:v>
                </c:pt>
                <c:pt idx="3">
                  <c:v>S04</c:v>
                </c:pt>
              </c:strCache>
            </c:strRef>
          </c:cat>
          <c:val>
            <c:numRef>
              <c:f>'2. Project Dashboard'!$O$8:$O$11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gapWidth val="75"/>
        <c:overlap val="100"/>
        <c:axId val="34762112"/>
        <c:axId val="34768000"/>
      </c:barChart>
      <c:catAx>
        <c:axId val="34762112"/>
        <c:scaling>
          <c:orientation val="minMax"/>
        </c:scaling>
        <c:axPos val="b"/>
        <c:numFmt formatCode="General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768000"/>
        <c:crosses val="autoZero"/>
        <c:auto val="1"/>
        <c:lblAlgn val="ctr"/>
        <c:lblOffset val="100"/>
      </c:catAx>
      <c:valAx>
        <c:axId val="34768000"/>
        <c:scaling>
          <c:orientation val="minMax"/>
        </c:scaling>
        <c:axPos val="l"/>
        <c:numFmt formatCode="0%" sourceLinked="1"/>
        <c:majorTickMark val="none"/>
        <c:tickLblPos val="nextTo"/>
        <c:txPr>
          <a:bodyPr rot="0" vert="horz"/>
          <a:lstStyle/>
          <a:p>
            <a:pPr>
              <a:defRPr lang="en-U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7621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197421750852588"/>
          <c:y val="0.11406824146981678"/>
          <c:w val="0.55442355419858624"/>
          <c:h val="9.1254686914135713E-2"/>
        </c:manualLayout>
      </c:layout>
      <c:txPr>
        <a:bodyPr/>
        <a:lstStyle/>
        <a:p>
          <a:pPr>
            <a:defRPr lang="en-US"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5000000000000333" l="0.70000000000000062" r="0.70000000000000062" t="0.75000000000000333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01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4871168"/>
        <c:axId val="34872704"/>
      </c:lineChart>
      <c:catAx>
        <c:axId val="3487116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872704"/>
        <c:crosses val="autoZero"/>
        <c:auto val="1"/>
        <c:lblAlgn val="ctr"/>
        <c:lblOffset val="100"/>
        <c:tickLblSkip val="1"/>
        <c:tickMarkSkip val="1"/>
      </c:catAx>
      <c:valAx>
        <c:axId val="348727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487116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4803149606299646" l="0.70866141732283972" r="0.70866141732283972" t="0.74803149606299646" header="0.31496062992126395" footer="0.3149606299212639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02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053376"/>
        <c:axId val="36054912"/>
      </c:lineChart>
      <c:catAx>
        <c:axId val="3605337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054912"/>
        <c:crosses val="autoZero"/>
        <c:auto val="1"/>
        <c:lblAlgn val="ctr"/>
        <c:lblOffset val="100"/>
        <c:tickLblSkip val="1"/>
        <c:tickMarkSkip val="1"/>
      </c:catAx>
      <c:valAx>
        <c:axId val="3605491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05337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 paperSize="9" orientation="landscape" horizontalDpi="300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03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104832"/>
        <c:axId val="36106624"/>
      </c:lineChart>
      <c:catAx>
        <c:axId val="36104832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106624"/>
        <c:crosses val="autoZero"/>
        <c:auto val="1"/>
        <c:lblAlgn val="ctr"/>
        <c:lblOffset val="100"/>
        <c:tickLblSkip val="1"/>
        <c:tickMarkSkip val="1"/>
      </c:catAx>
      <c:valAx>
        <c:axId val="3610662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1048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04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144256"/>
        <c:axId val="36145792"/>
      </c:lineChart>
      <c:catAx>
        <c:axId val="36144256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145792"/>
        <c:crosses val="autoZero"/>
        <c:auto val="1"/>
        <c:lblAlgn val="ctr"/>
        <c:lblOffset val="100"/>
        <c:tickLblSkip val="1"/>
        <c:tickMarkSkip val="1"/>
      </c:catAx>
      <c:valAx>
        <c:axId val="36145792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144256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 paperSize="9" orientation="landscape" horizontalDpi="200" verticalDpi="20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05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167040"/>
        <c:axId val="36197504"/>
      </c:lineChart>
      <c:catAx>
        <c:axId val="36167040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197504"/>
        <c:crosses val="autoZero"/>
        <c:auto val="1"/>
        <c:lblAlgn val="ctr"/>
        <c:lblOffset val="100"/>
        <c:tickLblSkip val="1"/>
        <c:tickMarkSkip val="1"/>
      </c:catAx>
      <c:valAx>
        <c:axId val="361975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16704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title>
      <c:tx>
        <c:rich>
          <a:bodyPr/>
          <a:lstStyle/>
          <a:p>
            <a:pPr>
              <a:defRPr lang="en-US" sz="11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Sprint 07</a:t>
            </a:r>
          </a:p>
        </c:rich>
      </c:tx>
      <c:spPr>
        <a:noFill/>
        <a:ln w="25400">
          <a:noFill/>
        </a:ln>
      </c:spPr>
    </c:title>
    <c:plotArea>
      <c:layout/>
      <c:lineChart>
        <c:grouping val="standard"/>
        <c:ser>
          <c:idx val="4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5460992907801452E-3"/>
                </c:manualLayout>
              </c:layout>
              <c:dLblPos val="r"/>
              <c:showVal val="1"/>
            </c:dLbl>
            <c:spPr>
              <a:noFill/>
              <a:ln w="25400">
                <a:noFill/>
              </a:ln>
            </c:spPr>
            <c:txPr>
              <a:bodyPr rot="-1800000" vert="horz"/>
              <a:lstStyle/>
              <a:p>
                <a:pPr algn="ctr">
                  <a:defRPr lang="en-US" sz="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showVal val="1"/>
          </c:dLbls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ser>
          <c:idx val="2"/>
          <c:order val="1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cat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1"/>
        </c:ser>
        <c:marker val="1"/>
        <c:axId val="36222848"/>
        <c:axId val="36224384"/>
      </c:lineChart>
      <c:catAx>
        <c:axId val="36222848"/>
        <c:scaling>
          <c:orientation val="minMax"/>
        </c:scaling>
        <c:axPos val="b"/>
        <c:numFmt formatCode="[$-416]ddd\ d&quot;-&quot;mmm" sourceLinked="0"/>
        <c:tickLblPos val="nextTo"/>
        <c:txPr>
          <a:bodyPr rot="-270000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224384"/>
        <c:crosses val="autoZero"/>
        <c:auto val="1"/>
        <c:lblAlgn val="ctr"/>
        <c:lblOffset val="100"/>
        <c:tickLblSkip val="1"/>
        <c:tickMarkSkip val="1"/>
      </c:catAx>
      <c:valAx>
        <c:axId val="3622438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lang="en-US"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36222848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 sz="73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</c:chart>
  <c:txPr>
    <a:bodyPr/>
    <a:lstStyle/>
    <a:p>
      <a:pPr>
        <a:defRPr sz="8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1" l="0.75000000000000311" r="0.75000000000000311" t="1" header="0.49212598500000265" footer="0.49212598500000265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13</xdr:row>
      <xdr:rowOff>38100</xdr:rowOff>
    </xdr:from>
    <xdr:to>
      <xdr:col>6</xdr:col>
      <xdr:colOff>314325</xdr:colOff>
      <xdr:row>26</xdr:row>
      <xdr:rowOff>66675</xdr:rowOff>
    </xdr:to>
    <xdr:graphicFrame macro="">
      <xdr:nvGraphicFramePr>
        <xdr:cNvPr id="1683049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361950</xdr:colOff>
      <xdr:row>13</xdr:row>
      <xdr:rowOff>28575</xdr:rowOff>
    </xdr:from>
    <xdr:to>
      <xdr:col>13</xdr:col>
      <xdr:colOff>38100</xdr:colOff>
      <xdr:row>26</xdr:row>
      <xdr:rowOff>66675</xdr:rowOff>
    </xdr:to>
    <xdr:graphicFrame macro="">
      <xdr:nvGraphicFramePr>
        <xdr:cNvPr id="16830500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76200</xdr:colOff>
      <xdr:row>13</xdr:row>
      <xdr:rowOff>28575</xdr:rowOff>
    </xdr:from>
    <xdr:to>
      <xdr:col>16</xdr:col>
      <xdr:colOff>0</xdr:colOff>
      <xdr:row>26</xdr:row>
      <xdr:rowOff>57150</xdr:rowOff>
    </xdr:to>
    <xdr:graphicFrame macro="">
      <xdr:nvGraphicFramePr>
        <xdr:cNvPr id="1683050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76200</xdr:colOff>
      <xdr:row>49</xdr:row>
      <xdr:rowOff>0</xdr:rowOff>
    </xdr:from>
    <xdr:to>
      <xdr:col>15</xdr:col>
      <xdr:colOff>1571625</xdr:colOff>
      <xdr:row>49</xdr:row>
      <xdr:rowOff>0</xdr:rowOff>
    </xdr:to>
    <xdr:graphicFrame macro="">
      <xdr:nvGraphicFramePr>
        <xdr:cNvPr id="1683050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3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57150</xdr:colOff>
      <xdr:row>49</xdr:row>
      <xdr:rowOff>0</xdr:rowOff>
    </xdr:from>
    <xdr:to>
      <xdr:col>15</xdr:col>
      <xdr:colOff>1562100</xdr:colOff>
      <xdr:row>49</xdr:row>
      <xdr:rowOff>0</xdr:rowOff>
    </xdr:to>
    <xdr:graphicFrame macro="">
      <xdr:nvGraphicFramePr>
        <xdr:cNvPr id="16830504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5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6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66675</xdr:colOff>
      <xdr:row>49</xdr:row>
      <xdr:rowOff>0</xdr:rowOff>
    </xdr:from>
    <xdr:to>
      <xdr:col>15</xdr:col>
      <xdr:colOff>1581150</xdr:colOff>
      <xdr:row>49</xdr:row>
      <xdr:rowOff>0</xdr:rowOff>
    </xdr:to>
    <xdr:graphicFrame macro="">
      <xdr:nvGraphicFramePr>
        <xdr:cNvPr id="16830507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66675</xdr:colOff>
      <xdr:row>29</xdr:row>
      <xdr:rowOff>0</xdr:rowOff>
    </xdr:from>
    <xdr:to>
      <xdr:col>15</xdr:col>
      <xdr:colOff>1581150</xdr:colOff>
      <xdr:row>44</xdr:row>
      <xdr:rowOff>66675</xdr:rowOff>
    </xdr:to>
    <xdr:graphicFrame macro="">
      <xdr:nvGraphicFramePr>
        <xdr:cNvPr id="16830508" name="Chart 16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76200</xdr:colOff>
      <xdr:row>70</xdr:row>
      <xdr:rowOff>0</xdr:rowOff>
    </xdr:from>
    <xdr:to>
      <xdr:col>16</xdr:col>
      <xdr:colOff>1571625</xdr:colOff>
      <xdr:row>70</xdr:row>
      <xdr:rowOff>0</xdr:rowOff>
    </xdr:to>
    <xdr:graphicFrame macro="">
      <xdr:nvGraphicFramePr>
        <xdr:cNvPr id="1683050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0" name="Chart 16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57150</xdr:colOff>
      <xdr:row>70</xdr:row>
      <xdr:rowOff>0</xdr:rowOff>
    </xdr:from>
    <xdr:to>
      <xdr:col>16</xdr:col>
      <xdr:colOff>1562100</xdr:colOff>
      <xdr:row>70</xdr:row>
      <xdr:rowOff>0</xdr:rowOff>
    </xdr:to>
    <xdr:graphicFrame macro="">
      <xdr:nvGraphicFramePr>
        <xdr:cNvPr id="16830511" name="Chart 16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2" name="Chart 16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3" name="Chart 16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66675</xdr:colOff>
      <xdr:row>70</xdr:row>
      <xdr:rowOff>0</xdr:rowOff>
    </xdr:from>
    <xdr:to>
      <xdr:col>16</xdr:col>
      <xdr:colOff>1581150</xdr:colOff>
      <xdr:row>70</xdr:row>
      <xdr:rowOff>0</xdr:rowOff>
    </xdr:to>
    <xdr:graphicFrame macro="">
      <xdr:nvGraphicFramePr>
        <xdr:cNvPr id="16830514" name="Chart 16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6</xdr:row>
      <xdr:rowOff>51858</xdr:rowOff>
    </xdr:from>
    <xdr:to>
      <xdr:col>5</xdr:col>
      <xdr:colOff>409576</xdr:colOff>
      <xdr:row>20</xdr:row>
      <xdr:rowOff>185208</xdr:rowOff>
    </xdr:to>
    <xdr:graphicFrame macro="">
      <xdr:nvGraphicFramePr>
        <xdr:cNvPr id="1640258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522817</xdr:colOff>
      <xdr:row>6</xdr:row>
      <xdr:rowOff>50800</xdr:rowOff>
    </xdr:from>
    <xdr:to>
      <xdr:col>11</xdr:col>
      <xdr:colOff>713317</xdr:colOff>
      <xdr:row>20</xdr:row>
      <xdr:rowOff>174625</xdr:rowOff>
    </xdr:to>
    <xdr:graphicFrame macro="">
      <xdr:nvGraphicFramePr>
        <xdr:cNvPr id="1640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23</xdr:row>
      <xdr:rowOff>101600</xdr:rowOff>
    </xdr:from>
    <xdr:to>
      <xdr:col>12</xdr:col>
      <xdr:colOff>4234</xdr:colOff>
      <xdr:row>37</xdr:row>
      <xdr:rowOff>34925</xdr:rowOff>
    </xdr:to>
    <xdr:graphicFrame macro="">
      <xdr:nvGraphicFramePr>
        <xdr:cNvPr id="164025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17992</xdr:colOff>
      <xdr:row>39</xdr:row>
      <xdr:rowOff>113242</xdr:rowOff>
    </xdr:from>
    <xdr:to>
      <xdr:col>12</xdr:col>
      <xdr:colOff>25401</xdr:colOff>
      <xdr:row>51</xdr:row>
      <xdr:rowOff>84667</xdr:rowOff>
    </xdr:to>
    <xdr:graphicFrame macro="">
      <xdr:nvGraphicFramePr>
        <xdr:cNvPr id="1640259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5</xdr:row>
      <xdr:rowOff>19051</xdr:rowOff>
    </xdr:from>
    <xdr:to>
      <xdr:col>8</xdr:col>
      <xdr:colOff>590550</xdr:colOff>
      <xdr:row>15</xdr:row>
      <xdr:rowOff>161924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28576</xdr:colOff>
      <xdr:row>5</xdr:row>
      <xdr:rowOff>28575</xdr:rowOff>
    </xdr:from>
    <xdr:to>
      <xdr:col>16</xdr:col>
      <xdr:colOff>600076</xdr:colOff>
      <xdr:row>15</xdr:row>
      <xdr:rowOff>161925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16</xdr:row>
      <xdr:rowOff>28576</xdr:rowOff>
    </xdr:from>
    <xdr:to>
      <xdr:col>8</xdr:col>
      <xdr:colOff>590550</xdr:colOff>
      <xdr:row>26</xdr:row>
      <xdr:rowOff>142876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28575</xdr:colOff>
      <xdr:row>16</xdr:row>
      <xdr:rowOff>38100</xdr:rowOff>
    </xdr:from>
    <xdr:to>
      <xdr:col>16</xdr:col>
      <xdr:colOff>600075</xdr:colOff>
      <xdr:row>26</xdr:row>
      <xdr:rowOff>142875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27</xdr:row>
      <xdr:rowOff>0</xdr:rowOff>
    </xdr:from>
    <xdr:to>
      <xdr:col>8</xdr:col>
      <xdr:colOff>590550</xdr:colOff>
      <xdr:row>37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28575</xdr:colOff>
      <xdr:row>27</xdr:row>
      <xdr:rowOff>0</xdr:rowOff>
    </xdr:from>
    <xdr:to>
      <xdr:col>17</xdr:col>
      <xdr:colOff>0</xdr:colOff>
      <xdr:row>37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val="000000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val="000000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24"/>
  <sheetViews>
    <sheetView workbookViewId="0">
      <selection activeCell="N4" sqref="N4:N21"/>
    </sheetView>
  </sheetViews>
  <sheetFormatPr defaultRowHeight="15"/>
  <sheetData>
    <row r="1" spans="1:32" s="67" customFormat="1" ht="27" customHeight="1">
      <c r="H1" s="319" t="s">
        <v>130</v>
      </c>
      <c r="I1" s="319"/>
      <c r="J1" s="319"/>
      <c r="K1" s="319"/>
      <c r="L1" s="319"/>
      <c r="M1" s="319"/>
      <c r="N1" s="31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s="67" customFormat="1" ht="1.5" customHeight="1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1:32" s="67" customFormat="1">
      <c r="G3" s="161"/>
      <c r="N3" s="162" t="s">
        <v>17</v>
      </c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>
      <c r="A4" s="317" t="s">
        <v>146</v>
      </c>
      <c r="B4" s="316"/>
      <c r="C4" s="316"/>
      <c r="D4" s="316"/>
      <c r="E4" s="316"/>
      <c r="F4" s="316"/>
      <c r="G4" s="316"/>
      <c r="H4" s="316"/>
      <c r="I4" s="316"/>
      <c r="J4" s="316"/>
      <c r="K4" s="316"/>
      <c r="L4" s="316"/>
      <c r="M4" s="316"/>
      <c r="N4">
        <v>21</v>
      </c>
    </row>
    <row r="5" spans="1:32">
      <c r="A5" s="316" t="s">
        <v>133</v>
      </c>
      <c r="B5" s="316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>
        <v>5</v>
      </c>
    </row>
    <row r="6" spans="1:32">
      <c r="A6" s="320" t="s">
        <v>136</v>
      </c>
      <c r="B6" s="320"/>
      <c r="C6" s="320"/>
      <c r="D6" s="320"/>
      <c r="E6" s="320"/>
      <c r="F6" s="320"/>
      <c r="G6" s="320"/>
      <c r="H6" s="320"/>
      <c r="I6" s="320"/>
      <c r="J6" s="320"/>
      <c r="K6" s="320"/>
      <c r="L6" s="320"/>
      <c r="M6" s="320"/>
      <c r="N6">
        <v>5</v>
      </c>
    </row>
    <row r="7" spans="1:32">
      <c r="A7" s="317" t="s">
        <v>149</v>
      </c>
      <c r="B7" s="316"/>
      <c r="C7" s="316"/>
      <c r="D7" s="316"/>
      <c r="E7" s="316"/>
      <c r="F7" s="316"/>
      <c r="G7" s="316"/>
      <c r="H7" s="316"/>
      <c r="I7" s="316"/>
      <c r="J7" s="316"/>
      <c r="K7" s="316"/>
      <c r="L7" s="316"/>
      <c r="M7" s="316"/>
      <c r="N7">
        <v>5</v>
      </c>
    </row>
    <row r="8" spans="1:32">
      <c r="A8" s="317" t="s">
        <v>144</v>
      </c>
      <c r="B8" s="316"/>
      <c r="C8" s="316"/>
      <c r="D8" s="316"/>
      <c r="E8" s="316"/>
      <c r="F8" s="316"/>
      <c r="G8" s="316"/>
      <c r="H8" s="316"/>
      <c r="I8" s="316"/>
      <c r="J8" s="316"/>
      <c r="K8" s="316"/>
      <c r="L8" s="316"/>
      <c r="M8" s="316"/>
      <c r="N8">
        <v>8</v>
      </c>
    </row>
    <row r="9" spans="1:32">
      <c r="A9" s="316" t="s">
        <v>135</v>
      </c>
      <c r="B9" s="316"/>
      <c r="C9" s="316"/>
      <c r="D9" s="316"/>
      <c r="E9" s="316"/>
      <c r="F9" s="316"/>
      <c r="G9" s="316"/>
      <c r="H9" s="316"/>
      <c r="I9" s="316"/>
      <c r="J9" s="316"/>
      <c r="K9" s="316"/>
      <c r="L9" s="316"/>
      <c r="M9" s="316"/>
      <c r="N9">
        <v>13</v>
      </c>
    </row>
    <row r="10" spans="1:32">
      <c r="A10" s="316" t="s">
        <v>131</v>
      </c>
      <c r="B10" s="316"/>
      <c r="C10" s="316"/>
      <c r="D10" s="316"/>
      <c r="E10" s="316"/>
      <c r="F10" s="316"/>
      <c r="G10" s="316"/>
      <c r="H10" s="316"/>
      <c r="I10" s="316"/>
      <c r="J10" s="316"/>
      <c r="K10" s="316"/>
      <c r="L10" s="316"/>
      <c r="M10" s="316"/>
      <c r="N10">
        <v>13</v>
      </c>
    </row>
    <row r="11" spans="1:32">
      <c r="A11" s="317" t="s">
        <v>139</v>
      </c>
      <c r="B11" s="316"/>
      <c r="C11" s="316"/>
      <c r="D11" s="316"/>
      <c r="E11" s="316"/>
      <c r="F11" s="316"/>
      <c r="G11" s="316"/>
      <c r="H11" s="316"/>
      <c r="I11" s="316"/>
      <c r="J11" s="316"/>
      <c r="K11" s="316"/>
      <c r="L11" s="316"/>
      <c r="M11" s="316"/>
      <c r="N11">
        <v>21</v>
      </c>
      <c r="P11" s="312"/>
    </row>
    <row r="12" spans="1:32">
      <c r="A12" s="316" t="s">
        <v>134</v>
      </c>
      <c r="B12" s="316"/>
      <c r="C12" s="316"/>
      <c r="D12" s="316"/>
      <c r="E12" s="316"/>
      <c r="F12" s="316"/>
      <c r="G12" s="316"/>
      <c r="H12" s="316"/>
      <c r="I12" s="316"/>
      <c r="J12" s="316"/>
      <c r="K12" s="316"/>
      <c r="L12" s="316"/>
      <c r="M12" s="316"/>
      <c r="N12">
        <v>3</v>
      </c>
    </row>
    <row r="13" spans="1:32">
      <c r="A13" s="316" t="s">
        <v>132</v>
      </c>
      <c r="B13" s="316"/>
      <c r="C13" s="316"/>
      <c r="D13" s="316"/>
      <c r="E13" s="316"/>
      <c r="F13" s="316"/>
      <c r="G13" s="316"/>
      <c r="H13" s="316"/>
      <c r="I13" s="316"/>
      <c r="J13" s="316"/>
      <c r="K13" s="316"/>
      <c r="L13" s="316"/>
      <c r="M13" s="316"/>
      <c r="N13">
        <v>5</v>
      </c>
    </row>
    <row r="14" spans="1:32">
      <c r="A14" s="317" t="s">
        <v>147</v>
      </c>
      <c r="B14" s="316"/>
      <c r="C14" s="316"/>
      <c r="D14" s="316"/>
      <c r="E14" s="316"/>
      <c r="F14" s="316"/>
      <c r="G14" s="316"/>
      <c r="H14" s="316"/>
      <c r="I14" s="316"/>
      <c r="J14" s="316"/>
      <c r="K14" s="316"/>
      <c r="L14" s="316"/>
      <c r="M14" s="316"/>
      <c r="N14">
        <v>5</v>
      </c>
    </row>
    <row r="15" spans="1:32">
      <c r="A15" s="316" t="s">
        <v>137</v>
      </c>
      <c r="B15" s="316"/>
      <c r="C15" s="316"/>
      <c r="D15" s="316"/>
      <c r="E15" s="316"/>
      <c r="F15" s="316"/>
      <c r="G15" s="316"/>
      <c r="H15" s="316"/>
      <c r="I15" s="316"/>
      <c r="J15" s="316"/>
      <c r="K15" s="316"/>
      <c r="L15" s="316"/>
      <c r="M15" s="316"/>
      <c r="N15">
        <v>3</v>
      </c>
    </row>
    <row r="16" spans="1:32">
      <c r="A16" s="318" t="s">
        <v>138</v>
      </c>
      <c r="B16" s="318"/>
      <c r="C16" s="318"/>
      <c r="D16" s="318"/>
      <c r="E16" s="318"/>
      <c r="F16" s="318"/>
      <c r="G16" s="318"/>
      <c r="H16" s="318"/>
      <c r="I16" s="318"/>
      <c r="J16" s="318"/>
      <c r="K16" s="318"/>
      <c r="L16" s="318"/>
      <c r="M16" s="318"/>
      <c r="N16">
        <v>1</v>
      </c>
    </row>
    <row r="17" spans="1:26">
      <c r="A17" s="316" t="s">
        <v>143</v>
      </c>
      <c r="B17" s="316"/>
      <c r="C17" s="316"/>
      <c r="D17" s="316"/>
      <c r="E17" s="316"/>
      <c r="F17" s="316"/>
      <c r="G17" s="316"/>
      <c r="H17" s="316"/>
      <c r="I17" s="316"/>
      <c r="J17" s="316"/>
      <c r="K17" s="316"/>
      <c r="L17" s="316"/>
      <c r="M17" s="316"/>
      <c r="N17">
        <v>8</v>
      </c>
    </row>
    <row r="18" spans="1:26">
      <c r="A18" s="316" t="s">
        <v>141</v>
      </c>
      <c r="B18" s="316"/>
      <c r="C18" s="316"/>
      <c r="D18" s="316"/>
      <c r="E18" s="316"/>
      <c r="F18" s="316"/>
      <c r="G18" s="316"/>
      <c r="H18" s="316"/>
      <c r="I18" s="316"/>
      <c r="J18" s="316"/>
      <c r="K18" s="316"/>
      <c r="L18" s="316"/>
      <c r="M18" s="316"/>
      <c r="N18">
        <v>1</v>
      </c>
    </row>
    <row r="19" spans="1:26">
      <c r="A19" s="316" t="s">
        <v>140</v>
      </c>
      <c r="B19" s="316"/>
      <c r="C19" s="316"/>
      <c r="D19" s="316"/>
      <c r="E19" s="316"/>
      <c r="F19" s="316"/>
      <c r="G19" s="316"/>
      <c r="H19" s="316"/>
      <c r="I19" s="316"/>
      <c r="J19" s="316"/>
      <c r="K19" s="316"/>
      <c r="L19" s="316"/>
      <c r="M19" s="316"/>
      <c r="N19">
        <v>1</v>
      </c>
    </row>
    <row r="20" spans="1:26">
      <c r="A20" s="316" t="s">
        <v>145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>
        <v>1</v>
      </c>
    </row>
    <row r="21" spans="1:26">
      <c r="A21" s="316" t="s">
        <v>142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>
        <v>1</v>
      </c>
    </row>
    <row r="22" spans="1:26">
      <c r="N22" s="316"/>
      <c r="O22" s="316"/>
      <c r="P22" s="316"/>
      <c r="Q22" s="316"/>
      <c r="R22" s="316"/>
      <c r="S22" s="316"/>
      <c r="T22" s="316"/>
      <c r="U22" s="316"/>
      <c r="V22" s="316"/>
      <c r="W22" s="316"/>
      <c r="X22" s="316"/>
      <c r="Y22" s="316"/>
      <c r="Z22" s="316"/>
    </row>
    <row r="24" spans="1:26">
      <c r="E24" s="314"/>
    </row>
  </sheetData>
  <mergeCells count="20">
    <mergeCell ref="H1:N1"/>
    <mergeCell ref="A4:M4"/>
    <mergeCell ref="A10:M10"/>
    <mergeCell ref="A5:M5"/>
    <mergeCell ref="A8:M8"/>
    <mergeCell ref="A9:M9"/>
    <mergeCell ref="A6:M6"/>
    <mergeCell ref="A13:M13"/>
    <mergeCell ref="A7:M7"/>
    <mergeCell ref="A11:M11"/>
    <mergeCell ref="A21:M21"/>
    <mergeCell ref="N22:Z22"/>
    <mergeCell ref="A15:M15"/>
    <mergeCell ref="A14:M14"/>
    <mergeCell ref="A16:M16"/>
    <mergeCell ref="A18:M18"/>
    <mergeCell ref="A17:M17"/>
    <mergeCell ref="A19:M19"/>
    <mergeCell ref="A20:M20"/>
    <mergeCell ref="A12:M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6"/>
  <dimension ref="A1:P62"/>
  <sheetViews>
    <sheetView topLeftCell="A2" workbookViewId="0">
      <selection activeCell="Q44" sqref="Q44"/>
    </sheetView>
  </sheetViews>
  <sheetFormatPr defaultRowHeight="12.75"/>
  <cols>
    <col min="1" max="1" width="2.85546875" style="67" customWidth="1"/>
    <col min="2" max="2" width="8.5703125" style="67" customWidth="1"/>
    <col min="3" max="3" width="8.85546875" style="67" customWidth="1"/>
    <col min="4" max="4" width="6.7109375" style="67" customWidth="1"/>
    <col min="5" max="5" width="8.85546875" style="67" bestFit="1" customWidth="1"/>
    <col min="6" max="6" width="7.85546875" style="67" bestFit="1" customWidth="1"/>
    <col min="7" max="7" width="6.5703125" style="67" bestFit="1" customWidth="1"/>
    <col min="8" max="8" width="6.42578125" style="67" customWidth="1"/>
    <col min="9" max="9" width="6.85546875" style="67" bestFit="1" customWidth="1"/>
    <col min="10" max="10" width="9.85546875" style="67" customWidth="1"/>
    <col min="11" max="11" width="3.85546875" style="67" customWidth="1"/>
    <col min="12" max="15" width="9.140625" style="67"/>
    <col min="16" max="16" width="24.85546875" style="67" customWidth="1"/>
    <col min="17" max="16384" width="9.140625" style="67"/>
  </cols>
  <sheetData>
    <row r="1" spans="1:16" hidden="1"/>
    <row r="2" spans="1:16" ht="25.5" customHeight="1">
      <c r="H2" s="71"/>
      <c r="I2" s="71"/>
      <c r="J2" s="319" t="str">
        <f>'1. Backlog'!$H$1</f>
        <v>Tank</v>
      </c>
      <c r="K2" s="319"/>
      <c r="L2" s="319"/>
      <c r="M2" s="319"/>
      <c r="N2" s="319"/>
      <c r="O2" s="319"/>
      <c r="P2" s="319"/>
    </row>
    <row r="3" spans="1:16" ht="3" customHeight="1"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  <c r="P3" s="160"/>
    </row>
    <row r="4" spans="1:16" ht="10.5" customHeight="1">
      <c r="C4" s="161"/>
      <c r="P4" s="162" t="s">
        <v>17</v>
      </c>
    </row>
    <row r="5" spans="1:16" s="182" customFormat="1" ht="15.75">
      <c r="A5" s="336" t="s">
        <v>45</v>
      </c>
      <c r="B5" s="336"/>
      <c r="C5" s="336"/>
      <c r="D5" s="336"/>
      <c r="E5" s="336"/>
      <c r="F5" s="336"/>
      <c r="G5" s="336"/>
      <c r="H5" s="336"/>
      <c r="I5" s="336"/>
      <c r="J5" s="336"/>
      <c r="K5" s="336"/>
      <c r="L5" s="336"/>
      <c r="M5" s="336"/>
      <c r="N5" s="336"/>
      <c r="O5" s="336"/>
      <c r="P5" s="336"/>
    </row>
    <row r="6" spans="1:16" ht="14.25" customHeight="1">
      <c r="A6" s="163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</row>
    <row r="7" spans="1:16">
      <c r="B7" s="145" t="s">
        <v>19</v>
      </c>
      <c r="C7" s="145" t="s">
        <v>20</v>
      </c>
      <c r="D7" s="145" t="s">
        <v>21</v>
      </c>
      <c r="E7" s="145" t="s">
        <v>27</v>
      </c>
      <c r="F7" s="145" t="s">
        <v>55</v>
      </c>
      <c r="G7" s="145" t="s">
        <v>18</v>
      </c>
      <c r="H7" s="145" t="s">
        <v>29</v>
      </c>
      <c r="I7" s="145" t="s">
        <v>26</v>
      </c>
      <c r="J7" s="145" t="s">
        <v>28</v>
      </c>
      <c r="L7" s="145" t="s">
        <v>19</v>
      </c>
      <c r="M7" s="145" t="s">
        <v>37</v>
      </c>
      <c r="N7" s="145" t="s">
        <v>62</v>
      </c>
      <c r="O7" s="145" t="s">
        <v>63</v>
      </c>
      <c r="P7" s="145" t="s">
        <v>61</v>
      </c>
    </row>
    <row r="8" spans="1:16">
      <c r="B8" s="69" t="s">
        <v>22</v>
      </c>
      <c r="C8" s="69"/>
      <c r="D8" s="69"/>
      <c r="E8" s="164"/>
      <c r="F8" s="165"/>
      <c r="G8" s="69"/>
      <c r="H8" s="69"/>
      <c r="I8" s="164"/>
      <c r="J8" s="146"/>
      <c r="L8" s="69" t="s">
        <v>22</v>
      </c>
      <c r="M8" s="69"/>
      <c r="N8" s="69"/>
      <c r="O8" s="69"/>
      <c r="P8" s="147"/>
    </row>
    <row r="9" spans="1:16">
      <c r="B9" s="148" t="s">
        <v>23</v>
      </c>
      <c r="C9" s="148"/>
      <c r="D9" s="148"/>
      <c r="E9" s="166"/>
      <c r="F9" s="166"/>
      <c r="G9" s="148"/>
      <c r="H9" s="148"/>
      <c r="I9" s="166"/>
      <c r="J9" s="149"/>
      <c r="L9" s="148" t="s">
        <v>23</v>
      </c>
      <c r="M9" s="148"/>
      <c r="N9" s="148"/>
      <c r="O9" s="148"/>
      <c r="P9" s="150"/>
    </row>
    <row r="10" spans="1:16">
      <c r="B10" s="151" t="s">
        <v>24</v>
      </c>
      <c r="C10" s="151"/>
      <c r="D10" s="151"/>
      <c r="E10" s="167"/>
      <c r="F10" s="167"/>
      <c r="G10" s="151"/>
      <c r="H10" s="151"/>
      <c r="I10" s="167"/>
      <c r="J10" s="152"/>
      <c r="L10" s="151" t="s">
        <v>24</v>
      </c>
      <c r="M10" s="151"/>
      <c r="N10" s="151"/>
      <c r="O10" s="151"/>
      <c r="P10" s="153"/>
    </row>
    <row r="11" spans="1:16">
      <c r="B11" s="154" t="s">
        <v>64</v>
      </c>
      <c r="C11" s="155"/>
      <c r="D11" s="154"/>
      <c r="E11" s="168"/>
      <c r="F11" s="169"/>
      <c r="G11" s="155"/>
      <c r="H11" s="154"/>
      <c r="I11" s="168"/>
      <c r="J11" s="156"/>
      <c r="L11" s="155" t="s">
        <v>64</v>
      </c>
      <c r="M11" s="155"/>
      <c r="N11" s="155"/>
      <c r="O11" s="155"/>
      <c r="P11" s="155"/>
    </row>
    <row r="12" spans="1:16">
      <c r="B12" s="157" t="s">
        <v>30</v>
      </c>
      <c r="C12" s="157"/>
      <c r="D12" s="157"/>
      <c r="E12" s="170"/>
      <c r="F12" s="170"/>
      <c r="G12" s="157"/>
      <c r="H12" s="157"/>
      <c r="I12" s="170"/>
      <c r="J12" s="158"/>
      <c r="L12" s="157" t="s">
        <v>30</v>
      </c>
      <c r="M12" s="157"/>
      <c r="N12" s="157"/>
      <c r="O12" s="157"/>
      <c r="P12" s="159"/>
    </row>
    <row r="13" spans="1:16">
      <c r="B13" s="171" t="s">
        <v>25</v>
      </c>
      <c r="C13" s="171"/>
      <c r="D13" s="171"/>
      <c r="E13" s="172"/>
      <c r="F13" s="171"/>
      <c r="G13" s="171"/>
      <c r="H13" s="171"/>
      <c r="I13" s="172"/>
      <c r="J13" s="171"/>
      <c r="L13" s="171" t="s">
        <v>25</v>
      </c>
      <c r="M13" s="171">
        <f>SUM(M8:M11)</f>
        <v>0</v>
      </c>
      <c r="N13" s="171">
        <f>SUM(N8:N11)</f>
        <v>0</v>
      </c>
      <c r="O13" s="171">
        <f>SUM(O8:O11)</f>
        <v>0</v>
      </c>
      <c r="P13" s="173"/>
    </row>
    <row r="28" spans="1:16" s="182" customFormat="1" ht="15.75">
      <c r="A28" s="335" t="s">
        <v>14</v>
      </c>
      <c r="B28" s="335"/>
      <c r="C28" s="335"/>
      <c r="D28" s="335"/>
      <c r="E28" s="335"/>
      <c r="F28" s="335"/>
      <c r="G28" s="337">
        <f ca="1">TODAY()</f>
        <v>40338</v>
      </c>
      <c r="H28" s="337"/>
      <c r="I28" s="337"/>
      <c r="J28" s="337"/>
      <c r="K28" s="337"/>
      <c r="L28" s="183"/>
      <c r="M28" s="183"/>
      <c r="N28" s="183"/>
      <c r="O28" s="183"/>
      <c r="P28" s="183"/>
    </row>
    <row r="30" spans="1:16">
      <c r="B30" s="330" t="s">
        <v>90</v>
      </c>
      <c r="C30" s="331"/>
      <c r="D30" s="331"/>
      <c r="E30" s="332"/>
    </row>
    <row r="31" spans="1:16">
      <c r="B31" s="338" t="s">
        <v>60</v>
      </c>
      <c r="C31" s="339"/>
      <c r="D31" s="339"/>
      <c r="E31" s="339"/>
    </row>
    <row r="32" spans="1:16">
      <c r="B32" s="174" t="s">
        <v>56</v>
      </c>
      <c r="C32" s="174" t="s">
        <v>57</v>
      </c>
      <c r="D32" s="174" t="s">
        <v>48</v>
      </c>
      <c r="E32" s="174" t="s">
        <v>51</v>
      </c>
    </row>
    <row r="33" spans="2:16">
      <c r="B33" s="175">
        <f>'3. Resources'!C58</f>
        <v>47.5</v>
      </c>
      <c r="C33" s="176">
        <f>'4. Timesheet'!I10</f>
        <v>1</v>
      </c>
      <c r="D33" s="177">
        <v>0</v>
      </c>
      <c r="E33" s="178">
        <f>IF(B33&lt;&gt;0,(C33/B33)-1,0)</f>
        <v>-0.97894736842105268</v>
      </c>
    </row>
    <row r="34" spans="2:16">
      <c r="B34" s="339" t="s">
        <v>54</v>
      </c>
      <c r="C34" s="339"/>
      <c r="D34" s="339"/>
      <c r="E34" s="339"/>
    </row>
    <row r="35" spans="2:16">
      <c r="B35" s="174" t="s">
        <v>56</v>
      </c>
      <c r="C35" s="174" t="s">
        <v>58</v>
      </c>
      <c r="D35" s="174"/>
      <c r="E35" s="174" t="s">
        <v>51</v>
      </c>
    </row>
    <row r="36" spans="2:16">
      <c r="B36" s="179"/>
      <c r="C36" s="180"/>
      <c r="D36" s="180"/>
      <c r="E36" s="178"/>
    </row>
    <row r="37" spans="2:16">
      <c r="B37" s="340" t="s">
        <v>59</v>
      </c>
      <c r="C37" s="340"/>
      <c r="D37" s="340"/>
      <c r="E37" s="340"/>
    </row>
    <row r="38" spans="2:16">
      <c r="B38" s="341" t="s">
        <v>83</v>
      </c>
      <c r="C38" s="342"/>
      <c r="D38" s="342"/>
      <c r="E38" s="342"/>
    </row>
    <row r="40" spans="2:16">
      <c r="B40" s="330" t="s">
        <v>91</v>
      </c>
      <c r="C40" s="331"/>
      <c r="D40" s="331"/>
      <c r="E40" s="332"/>
    </row>
    <row r="41" spans="2:16">
      <c r="B41" s="321"/>
      <c r="C41" s="322"/>
      <c r="D41" s="322"/>
      <c r="E41" s="323"/>
    </row>
    <row r="42" spans="2:16">
      <c r="B42" s="324"/>
      <c r="C42" s="325"/>
      <c r="D42" s="325"/>
      <c r="E42" s="326"/>
      <c r="H42" s="181"/>
    </row>
    <row r="43" spans="2:16">
      <c r="B43" s="324"/>
      <c r="C43" s="325"/>
      <c r="D43" s="325"/>
      <c r="E43" s="326"/>
    </row>
    <row r="44" spans="2:16">
      <c r="B44" s="324"/>
      <c r="C44" s="325"/>
      <c r="D44" s="325"/>
      <c r="E44" s="326"/>
    </row>
    <row r="45" spans="2:16">
      <c r="B45" s="324"/>
      <c r="C45" s="325"/>
      <c r="D45" s="325"/>
      <c r="E45" s="326"/>
    </row>
    <row r="46" spans="2:16">
      <c r="B46" s="324"/>
      <c r="C46" s="325"/>
      <c r="D46" s="325"/>
      <c r="E46" s="326"/>
      <c r="F46" s="333" t="s">
        <v>89</v>
      </c>
      <c r="G46" s="333"/>
      <c r="H46" s="333"/>
      <c r="I46" s="333"/>
      <c r="J46" s="333"/>
      <c r="K46" s="333"/>
      <c r="L46" s="333"/>
      <c r="M46" s="333"/>
      <c r="N46" s="333"/>
      <c r="O46" s="333"/>
      <c r="P46" s="333"/>
    </row>
    <row r="47" spans="2:16">
      <c r="B47" s="324"/>
      <c r="C47" s="325"/>
      <c r="D47" s="325"/>
      <c r="E47" s="326"/>
      <c r="F47" s="334" t="s">
        <v>0</v>
      </c>
      <c r="G47" s="334"/>
      <c r="H47" s="334"/>
      <c r="I47" s="334"/>
      <c r="J47" s="334"/>
      <c r="K47" s="334"/>
      <c r="L47" s="334"/>
      <c r="M47" s="334"/>
      <c r="N47" s="334"/>
      <c r="O47" s="334"/>
      <c r="P47" s="334"/>
    </row>
    <row r="48" spans="2:16">
      <c r="B48" s="327"/>
      <c r="C48" s="328"/>
      <c r="D48" s="328"/>
      <c r="E48" s="329"/>
      <c r="F48" s="334"/>
      <c r="G48" s="334"/>
      <c r="H48" s="334"/>
      <c r="I48" s="334"/>
      <c r="J48" s="334"/>
      <c r="K48" s="334"/>
      <c r="L48" s="334"/>
      <c r="M48" s="334"/>
      <c r="N48" s="334"/>
      <c r="O48" s="334"/>
      <c r="P48" s="334"/>
    </row>
    <row r="62" ht="15" customHeight="1"/>
  </sheetData>
  <mergeCells count="13">
    <mergeCell ref="B41:E48"/>
    <mergeCell ref="B30:E30"/>
    <mergeCell ref="J2:P2"/>
    <mergeCell ref="F46:P46"/>
    <mergeCell ref="F47:P48"/>
    <mergeCell ref="A28:F28"/>
    <mergeCell ref="A5:P5"/>
    <mergeCell ref="G28:K28"/>
    <mergeCell ref="B31:E31"/>
    <mergeCell ref="B34:E34"/>
    <mergeCell ref="B37:E37"/>
    <mergeCell ref="B38:E38"/>
    <mergeCell ref="B40:E40"/>
  </mergeCells>
  <phoneticPr fontId="0" type="noConversion"/>
  <pageMargins left="0.11811023622047245" right="0.11811023622047245" top="0.15748031496062992" bottom="0.15748031496062992" header="0" footer="0"/>
  <pageSetup paperSize="9" orientation="landscape" horizontalDpi="300" verticalDpi="300" r:id="rId1"/>
  <drawing r:id="rId2"/>
  <webPublishItems count="4">
    <webPublishItem id="31737" divId="SEPG07P1-SPM-RPT-SACI-SPRINT-PLANNING_31737" sourceType="sheet" destinationFile="C:\workspace\SonyProject\management\spm\planning\backlog\SEPG07P1-SPM-RPT-SACI-PROGRESS.mht"/>
    <webPublishItem id="22930" divId="SEPG07P1-SPM-RPT-SACI-SPRINT-PLANNING_22930" sourceType="chart" sourceObject="Chart 5" destinationFile="C:\workspace\SonyProject\management\spm\tracking\backlog\SEPG07P1-SPM-RPT-SACI-PROGRESS.mht"/>
    <webPublishItem id="14504" divId="SEPG07P1-SPM-RPT-SACI-SPRINT-PLANNING_14504" sourceType="chart" sourceObject="Gráfico 1646" destinationFile="C:\workspace\SonyProject\management\spm\planning\backlog\SEPG07P1-SPM-RPT-SACI-PROGRESS.mht"/>
    <webPublishItem id="12484" divId="SEPG07P1-SPM-RPT-SACI-SPRINT-PLANNING_12484" sourceType="chart" sourceObject="Gráfico 1652" destinationFile="C:\workspace\SonyProject\management\spm\planning\backlog\SEPG07P1-SPM-RPT-SACI-PROGRESS.mht"/>
  </webPublishItem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1"/>
  <dimension ref="A1:AO284"/>
  <sheetViews>
    <sheetView topLeftCell="A65" zoomScale="90" zoomScaleNormal="90" workbookViewId="0">
      <selection activeCell="B92" sqref="B92"/>
    </sheetView>
  </sheetViews>
  <sheetFormatPr defaultRowHeight="15"/>
  <cols>
    <col min="1" max="1" width="1.85546875" style="9" customWidth="1"/>
    <col min="2" max="2" width="29.7109375" style="9" bestFit="1" customWidth="1"/>
    <col min="3" max="3" width="10.42578125" style="9" customWidth="1"/>
    <col min="4" max="4" width="12.42578125" style="9" bestFit="1" customWidth="1"/>
    <col min="5" max="5" width="11.85546875" style="9" bestFit="1" customWidth="1"/>
    <col min="6" max="6" width="10.7109375" style="9" bestFit="1" customWidth="1"/>
    <col min="7" max="7" width="12.7109375" style="9" bestFit="1" customWidth="1"/>
    <col min="8" max="8" width="12.85546875" style="9" bestFit="1" customWidth="1"/>
    <col min="9" max="9" width="12.7109375" style="9" bestFit="1" customWidth="1"/>
    <col min="10" max="10" width="11.5703125" style="9" bestFit="1" customWidth="1"/>
    <col min="11" max="11" width="12.42578125" style="9" bestFit="1" customWidth="1"/>
    <col min="12" max="12" width="10.85546875" style="9" customWidth="1"/>
    <col min="13" max="13" width="11.5703125" style="9" bestFit="1" customWidth="1"/>
    <col min="14" max="14" width="11.7109375" style="9" bestFit="1" customWidth="1"/>
    <col min="15" max="15" width="12.140625" style="9" bestFit="1" customWidth="1"/>
    <col min="16" max="16" width="11.85546875" style="9" bestFit="1" customWidth="1"/>
    <col min="17" max="17" width="12.42578125" style="9" bestFit="1" customWidth="1"/>
    <col min="18" max="19" width="11" style="9" customWidth="1"/>
    <col min="20" max="20" width="11.7109375" style="9" bestFit="1" customWidth="1"/>
    <col min="21" max="21" width="12.140625" style="9" bestFit="1" customWidth="1"/>
    <col min="22" max="32" width="11" style="9" customWidth="1"/>
    <col min="33" max="34" width="10.5703125" style="9" customWidth="1"/>
    <col min="35" max="35" width="11.85546875" style="9" customWidth="1"/>
    <col min="36" max="37" width="18.42578125" style="9" customWidth="1"/>
    <col min="38" max="38" width="18.5703125" style="9" customWidth="1"/>
    <col min="39" max="39" width="18" style="9" customWidth="1"/>
    <col min="40" max="16384" width="9.140625" style="9"/>
  </cols>
  <sheetData>
    <row r="1" spans="1:40" ht="24.75" hidden="1" customHeight="1">
      <c r="A1" s="5"/>
      <c r="B1" s="4"/>
      <c r="C1" s="4"/>
      <c r="D1" s="5"/>
      <c r="E1" s="5"/>
      <c r="F1" s="5"/>
      <c r="G1" s="6"/>
      <c r="H1" s="7"/>
      <c r="I1" s="7"/>
      <c r="J1" s="7"/>
      <c r="K1" s="8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</row>
    <row r="2" spans="1:40" ht="28.5" customHeight="1">
      <c r="A2" s="5"/>
      <c r="B2" s="4"/>
      <c r="D2" s="5"/>
      <c r="E2" s="5"/>
      <c r="F2" s="8"/>
      <c r="G2" s="350" t="str">
        <f>'1. Backlog'!$H$1</f>
        <v>Tank</v>
      </c>
      <c r="H2" s="350"/>
      <c r="I2" s="350"/>
      <c r="J2" s="350"/>
      <c r="K2" s="350"/>
      <c r="L2" s="350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</row>
    <row r="3" spans="1:40" ht="2.25" customHeight="1">
      <c r="A3" s="5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</row>
    <row r="4" spans="1:40" ht="13.5" customHeight="1">
      <c r="A4" s="5"/>
      <c r="C4" s="11"/>
      <c r="D4" s="5"/>
      <c r="E4" s="5"/>
      <c r="F4" s="5"/>
      <c r="G4" s="12"/>
      <c r="H4" s="4"/>
      <c r="I4" s="4"/>
      <c r="J4" s="13"/>
      <c r="K4" s="5"/>
      <c r="L4" s="14" t="s">
        <v>15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21">
      <c r="A5" s="5"/>
      <c r="B5" s="15" t="s">
        <v>123</v>
      </c>
      <c r="C5" s="15"/>
      <c r="D5" s="5"/>
      <c r="E5" s="16"/>
      <c r="F5" s="17"/>
      <c r="G5" s="4"/>
      <c r="H5" s="13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18"/>
      <c r="AI5" s="18"/>
      <c r="AJ5" s="18"/>
      <c r="AK5" s="5"/>
      <c r="AL5" s="5"/>
      <c r="AM5" s="5"/>
      <c r="AN5" s="5"/>
    </row>
    <row r="6" spans="1:40" ht="15.75">
      <c r="A6" s="5"/>
      <c r="B6" s="352" t="s">
        <v>122</v>
      </c>
      <c r="C6" s="353"/>
      <c r="D6" s="353"/>
      <c r="E6" s="353"/>
      <c r="F6" s="353"/>
      <c r="G6" s="353"/>
      <c r="H6" s="353"/>
      <c r="I6" s="353"/>
      <c r="J6" s="353"/>
      <c r="K6" s="353"/>
      <c r="L6" s="354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18"/>
      <c r="AI6" s="18"/>
      <c r="AJ6" s="18"/>
      <c r="AK6" s="5"/>
      <c r="AL6" s="5"/>
      <c r="AM6" s="5"/>
      <c r="AN6" s="5"/>
    </row>
    <row r="7" spans="1:40">
      <c r="A7" s="5"/>
      <c r="B7" s="4"/>
      <c r="C7" s="4"/>
      <c r="D7" s="5"/>
      <c r="E7" s="5"/>
      <c r="F7" s="5"/>
      <c r="G7" s="12"/>
      <c r="H7" s="13"/>
      <c r="I7" s="4"/>
      <c r="J7" s="5"/>
      <c r="K7" s="5"/>
      <c r="L7" s="5"/>
      <c r="M7" s="5"/>
      <c r="N7" s="355">
        <f ca="1">TODAY()</f>
        <v>40338</v>
      </c>
      <c r="O7" s="35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>
      <c r="A8" s="5"/>
      <c r="B8" s="4"/>
      <c r="C8" s="4"/>
      <c r="D8" s="5"/>
      <c r="E8" s="5"/>
      <c r="F8" s="5"/>
      <c r="G8" s="12"/>
      <c r="H8" s="13"/>
      <c r="I8" s="4"/>
      <c r="J8" s="5"/>
      <c r="K8" s="5"/>
      <c r="L8" s="5"/>
      <c r="M8" s="5"/>
      <c r="N8" s="355"/>
      <c r="O8" s="35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>
      <c r="A9" s="5"/>
      <c r="B9" s="4"/>
      <c r="C9" s="4"/>
      <c r="D9" s="5"/>
      <c r="E9" s="5"/>
      <c r="F9" s="5"/>
      <c r="G9" s="12"/>
      <c r="H9" s="13"/>
      <c r="I9" s="4"/>
      <c r="J9" s="5"/>
      <c r="K9" s="5"/>
      <c r="L9" s="5"/>
      <c r="M9" s="5"/>
      <c r="N9" s="60" t="s">
        <v>74</v>
      </c>
      <c r="O9" s="60" t="s">
        <v>75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>
      <c r="A10" s="5"/>
      <c r="B10" s="4"/>
      <c r="C10" s="4"/>
      <c r="D10" s="5"/>
      <c r="E10" s="5"/>
      <c r="F10" s="5"/>
      <c r="G10" s="4"/>
      <c r="H10" s="13"/>
      <c r="I10" s="4"/>
      <c r="J10" s="5"/>
      <c r="K10" s="5"/>
      <c r="L10" s="5"/>
      <c r="M10" s="5"/>
      <c r="N10" s="360">
        <f ca="1">IF(N7&lt;D54,B54,LOOKUP(N7,'3. Resources'!D54:AG54,'3. Resources'!D56))</f>
        <v>1</v>
      </c>
      <c r="O10" s="343">
        <f ca="1">IF(N7&lt;D54,C59,LOOKUP(N7,'3. Resources'!D54:AG54,'3. Resources'!D59))</f>
        <v>0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>
      <c r="A11" s="5"/>
      <c r="B11" s="4"/>
      <c r="C11" s="4"/>
      <c r="D11" s="5"/>
      <c r="E11" s="5"/>
      <c r="F11" s="5"/>
      <c r="G11" s="4"/>
      <c r="H11" s="13"/>
      <c r="I11" s="4"/>
      <c r="J11" s="5"/>
      <c r="K11" s="5"/>
      <c r="L11" s="5"/>
      <c r="M11" s="5"/>
      <c r="N11" s="361"/>
      <c r="O11" s="34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>
      <c r="A12" s="5"/>
      <c r="B12" s="4"/>
      <c r="C12" s="4"/>
      <c r="D12" s="5"/>
      <c r="E12" s="5"/>
      <c r="F12" s="5"/>
      <c r="G12" s="4"/>
      <c r="H12" s="13"/>
      <c r="I12" s="4"/>
      <c r="J12" s="5"/>
      <c r="K12" s="5"/>
      <c r="L12" s="5"/>
      <c r="M12" s="5"/>
      <c r="N12" s="61"/>
      <c r="O12" s="62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>
      <c r="A13" s="5"/>
      <c r="B13" s="4"/>
      <c r="C13" s="4"/>
      <c r="D13" s="5"/>
      <c r="E13" s="5"/>
      <c r="F13" s="5"/>
      <c r="G13" s="4"/>
      <c r="H13" s="13"/>
      <c r="I13" s="4"/>
      <c r="J13" s="5"/>
      <c r="K13" s="5"/>
      <c r="L13" s="5"/>
      <c r="M13" s="5"/>
      <c r="N13" s="345" t="s">
        <v>78</v>
      </c>
      <c r="O13" s="34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>
      <c r="A14" s="5"/>
      <c r="B14" s="4"/>
      <c r="C14" s="4"/>
      <c r="D14" s="5"/>
      <c r="E14" s="5"/>
      <c r="F14" s="5"/>
      <c r="G14" s="4"/>
      <c r="H14" s="13"/>
      <c r="I14" s="13"/>
      <c r="J14" s="63"/>
      <c r="K14" s="64"/>
      <c r="L14" s="64"/>
      <c r="M14" s="64"/>
      <c r="N14" s="359">
        <f ca="1">IF(N7&lt;D54,D63,LOOKUP(N7,'3. Resources'!D54:AG54,'3. Resources'!D63))</f>
        <v>5.5</v>
      </c>
      <c r="O14" s="359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5"/>
      <c r="AL14" s="5"/>
      <c r="AM14" s="5"/>
      <c r="AN14" s="5"/>
    </row>
    <row r="15" spans="1:40">
      <c r="A15" s="5"/>
      <c r="B15" s="4"/>
      <c r="C15" s="4"/>
      <c r="D15" s="5"/>
      <c r="E15" s="5"/>
      <c r="F15" s="5"/>
      <c r="G15" s="4"/>
      <c r="H15" s="13"/>
      <c r="I15" s="4"/>
      <c r="J15" s="13"/>
      <c r="K15" s="5"/>
      <c r="L15" s="5"/>
      <c r="M15" s="5"/>
      <c r="N15" s="359"/>
      <c r="O15" s="359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>
      <c r="A16" s="5"/>
      <c r="B16" s="4"/>
      <c r="C16" s="4"/>
      <c r="D16" s="5"/>
      <c r="E16" s="5"/>
      <c r="F16" s="5"/>
      <c r="G16" s="4"/>
      <c r="H16" s="13"/>
      <c r="I16" s="4"/>
      <c r="J16" s="13"/>
      <c r="K16" s="5"/>
      <c r="L16" s="5"/>
      <c r="M16" s="5"/>
      <c r="N16" s="61"/>
      <c r="O16" s="62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>
      <c r="A17" s="5"/>
      <c r="B17" s="4"/>
      <c r="C17" s="4"/>
      <c r="D17" s="5"/>
      <c r="E17" s="5"/>
      <c r="F17" s="5"/>
      <c r="G17" s="4"/>
      <c r="H17" s="13"/>
      <c r="I17" s="4"/>
      <c r="J17" s="13"/>
      <c r="K17" s="5"/>
      <c r="L17" s="5"/>
      <c r="M17" s="5"/>
      <c r="N17" s="345" t="s">
        <v>79</v>
      </c>
      <c r="O17" s="34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>
      <c r="A18" s="5"/>
      <c r="B18" s="4"/>
      <c r="C18" s="4"/>
      <c r="D18" s="5"/>
      <c r="E18" s="5"/>
      <c r="F18" s="5"/>
      <c r="G18" s="4"/>
      <c r="H18" s="13"/>
      <c r="I18" s="4"/>
      <c r="J18" s="13"/>
      <c r="K18" s="5"/>
      <c r="L18" s="5"/>
      <c r="M18" s="5"/>
      <c r="N18" s="345"/>
      <c r="O18" s="34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>
      <c r="A19" s="5"/>
      <c r="B19" s="4"/>
      <c r="C19" s="4"/>
      <c r="D19" s="5"/>
      <c r="E19" s="5"/>
      <c r="F19" s="5"/>
      <c r="G19" s="4"/>
      <c r="H19" s="13"/>
      <c r="I19" s="4"/>
      <c r="J19" s="13"/>
      <c r="K19" s="5"/>
      <c r="L19" s="5"/>
      <c r="M19" s="5"/>
      <c r="N19" s="356">
        <f ca="1">IF(N7&lt;D54,D65,LOOKUP(N7,'3. Resources'!D54:AG54,'3. Resources'!D65))</f>
        <v>6.25</v>
      </c>
      <c r="O19" s="356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>
      <c r="A20" s="5"/>
      <c r="B20" s="4"/>
      <c r="C20" s="4"/>
      <c r="D20" s="5"/>
      <c r="E20" s="5"/>
      <c r="F20" s="5"/>
      <c r="G20" s="4"/>
      <c r="H20" s="13"/>
      <c r="I20" s="4"/>
      <c r="J20" s="13"/>
      <c r="K20" s="5"/>
      <c r="L20" s="5"/>
      <c r="M20" s="5"/>
      <c r="N20" s="356"/>
      <c r="O20" s="356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>
      <c r="A21" s="5"/>
      <c r="B21" s="4"/>
      <c r="C21" s="4"/>
      <c r="D21" s="5"/>
      <c r="E21" s="5"/>
      <c r="F21" s="5"/>
      <c r="G21" s="4"/>
      <c r="H21" s="13"/>
      <c r="I21" s="4"/>
      <c r="J21" s="13"/>
      <c r="K21" s="5"/>
      <c r="L21" s="5"/>
      <c r="M21" s="5"/>
      <c r="N21" s="61"/>
      <c r="O21" s="62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>
      <c r="A22" s="5"/>
      <c r="B22" s="4"/>
      <c r="C22" s="4"/>
      <c r="D22" s="5"/>
      <c r="E22" s="5"/>
      <c r="F22" s="5"/>
      <c r="G22" s="65"/>
      <c r="H22" s="13"/>
      <c r="I22" s="4"/>
      <c r="J22" s="13"/>
      <c r="K22" s="5"/>
      <c r="L22" s="5"/>
      <c r="M22" s="5"/>
      <c r="N22" s="345" t="str">
        <f>B66</f>
        <v>Chances to Complete (%)</v>
      </c>
      <c r="O22" s="34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15.75">
      <c r="A23" s="5"/>
      <c r="B23" s="352" t="s">
        <v>80</v>
      </c>
      <c r="C23" s="353"/>
      <c r="D23" s="353"/>
      <c r="E23" s="353"/>
      <c r="F23" s="353"/>
      <c r="G23" s="353"/>
      <c r="H23" s="353"/>
      <c r="I23" s="353"/>
      <c r="J23" s="353"/>
      <c r="K23" s="353"/>
      <c r="L23" s="354"/>
      <c r="M23" s="5"/>
      <c r="N23" s="346">
        <f ca="1">IF(N7&lt;D54,D66,LOOKUP(N7,'3. Resources'!D54:AG54,D66))</f>
        <v>1</v>
      </c>
      <c r="O23" s="346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>
      <c r="A24" s="5"/>
      <c r="B24" s="4"/>
      <c r="C24" s="4"/>
      <c r="D24" s="5"/>
      <c r="E24" s="5"/>
      <c r="F24" s="5"/>
      <c r="G24" s="65"/>
      <c r="H24" s="13"/>
      <c r="I24" s="4"/>
      <c r="J24" s="13"/>
      <c r="K24" s="5"/>
      <c r="L24" s="5"/>
      <c r="M24" s="5"/>
      <c r="N24" s="346"/>
      <c r="O24" s="346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>
      <c r="A25" s="5"/>
      <c r="B25" s="4"/>
      <c r="C25" s="4"/>
      <c r="D25" s="5"/>
      <c r="E25" s="5"/>
      <c r="F25" s="5"/>
      <c r="G25" s="65"/>
      <c r="H25" s="13"/>
      <c r="I25" s="4"/>
      <c r="J25" s="13"/>
      <c r="K25" s="5"/>
      <c r="L25" s="5"/>
      <c r="M25" s="5"/>
      <c r="N25" s="61"/>
      <c r="O25" s="62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>
      <c r="A26" s="5"/>
      <c r="B26" s="4"/>
      <c r="C26" s="4"/>
      <c r="D26" s="5"/>
      <c r="E26" s="5"/>
      <c r="F26" s="5"/>
      <c r="G26" s="65"/>
      <c r="H26" s="13"/>
      <c r="I26" s="4"/>
      <c r="J26" s="13"/>
      <c r="K26" s="5"/>
      <c r="L26" s="5"/>
      <c r="M26" s="5"/>
      <c r="N26" s="345" t="s">
        <v>76</v>
      </c>
      <c r="O26" s="34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>
      <c r="A27" s="5"/>
      <c r="B27" s="4"/>
      <c r="C27" s="4"/>
      <c r="D27" s="5"/>
      <c r="E27" s="5"/>
      <c r="F27" s="5"/>
      <c r="G27" s="12"/>
      <c r="H27" s="13"/>
      <c r="I27" s="4"/>
      <c r="J27" s="5"/>
      <c r="K27" s="5"/>
      <c r="L27" s="66"/>
      <c r="M27" s="66"/>
      <c r="N27" s="358">
        <f ca="1">IF(N7&lt;D54,D67,LOOKUP(N7,'3. Resources'!D54:AG54,D67))</f>
        <v>0.31</v>
      </c>
      <c r="O27" s="358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5"/>
      <c r="AH27" s="5"/>
      <c r="AI27" s="5"/>
      <c r="AJ27" s="5"/>
      <c r="AK27" s="5"/>
      <c r="AL27" s="5"/>
      <c r="AM27" s="5"/>
      <c r="AN27" s="5"/>
    </row>
    <row r="28" spans="1:40">
      <c r="A28" s="5"/>
      <c r="B28" s="4"/>
      <c r="C28" s="4"/>
      <c r="D28" s="5"/>
      <c r="E28" s="5"/>
      <c r="F28" s="5"/>
      <c r="G28" s="12"/>
      <c r="H28" s="13"/>
      <c r="I28" s="4"/>
      <c r="J28" s="5"/>
      <c r="K28" s="5"/>
      <c r="L28" s="66"/>
      <c r="M28" s="66"/>
      <c r="N28" s="358"/>
      <c r="O28" s="358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5"/>
      <c r="AH28" s="5"/>
      <c r="AI28" s="5"/>
      <c r="AJ28" s="5"/>
      <c r="AK28" s="5"/>
      <c r="AL28" s="5"/>
      <c r="AM28" s="5"/>
      <c r="AN28" s="5"/>
    </row>
    <row r="29" spans="1:40">
      <c r="A29" s="5"/>
      <c r="B29" s="4"/>
      <c r="C29" s="4"/>
      <c r="D29" s="5"/>
      <c r="E29" s="5"/>
      <c r="F29" s="5"/>
      <c r="G29" s="12"/>
      <c r="H29" s="13"/>
      <c r="I29" s="4"/>
      <c r="J29" s="5"/>
      <c r="K29" s="5"/>
      <c r="L29" s="66"/>
      <c r="M29" s="66"/>
      <c r="N29" s="61"/>
      <c r="O29" s="62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5"/>
      <c r="AH29" s="5"/>
      <c r="AI29" s="5"/>
      <c r="AJ29" s="5"/>
      <c r="AK29" s="5"/>
      <c r="AL29" s="5"/>
      <c r="AM29" s="5"/>
      <c r="AN29" s="5"/>
    </row>
    <row r="30" spans="1:40">
      <c r="A30" s="5"/>
      <c r="B30" s="4"/>
      <c r="C30" s="4"/>
      <c r="D30" s="5"/>
      <c r="E30" s="5"/>
      <c r="F30" s="5"/>
      <c r="G30" s="12"/>
      <c r="H30" s="13"/>
      <c r="I30" s="4"/>
      <c r="J30" s="5"/>
      <c r="K30" s="5"/>
      <c r="L30" s="66"/>
      <c r="M30" s="66"/>
      <c r="N30" s="345" t="s">
        <v>77</v>
      </c>
      <c r="O30" s="345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5"/>
      <c r="AH30" s="5"/>
      <c r="AI30" s="5"/>
      <c r="AJ30" s="5"/>
      <c r="AK30" s="5"/>
      <c r="AL30" s="5"/>
      <c r="AM30" s="5"/>
      <c r="AN30" s="5"/>
    </row>
    <row r="31" spans="1:40">
      <c r="A31" s="5"/>
      <c r="B31" s="4"/>
      <c r="C31" s="4"/>
      <c r="D31" s="5"/>
      <c r="E31" s="5"/>
      <c r="F31" s="5"/>
      <c r="G31" s="12"/>
      <c r="H31" s="13"/>
      <c r="I31" s="4"/>
      <c r="J31" s="5"/>
      <c r="K31" s="5"/>
      <c r="L31" s="66"/>
      <c r="M31" s="66"/>
      <c r="N31" s="344">
        <f ca="1">IF(N7&lt;D54,D68,LOOKUP(N7,'3. Resources'!D54:AG54,D68))</f>
        <v>0.26</v>
      </c>
      <c r="O31" s="344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5"/>
      <c r="AH31" s="5"/>
      <c r="AI31" s="5"/>
      <c r="AJ31" s="5"/>
      <c r="AK31" s="5"/>
      <c r="AL31" s="5"/>
      <c r="AM31" s="5"/>
      <c r="AN31" s="5"/>
    </row>
    <row r="32" spans="1:40">
      <c r="A32" s="5"/>
      <c r="B32" s="4"/>
      <c r="C32" s="4"/>
      <c r="D32" s="5"/>
      <c r="E32" s="5"/>
      <c r="F32" s="5"/>
      <c r="G32" s="12"/>
      <c r="H32" s="13"/>
      <c r="I32" s="4"/>
      <c r="J32" s="5"/>
      <c r="K32" s="5"/>
      <c r="L32" s="66"/>
      <c r="M32" s="66"/>
      <c r="N32" s="344"/>
      <c r="O32" s="344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5"/>
      <c r="AH32" s="5"/>
      <c r="AI32" s="5"/>
      <c r="AJ32" s="5"/>
      <c r="AK32" s="5"/>
      <c r="AL32" s="5"/>
      <c r="AM32" s="5"/>
      <c r="AN32" s="5"/>
    </row>
    <row r="33" spans="1:40">
      <c r="A33" s="357"/>
      <c r="B33" s="357"/>
      <c r="C33" s="357"/>
      <c r="D33" s="357"/>
      <c r="E33" s="357"/>
      <c r="F33" s="357"/>
      <c r="G33" s="357"/>
      <c r="H33" s="357"/>
      <c r="I33" s="357"/>
      <c r="J33" s="357"/>
      <c r="K33" s="357"/>
      <c r="L33" s="357"/>
      <c r="M33" s="357"/>
      <c r="N33" s="357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5"/>
      <c r="AH33" s="5"/>
      <c r="AI33" s="5"/>
      <c r="AJ33" s="5"/>
      <c r="AK33" s="5"/>
      <c r="AL33" s="5"/>
      <c r="AM33" s="5"/>
      <c r="AN33" s="5"/>
    </row>
    <row r="34" spans="1:40">
      <c r="A34" s="5"/>
      <c r="B34" s="4"/>
      <c r="C34" s="4"/>
      <c r="D34" s="5"/>
      <c r="E34" s="5"/>
      <c r="F34" s="5"/>
      <c r="G34" s="12"/>
      <c r="H34" s="13"/>
      <c r="I34" s="4"/>
      <c r="J34" s="5"/>
      <c r="K34" s="5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5"/>
      <c r="AH34" s="5"/>
      <c r="AI34" s="5"/>
      <c r="AJ34" s="5"/>
      <c r="AK34" s="5"/>
      <c r="AL34" s="5"/>
      <c r="AM34" s="5"/>
      <c r="AN34" s="5"/>
    </row>
    <row r="35" spans="1:40">
      <c r="A35" s="5"/>
      <c r="B35" s="4"/>
      <c r="C35" s="4"/>
      <c r="D35" s="5"/>
      <c r="E35" s="5"/>
      <c r="F35" s="5"/>
      <c r="G35" s="12"/>
      <c r="H35" s="13"/>
      <c r="I35" s="4"/>
      <c r="J35" s="5"/>
      <c r="K35" s="5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5"/>
      <c r="AH35" s="5"/>
      <c r="AI35" s="5"/>
      <c r="AJ35" s="5"/>
      <c r="AK35" s="5"/>
      <c r="AL35" s="5"/>
      <c r="AM35" s="5"/>
      <c r="AN35" s="5"/>
    </row>
    <row r="36" spans="1:40">
      <c r="A36" s="5"/>
      <c r="B36" s="4"/>
      <c r="C36" s="4"/>
      <c r="D36" s="5"/>
      <c r="E36" s="5"/>
      <c r="F36" s="5"/>
      <c r="G36" s="12"/>
      <c r="H36" s="13"/>
      <c r="I36" s="4"/>
      <c r="J36" s="5"/>
      <c r="K36" s="5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5"/>
      <c r="AH36" s="5"/>
      <c r="AI36" s="5"/>
      <c r="AJ36" s="5"/>
      <c r="AK36" s="5"/>
      <c r="AL36" s="5"/>
      <c r="AM36" s="5"/>
      <c r="AN36" s="5"/>
    </row>
    <row r="37" spans="1:40">
      <c r="A37" s="5"/>
      <c r="B37" s="4"/>
      <c r="C37" s="4"/>
      <c r="D37" s="5"/>
      <c r="E37" s="5"/>
      <c r="F37" s="5"/>
      <c r="G37" s="12"/>
      <c r="H37" s="13"/>
      <c r="I37" s="4"/>
      <c r="J37" s="5"/>
      <c r="K37" s="5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5"/>
      <c r="AH37" s="5"/>
      <c r="AI37" s="5"/>
      <c r="AJ37" s="5"/>
      <c r="AK37" s="5"/>
      <c r="AL37" s="5"/>
      <c r="AM37" s="5"/>
      <c r="AN37" s="5"/>
    </row>
    <row r="38" spans="1:40">
      <c r="A38" s="5"/>
      <c r="B38" s="4"/>
      <c r="C38" s="4"/>
      <c r="D38" s="5"/>
      <c r="E38" s="5"/>
      <c r="F38" s="5"/>
      <c r="G38" s="12"/>
      <c r="H38" s="13"/>
      <c r="I38" s="4"/>
      <c r="J38" s="5"/>
      <c r="K38" s="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5"/>
      <c r="AH38" s="5"/>
      <c r="AI38" s="5"/>
      <c r="AJ38" s="5"/>
      <c r="AK38" s="5"/>
      <c r="AL38" s="5"/>
      <c r="AM38" s="5"/>
      <c r="AN38" s="5"/>
    </row>
    <row r="39" spans="1:40" ht="15.75">
      <c r="A39" s="5"/>
      <c r="B39" s="352" t="s">
        <v>81</v>
      </c>
      <c r="C39" s="353"/>
      <c r="D39" s="353"/>
      <c r="E39" s="353"/>
      <c r="F39" s="353"/>
      <c r="G39" s="353"/>
      <c r="H39" s="353"/>
      <c r="I39" s="353"/>
      <c r="J39" s="353"/>
      <c r="K39" s="353"/>
      <c r="L39" s="354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5"/>
      <c r="AH39" s="5"/>
      <c r="AI39" s="5"/>
      <c r="AJ39" s="5"/>
      <c r="AK39" s="5"/>
      <c r="AL39" s="5"/>
      <c r="AM39" s="5"/>
      <c r="AN39" s="5"/>
    </row>
    <row r="40" spans="1:40">
      <c r="A40" s="5"/>
      <c r="B40" s="4"/>
      <c r="C40" s="4"/>
      <c r="D40" s="5"/>
      <c r="E40" s="5"/>
      <c r="F40" s="5"/>
      <c r="G40" s="12"/>
      <c r="H40" s="13"/>
      <c r="I40" s="4"/>
      <c r="J40" s="5"/>
      <c r="K40" s="5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5"/>
      <c r="AH40" s="5"/>
      <c r="AI40" s="5"/>
      <c r="AJ40" s="5"/>
      <c r="AK40" s="5"/>
      <c r="AL40" s="5"/>
      <c r="AM40" s="5"/>
      <c r="AN40" s="5"/>
    </row>
    <row r="41" spans="1:40">
      <c r="A41" s="5"/>
      <c r="B41" s="4"/>
      <c r="C41" s="4"/>
      <c r="D41" s="5"/>
      <c r="E41" s="5"/>
      <c r="F41" s="5"/>
      <c r="G41" s="12"/>
      <c r="H41" s="13"/>
      <c r="I41" s="4"/>
      <c r="J41" s="5"/>
      <c r="K41" s="5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5"/>
      <c r="AH41" s="5"/>
      <c r="AI41" s="5"/>
      <c r="AJ41" s="5"/>
      <c r="AK41" s="5"/>
      <c r="AL41" s="5"/>
      <c r="AM41" s="5"/>
      <c r="AN41" s="5"/>
    </row>
    <row r="42" spans="1:40">
      <c r="A42" s="5"/>
      <c r="B42" s="4"/>
      <c r="C42" s="4"/>
      <c r="D42" s="5"/>
      <c r="E42" s="5"/>
      <c r="F42" s="5"/>
      <c r="G42" s="12"/>
      <c r="H42" s="13"/>
      <c r="I42" s="4"/>
      <c r="J42" s="5"/>
      <c r="K42" s="5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5"/>
      <c r="AH42" s="5"/>
      <c r="AI42" s="5"/>
      <c r="AJ42" s="5"/>
      <c r="AK42" s="5"/>
      <c r="AL42" s="5"/>
      <c r="AM42" s="5"/>
      <c r="AN42" s="5"/>
    </row>
    <row r="43" spans="1:40">
      <c r="A43" s="5"/>
      <c r="B43" s="4"/>
      <c r="C43" s="4"/>
      <c r="D43" s="5"/>
      <c r="E43" s="5"/>
      <c r="F43" s="5"/>
      <c r="G43" s="12"/>
      <c r="H43" s="13"/>
      <c r="I43" s="4"/>
      <c r="J43" s="5"/>
      <c r="K43" s="5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5"/>
      <c r="AH43" s="5"/>
      <c r="AI43" s="5"/>
      <c r="AJ43" s="5"/>
      <c r="AK43" s="5"/>
      <c r="AL43" s="5"/>
      <c r="AM43" s="5"/>
      <c r="AN43" s="5"/>
    </row>
    <row r="44" spans="1:40">
      <c r="A44" s="5"/>
      <c r="B44" s="4"/>
      <c r="C44" s="4"/>
      <c r="D44" s="5"/>
      <c r="E44" s="5"/>
      <c r="F44" s="5"/>
      <c r="G44" s="12"/>
      <c r="H44" s="13"/>
      <c r="I44" s="4"/>
      <c r="J44" s="5"/>
      <c r="K44" s="5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  <c r="AG44" s="5"/>
      <c r="AH44" s="5"/>
      <c r="AI44" s="5"/>
      <c r="AJ44" s="5"/>
      <c r="AK44" s="5"/>
      <c r="AL44" s="5"/>
      <c r="AM44" s="5"/>
      <c r="AN44" s="5"/>
    </row>
    <row r="45" spans="1:40">
      <c r="A45" s="5"/>
      <c r="B45" s="4"/>
      <c r="C45" s="4"/>
      <c r="D45" s="5"/>
      <c r="E45" s="5"/>
      <c r="F45" s="5"/>
      <c r="G45" s="12"/>
      <c r="H45" s="13"/>
      <c r="I45" s="4"/>
      <c r="J45" s="5"/>
      <c r="K45" s="5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  <c r="AA45" s="66"/>
      <c r="AB45" s="66"/>
      <c r="AC45" s="66"/>
      <c r="AD45" s="66"/>
      <c r="AE45" s="66"/>
      <c r="AF45" s="66"/>
      <c r="AG45" s="5"/>
      <c r="AH45" s="5"/>
      <c r="AI45" s="5"/>
      <c r="AJ45" s="5"/>
      <c r="AK45" s="5"/>
      <c r="AL45" s="5"/>
      <c r="AM45" s="5"/>
      <c r="AN45" s="5"/>
    </row>
    <row r="46" spans="1:40">
      <c r="A46" s="5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5"/>
      <c r="AH46" s="5"/>
      <c r="AI46" s="5"/>
      <c r="AJ46" s="5"/>
      <c r="AK46" s="5"/>
      <c r="AL46" s="5"/>
      <c r="AM46" s="5"/>
      <c r="AN46" s="5"/>
    </row>
    <row r="47" spans="1:40">
      <c r="A47" s="5"/>
      <c r="B47" s="4"/>
      <c r="C47" s="4"/>
      <c r="D47" s="5"/>
      <c r="E47" s="5"/>
      <c r="F47" s="5"/>
      <c r="G47" s="12"/>
      <c r="H47" s="13"/>
      <c r="I47" s="4"/>
      <c r="J47" s="5"/>
      <c r="K47" s="5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  <c r="AG47" s="5"/>
      <c r="AH47" s="5"/>
      <c r="AI47" s="5"/>
      <c r="AJ47" s="5"/>
      <c r="AK47" s="5"/>
      <c r="AL47" s="5"/>
      <c r="AM47" s="5"/>
      <c r="AN47" s="5"/>
    </row>
    <row r="48" spans="1:40">
      <c r="A48" s="5"/>
      <c r="B48" s="4"/>
      <c r="C48" s="4"/>
      <c r="D48" s="5"/>
      <c r="E48" s="5"/>
      <c r="F48" s="5"/>
      <c r="G48" s="12"/>
      <c r="H48" s="13"/>
      <c r="I48" s="4"/>
      <c r="J48" s="5"/>
      <c r="K48" s="5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  <c r="AA48" s="66"/>
      <c r="AB48" s="66"/>
      <c r="AC48" s="66"/>
      <c r="AD48" s="66"/>
      <c r="AE48" s="66"/>
      <c r="AF48" s="66"/>
      <c r="AG48" s="5"/>
      <c r="AH48" s="5"/>
      <c r="AI48" s="5"/>
      <c r="AJ48" s="5"/>
      <c r="AK48" s="5"/>
      <c r="AL48" s="5"/>
      <c r="AM48" s="5"/>
      <c r="AN48" s="5"/>
    </row>
    <row r="49" spans="1:40">
      <c r="A49" s="5"/>
      <c r="B49" s="4"/>
      <c r="C49" s="4"/>
      <c r="D49" s="5"/>
      <c r="E49" s="5"/>
      <c r="F49" s="5"/>
      <c r="G49" s="12"/>
      <c r="H49" s="13"/>
      <c r="I49" s="4"/>
      <c r="J49" s="5"/>
      <c r="K49" s="5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  <c r="AA49" s="66"/>
      <c r="AB49" s="66"/>
      <c r="AC49" s="66"/>
      <c r="AD49" s="66"/>
      <c r="AE49" s="66"/>
      <c r="AF49" s="66"/>
      <c r="AG49" s="5"/>
      <c r="AH49" s="5"/>
      <c r="AI49" s="5"/>
      <c r="AJ49" s="5"/>
      <c r="AK49" s="5"/>
      <c r="AL49" s="5"/>
      <c r="AM49" s="5"/>
      <c r="AN49" s="5"/>
    </row>
    <row r="50" spans="1:40">
      <c r="A50" s="5"/>
      <c r="B50" s="4"/>
      <c r="C50" s="4"/>
      <c r="D50" s="5"/>
      <c r="E50" s="5"/>
      <c r="F50" s="5"/>
      <c r="G50" s="12"/>
      <c r="H50" s="13"/>
      <c r="I50" s="4"/>
      <c r="J50" s="5"/>
      <c r="K50" s="5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  <c r="AA50" s="66"/>
      <c r="AB50" s="66"/>
      <c r="AC50" s="66"/>
      <c r="AD50" s="66"/>
      <c r="AE50" s="66"/>
      <c r="AF50" s="66"/>
      <c r="AG50" s="5"/>
      <c r="AH50" s="5"/>
      <c r="AI50" s="5"/>
      <c r="AJ50" s="5"/>
      <c r="AK50" s="5"/>
      <c r="AL50" s="5"/>
      <c r="AM50" s="5"/>
      <c r="AN50" s="5"/>
    </row>
    <row r="51" spans="1:40">
      <c r="A51" s="5"/>
      <c r="B51" s="4"/>
      <c r="C51" s="4"/>
      <c r="D51" s="5"/>
      <c r="E51" s="5"/>
      <c r="F51" s="5"/>
      <c r="G51" s="12"/>
      <c r="H51" s="13"/>
      <c r="I51" s="4"/>
      <c r="J51" s="5"/>
      <c r="K51" s="5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  <c r="AA51" s="66"/>
      <c r="AB51" s="66"/>
      <c r="AC51" s="66"/>
      <c r="AD51" s="66"/>
      <c r="AE51" s="66"/>
      <c r="AF51" s="66"/>
      <c r="AG51" s="5"/>
      <c r="AH51" s="5"/>
      <c r="AI51" s="5"/>
      <c r="AJ51" s="5"/>
      <c r="AK51" s="5"/>
      <c r="AL51" s="5"/>
      <c r="AM51" s="5"/>
      <c r="AN51" s="5"/>
    </row>
    <row r="52" spans="1:40">
      <c r="A52" s="5"/>
      <c r="B52" s="4"/>
      <c r="C52" s="4"/>
      <c r="D52" s="5"/>
      <c r="E52" s="5"/>
      <c r="F52" s="5"/>
      <c r="G52" s="12"/>
      <c r="H52" s="13"/>
      <c r="I52" s="4"/>
      <c r="J52" s="5"/>
      <c r="K52" s="5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  <c r="AA52" s="66"/>
      <c r="AB52" s="66"/>
      <c r="AC52" s="66"/>
      <c r="AD52" s="66"/>
      <c r="AE52" s="66"/>
      <c r="AF52" s="66"/>
      <c r="AG52" s="5"/>
      <c r="AH52" s="5"/>
      <c r="AI52" s="5"/>
      <c r="AJ52" s="5"/>
      <c r="AK52" s="5"/>
      <c r="AL52" s="5"/>
      <c r="AM52" s="5"/>
      <c r="AN52" s="5"/>
    </row>
    <row r="53" spans="1:40">
      <c r="A53" s="67"/>
      <c r="B53" s="351" t="s">
        <v>121</v>
      </c>
      <c r="C53" s="351"/>
      <c r="D53" s="351"/>
      <c r="E53" s="351"/>
      <c r="F53" s="351"/>
      <c r="G53" s="351"/>
      <c r="H53" s="351"/>
      <c r="I53" s="351"/>
      <c r="J53" s="351"/>
      <c r="K53" s="351"/>
      <c r="L53" s="351"/>
      <c r="M53" s="351"/>
      <c r="N53" s="351"/>
      <c r="O53" s="351"/>
      <c r="P53" s="351"/>
      <c r="Q53" s="351"/>
      <c r="R53" s="66"/>
      <c r="S53" s="66"/>
      <c r="T53" s="66"/>
      <c r="U53" s="66"/>
      <c r="V53" s="66"/>
      <c r="W53" s="66"/>
      <c r="X53" s="66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67"/>
      <c r="AN53" s="68"/>
    </row>
    <row r="54" spans="1:40">
      <c r="A54" s="67"/>
      <c r="B54" s="363">
        <v>10</v>
      </c>
      <c r="C54" s="365" t="s">
        <v>56</v>
      </c>
      <c r="D54" s="185">
        <v>40324</v>
      </c>
      <c r="E54" s="185">
        <f t="shared" ref="E54:O54" si="0">D54+1</f>
        <v>40325</v>
      </c>
      <c r="F54" s="185">
        <f t="shared" si="0"/>
        <v>40326</v>
      </c>
      <c r="G54" s="185">
        <f t="shared" si="0"/>
        <v>40327</v>
      </c>
      <c r="H54" s="185">
        <f t="shared" si="0"/>
        <v>40328</v>
      </c>
      <c r="I54" s="185">
        <f t="shared" si="0"/>
        <v>40329</v>
      </c>
      <c r="J54" s="185">
        <f t="shared" si="0"/>
        <v>40330</v>
      </c>
      <c r="K54" s="185">
        <f t="shared" si="0"/>
        <v>40331</v>
      </c>
      <c r="L54" s="185">
        <f t="shared" si="0"/>
        <v>40332</v>
      </c>
      <c r="M54" s="185">
        <f t="shared" si="0"/>
        <v>40333</v>
      </c>
      <c r="N54" s="185">
        <f t="shared" si="0"/>
        <v>40334</v>
      </c>
      <c r="O54" s="185">
        <f t="shared" si="0"/>
        <v>40335</v>
      </c>
      <c r="P54" s="185">
        <f>O54+1</f>
        <v>40336</v>
      </c>
      <c r="Q54" s="185">
        <f>P54+1</f>
        <v>40337</v>
      </c>
      <c r="R54" s="66"/>
      <c r="S54" s="66"/>
      <c r="T54" s="66"/>
      <c r="U54" s="66"/>
      <c r="V54" s="66"/>
      <c r="W54" s="66"/>
      <c r="X54" s="66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67"/>
      <c r="AN54" s="68"/>
    </row>
    <row r="55" spans="1:40">
      <c r="A55" s="67"/>
      <c r="B55" s="364"/>
      <c r="C55" s="366"/>
      <c r="D55" s="184">
        <f t="shared" ref="D55:H55" si="1">WEEKDAY(D54)</f>
        <v>4</v>
      </c>
      <c r="E55" s="184">
        <f t="shared" si="1"/>
        <v>5</v>
      </c>
      <c r="F55" s="184">
        <f t="shared" si="1"/>
        <v>6</v>
      </c>
      <c r="G55" s="184">
        <f t="shared" si="1"/>
        <v>7</v>
      </c>
      <c r="H55" s="184">
        <f t="shared" si="1"/>
        <v>1</v>
      </c>
      <c r="I55" s="184">
        <f t="shared" ref="I55:Q55" si="2">WEEKDAY(I54)</f>
        <v>2</v>
      </c>
      <c r="J55" s="184">
        <f t="shared" si="2"/>
        <v>3</v>
      </c>
      <c r="K55" s="184">
        <f t="shared" si="2"/>
        <v>4</v>
      </c>
      <c r="L55" s="184">
        <f t="shared" si="2"/>
        <v>5</v>
      </c>
      <c r="M55" s="184">
        <f t="shared" si="2"/>
        <v>6</v>
      </c>
      <c r="N55" s="184">
        <f t="shared" si="2"/>
        <v>7</v>
      </c>
      <c r="O55" s="184">
        <f t="shared" si="2"/>
        <v>1</v>
      </c>
      <c r="P55" s="184">
        <f t="shared" si="2"/>
        <v>2</v>
      </c>
      <c r="Q55" s="184">
        <f t="shared" si="2"/>
        <v>3</v>
      </c>
      <c r="R55" s="66"/>
      <c r="S55" s="66"/>
      <c r="T55" s="66"/>
      <c r="U55" s="66"/>
      <c r="V55" s="66"/>
      <c r="W55" s="66"/>
      <c r="X55" s="66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67"/>
      <c r="AN55" s="68"/>
    </row>
    <row r="56" spans="1:40">
      <c r="A56" s="67"/>
      <c r="B56" s="69" t="s">
        <v>34</v>
      </c>
      <c r="C56" s="69">
        <f>B54</f>
        <v>10</v>
      </c>
      <c r="D56" s="70">
        <f>C56</f>
        <v>10</v>
      </c>
      <c r="E56" s="70">
        <f>IF(AND(WEEKDAY(D54)&lt;&gt;1,WEEKDAY(D54)&lt;&gt;7,D55&lt;&gt;"FER"),D56-1,D56)</f>
        <v>9</v>
      </c>
      <c r="F56" s="70">
        <f>IF(AND(WEEKDAY(E54)&lt;&gt;1,WEEKDAY(E54)&lt;&gt;7),E56-1,E56)</f>
        <v>8</v>
      </c>
      <c r="G56" s="70">
        <f t="shared" ref="G56:O56" si="3">IF(AND(WEEKDAY(F54)&lt;&gt;1,WEEKDAY(F54)&lt;&gt;7),F56-1,F56)</f>
        <v>7</v>
      </c>
      <c r="H56" s="70">
        <f t="shared" si="3"/>
        <v>7</v>
      </c>
      <c r="I56" s="70">
        <f t="shared" si="3"/>
        <v>7</v>
      </c>
      <c r="J56" s="70">
        <f t="shared" si="3"/>
        <v>6</v>
      </c>
      <c r="K56" s="70">
        <f t="shared" si="3"/>
        <v>5</v>
      </c>
      <c r="L56" s="70">
        <f t="shared" si="3"/>
        <v>4</v>
      </c>
      <c r="M56" s="70">
        <f t="shared" si="3"/>
        <v>3</v>
      </c>
      <c r="N56" s="70">
        <f t="shared" si="3"/>
        <v>2</v>
      </c>
      <c r="O56" s="70">
        <f t="shared" si="3"/>
        <v>2</v>
      </c>
      <c r="P56" s="70">
        <f>IF(AND(WEEKDAY(O54)&lt;&gt;1,WEEKDAY(O54)&lt;&gt;7),O56-1,O56)</f>
        <v>2</v>
      </c>
      <c r="Q56" s="70">
        <f>IF(AND(WEEKDAY(P54)&lt;&gt;1,WEEKDAY(P54)&lt;&gt;7),P56-1,P56)</f>
        <v>1</v>
      </c>
      <c r="R56" s="66"/>
      <c r="S56" s="66"/>
      <c r="T56" s="66"/>
      <c r="U56" s="66"/>
      <c r="V56" s="66"/>
      <c r="W56" s="66"/>
      <c r="X56" s="66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67"/>
      <c r="AN56" s="68"/>
    </row>
    <row r="57" spans="1:40">
      <c r="A57" s="71"/>
      <c r="B57" s="72" t="s">
        <v>32</v>
      </c>
      <c r="C57" s="73">
        <v>0</v>
      </c>
      <c r="D57" s="73">
        <v>0</v>
      </c>
      <c r="E57" s="73">
        <v>0</v>
      </c>
      <c r="F57" s="73">
        <v>0</v>
      </c>
      <c r="G57" s="73">
        <v>0</v>
      </c>
      <c r="H57" s="73">
        <v>0</v>
      </c>
      <c r="I57" s="73">
        <v>0</v>
      </c>
      <c r="J57" s="73">
        <v>0</v>
      </c>
      <c r="K57" s="73">
        <v>0</v>
      </c>
      <c r="L57" s="73">
        <v>0</v>
      </c>
      <c r="M57" s="73">
        <v>0</v>
      </c>
      <c r="N57" s="73">
        <v>0</v>
      </c>
      <c r="O57" s="73">
        <v>0</v>
      </c>
      <c r="P57" s="73">
        <v>0</v>
      </c>
      <c r="Q57" s="73">
        <v>0</v>
      </c>
      <c r="R57" s="66"/>
      <c r="S57" s="66"/>
      <c r="T57" s="66"/>
      <c r="U57" s="66"/>
      <c r="V57" s="66"/>
      <c r="W57" s="66"/>
      <c r="X57" s="66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67"/>
      <c r="AN57" s="68"/>
    </row>
    <row r="58" spans="1:40">
      <c r="A58" s="67"/>
      <c r="B58" s="72" t="s">
        <v>84</v>
      </c>
      <c r="C58" s="74">
        <f>'4. Timesheet'!$C$10</f>
        <v>47.5</v>
      </c>
      <c r="D58" s="74">
        <f>'4. Timesheet'!$D$10</f>
        <v>62.45</v>
      </c>
      <c r="E58" s="74">
        <f>'4. Timesheet'!$D$10</f>
        <v>62.45</v>
      </c>
      <c r="F58" s="74">
        <f>'4. Timesheet'!$D$10</f>
        <v>62.45</v>
      </c>
      <c r="G58" s="74">
        <f>'4. Timesheet'!$D$10</f>
        <v>62.45</v>
      </c>
      <c r="H58" s="74">
        <f>'4. Timesheet'!$D$10</f>
        <v>62.45</v>
      </c>
      <c r="I58" s="74">
        <f>'4. Timesheet'!$D$10</f>
        <v>62.45</v>
      </c>
      <c r="J58" s="74">
        <f>'4. Timesheet'!$D$10</f>
        <v>62.45</v>
      </c>
      <c r="K58" s="74">
        <f>'4. Timesheet'!$D$10</f>
        <v>62.45</v>
      </c>
      <c r="L58" s="74">
        <f>'4. Timesheet'!$D$10</f>
        <v>62.45</v>
      </c>
      <c r="M58" s="74">
        <f>'4. Timesheet'!$D$10</f>
        <v>62.45</v>
      </c>
      <c r="N58" s="74">
        <f>'4. Timesheet'!$D$10</f>
        <v>62.45</v>
      </c>
      <c r="O58" s="74">
        <f>'4. Timesheet'!$D$10</f>
        <v>62.45</v>
      </c>
      <c r="P58" s="74">
        <f>'4. Timesheet'!$D$10</f>
        <v>62.45</v>
      </c>
      <c r="Q58" s="74">
        <f>'4. Timesheet'!$D$10</f>
        <v>62.45</v>
      </c>
      <c r="R58" s="66"/>
      <c r="S58" s="66"/>
      <c r="T58" s="66"/>
      <c r="U58" s="66"/>
      <c r="V58" s="66"/>
      <c r="W58" s="66"/>
      <c r="X58" s="66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67"/>
      <c r="AN58" s="68"/>
    </row>
    <row r="59" spans="1:40">
      <c r="A59" s="67"/>
      <c r="B59" s="75" t="s">
        <v>88</v>
      </c>
      <c r="C59" s="76">
        <f>IF(C58="","",C58-C61)</f>
        <v>47.5</v>
      </c>
      <c r="D59" s="76">
        <f t="shared" ref="D59:N59" ca="1" si="4">IF(D58="","",D58-D61)</f>
        <v>54.95</v>
      </c>
      <c r="E59" s="76">
        <f t="shared" ca="1" si="4"/>
        <v>49</v>
      </c>
      <c r="F59" s="76">
        <f t="shared" ca="1" si="4"/>
        <v>49</v>
      </c>
      <c r="G59" s="76">
        <f t="shared" ca="1" si="4"/>
        <v>39</v>
      </c>
      <c r="H59" s="76">
        <f t="shared" ca="1" si="4"/>
        <v>39</v>
      </c>
      <c r="I59" s="76">
        <f t="shared" ca="1" si="4"/>
        <v>27.5</v>
      </c>
      <c r="J59" s="76">
        <f t="shared" ca="1" si="4"/>
        <v>18.5</v>
      </c>
      <c r="K59" s="76">
        <f t="shared" ca="1" si="4"/>
        <v>8.5</v>
      </c>
      <c r="L59" s="76">
        <f t="shared" ca="1" si="4"/>
        <v>5.5</v>
      </c>
      <c r="M59" s="76">
        <f t="shared" ca="1" si="4"/>
        <v>5.5</v>
      </c>
      <c r="N59" s="76">
        <f t="shared" ca="1" si="4"/>
        <v>5.5</v>
      </c>
      <c r="O59" s="76">
        <f ca="1">IF(O58="","",O58-O61)</f>
        <v>5.5</v>
      </c>
      <c r="P59" s="76">
        <f ca="1">IF(P58="","",P58-P61)</f>
        <v>5.5</v>
      </c>
      <c r="Q59" s="76">
        <f ca="1">IF(Q58="","",Q58-Q61)</f>
        <v>0</v>
      </c>
      <c r="R59" s="66"/>
      <c r="S59" s="66"/>
      <c r="T59" s="66"/>
      <c r="U59" s="66"/>
      <c r="V59" s="66"/>
      <c r="W59" s="66"/>
      <c r="X59" s="66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67"/>
      <c r="AN59" s="68"/>
    </row>
    <row r="60" spans="1:40">
      <c r="A60" s="67"/>
      <c r="B60" s="77" t="s">
        <v>52</v>
      </c>
      <c r="C60" s="78">
        <v>0</v>
      </c>
      <c r="D60" s="78">
        <f t="shared" ref="D60:O60" ca="1" si="5">D124</f>
        <v>7.5</v>
      </c>
      <c r="E60" s="78">
        <f t="shared" ca="1" si="5"/>
        <v>5.95</v>
      </c>
      <c r="F60" s="78">
        <f t="shared" ca="1" si="5"/>
        <v>0</v>
      </c>
      <c r="G60" s="78">
        <f t="shared" ca="1" si="5"/>
        <v>10</v>
      </c>
      <c r="H60" s="78">
        <f t="shared" ca="1" si="5"/>
        <v>0</v>
      </c>
      <c r="I60" s="78">
        <f t="shared" ca="1" si="5"/>
        <v>11.5</v>
      </c>
      <c r="J60" s="78">
        <f t="shared" ca="1" si="5"/>
        <v>9</v>
      </c>
      <c r="K60" s="78">
        <f t="shared" ca="1" si="5"/>
        <v>10</v>
      </c>
      <c r="L60" s="78">
        <f t="shared" ca="1" si="5"/>
        <v>3</v>
      </c>
      <c r="M60" s="78">
        <f t="shared" ca="1" si="5"/>
        <v>0</v>
      </c>
      <c r="N60" s="78">
        <f t="shared" ca="1" si="5"/>
        <v>0</v>
      </c>
      <c r="O60" s="78">
        <f t="shared" ca="1" si="5"/>
        <v>0</v>
      </c>
      <c r="P60" s="78">
        <f ca="1">P124</f>
        <v>0</v>
      </c>
      <c r="Q60" s="78">
        <f ca="1">Q124</f>
        <v>5.5</v>
      </c>
      <c r="R60" s="66"/>
      <c r="S60" s="66"/>
      <c r="T60" s="66"/>
      <c r="U60" s="66"/>
      <c r="V60" s="66"/>
      <c r="W60" s="66"/>
      <c r="X60" s="66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67"/>
      <c r="AN60" s="68"/>
    </row>
    <row r="61" spans="1:40">
      <c r="A61" s="67"/>
      <c r="B61" s="77" t="s">
        <v>53</v>
      </c>
      <c r="C61" s="78">
        <v>0</v>
      </c>
      <c r="D61" s="78">
        <f t="shared" ref="D61:O61" ca="1" si="6">C61+D60</f>
        <v>7.5</v>
      </c>
      <c r="E61" s="78">
        <f t="shared" ca="1" si="6"/>
        <v>13.45</v>
      </c>
      <c r="F61" s="78">
        <f t="shared" ca="1" si="6"/>
        <v>13.45</v>
      </c>
      <c r="G61" s="78">
        <f t="shared" ca="1" si="6"/>
        <v>23.45</v>
      </c>
      <c r="H61" s="78">
        <f t="shared" ca="1" si="6"/>
        <v>23.45</v>
      </c>
      <c r="I61" s="78">
        <f t="shared" ca="1" si="6"/>
        <v>34.950000000000003</v>
      </c>
      <c r="J61" s="78">
        <f t="shared" ca="1" si="6"/>
        <v>43.95</v>
      </c>
      <c r="K61" s="78">
        <f t="shared" ca="1" si="6"/>
        <v>53.95</v>
      </c>
      <c r="L61" s="78">
        <f t="shared" ca="1" si="6"/>
        <v>56.95</v>
      </c>
      <c r="M61" s="78">
        <f t="shared" ca="1" si="6"/>
        <v>56.95</v>
      </c>
      <c r="N61" s="78">
        <f t="shared" ca="1" si="6"/>
        <v>56.95</v>
      </c>
      <c r="O61" s="78">
        <f t="shared" ca="1" si="6"/>
        <v>56.95</v>
      </c>
      <c r="P61" s="78">
        <f ca="1">O61+P60</f>
        <v>56.95</v>
      </c>
      <c r="Q61" s="78">
        <f ca="1">P61+Q60</f>
        <v>62.45</v>
      </c>
      <c r="R61" s="66"/>
      <c r="S61" s="66"/>
      <c r="T61" s="66"/>
      <c r="U61" s="66"/>
      <c r="V61" s="66"/>
      <c r="W61" s="66"/>
      <c r="X61" s="66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67"/>
      <c r="AN61" s="68"/>
    </row>
    <row r="62" spans="1:40">
      <c r="A62" s="79"/>
      <c r="B62" s="77" t="s">
        <v>33</v>
      </c>
      <c r="C62" s="77">
        <v>0</v>
      </c>
      <c r="D62" s="78">
        <f t="shared" ref="D62:O62" si="7">IF(D58&lt;&gt;"",D58-C58,0)</f>
        <v>14.950000000000003</v>
      </c>
      <c r="E62" s="78">
        <f t="shared" si="7"/>
        <v>0</v>
      </c>
      <c r="F62" s="78">
        <f t="shared" si="7"/>
        <v>0</v>
      </c>
      <c r="G62" s="78">
        <f t="shared" si="7"/>
        <v>0</v>
      </c>
      <c r="H62" s="78">
        <f t="shared" si="7"/>
        <v>0</v>
      </c>
      <c r="I62" s="78">
        <f t="shared" si="7"/>
        <v>0</v>
      </c>
      <c r="J62" s="78">
        <f t="shared" si="7"/>
        <v>0</v>
      </c>
      <c r="K62" s="78">
        <f t="shared" si="7"/>
        <v>0</v>
      </c>
      <c r="L62" s="78">
        <f t="shared" si="7"/>
        <v>0</v>
      </c>
      <c r="M62" s="78">
        <f t="shared" si="7"/>
        <v>0</v>
      </c>
      <c r="N62" s="78">
        <f t="shared" si="7"/>
        <v>0</v>
      </c>
      <c r="O62" s="78">
        <f t="shared" si="7"/>
        <v>0</v>
      </c>
      <c r="P62" s="78">
        <f>IF(P58&lt;&gt;"",P58-O58,0)</f>
        <v>0</v>
      </c>
      <c r="Q62" s="78">
        <f>IF(Q58&lt;&gt;"",Q58-P58,0)</f>
        <v>0</v>
      </c>
      <c r="R62" s="66"/>
      <c r="S62" s="66"/>
      <c r="T62" s="66"/>
      <c r="U62" s="66"/>
      <c r="V62" s="66"/>
      <c r="W62" s="66"/>
      <c r="X62" s="66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79"/>
      <c r="AN62" s="68"/>
    </row>
    <row r="63" spans="1:40">
      <c r="A63" s="79"/>
      <c r="B63" s="80" t="s">
        <v>41</v>
      </c>
      <c r="C63" s="80">
        <v>0</v>
      </c>
      <c r="D63" s="81">
        <f t="shared" ref="D63:O63" si="8">IF(C59&lt;&gt;0,C59/D56,0)</f>
        <v>4.75</v>
      </c>
      <c r="E63" s="81">
        <f t="shared" ca="1" si="8"/>
        <v>6.1055555555555561</v>
      </c>
      <c r="F63" s="81">
        <f t="shared" ca="1" si="8"/>
        <v>6.125</v>
      </c>
      <c r="G63" s="81">
        <f t="shared" ca="1" si="8"/>
        <v>7</v>
      </c>
      <c r="H63" s="81">
        <f t="shared" ca="1" si="8"/>
        <v>5.5714285714285712</v>
      </c>
      <c r="I63" s="81">
        <f t="shared" ca="1" si="8"/>
        <v>5.5714285714285712</v>
      </c>
      <c r="J63" s="81">
        <f t="shared" ca="1" si="8"/>
        <v>4.583333333333333</v>
      </c>
      <c r="K63" s="81">
        <f t="shared" ca="1" si="8"/>
        <v>3.7</v>
      </c>
      <c r="L63" s="81">
        <f t="shared" ca="1" si="8"/>
        <v>2.125</v>
      </c>
      <c r="M63" s="81">
        <f t="shared" ca="1" si="8"/>
        <v>1.8333333333333333</v>
      </c>
      <c r="N63" s="81">
        <f ca="1">IF(M59&lt;&gt;0,M59/N56,0)</f>
        <v>2.75</v>
      </c>
      <c r="O63" s="81">
        <f t="shared" ca="1" si="8"/>
        <v>2.75</v>
      </c>
      <c r="P63" s="81">
        <f ca="1">IF(O59&lt;&gt;0,O59/P56,0)</f>
        <v>2.75</v>
      </c>
      <c r="Q63" s="81">
        <f ca="1">IF(P59&lt;&gt;0,P59/Q56,0)</f>
        <v>5.5</v>
      </c>
      <c r="R63" s="66"/>
      <c r="S63" s="66"/>
      <c r="T63" s="66"/>
      <c r="U63" s="66"/>
      <c r="V63" s="66"/>
      <c r="W63" s="66"/>
      <c r="X63" s="66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79"/>
      <c r="AN63" s="68"/>
    </row>
    <row r="64" spans="1:40">
      <c r="A64" s="82"/>
      <c r="B64" s="83" t="s">
        <v>36</v>
      </c>
      <c r="C64" s="83">
        <v>0</v>
      </c>
      <c r="D64" s="84">
        <f t="shared" ref="D64:O64" ca="1" si="9">D60-D63</f>
        <v>2.75</v>
      </c>
      <c r="E64" s="84">
        <f t="shared" ca="1" si="9"/>
        <v>-0.15555555555555589</v>
      </c>
      <c r="F64" s="84">
        <f t="shared" ca="1" si="9"/>
        <v>-6.125</v>
      </c>
      <c r="G64" s="84">
        <f t="shared" ca="1" si="9"/>
        <v>3</v>
      </c>
      <c r="H64" s="84">
        <f t="shared" ca="1" si="9"/>
        <v>-5.5714285714285712</v>
      </c>
      <c r="I64" s="84">
        <f t="shared" ca="1" si="9"/>
        <v>5.9285714285714288</v>
      </c>
      <c r="J64" s="84">
        <f t="shared" ca="1" si="9"/>
        <v>4.416666666666667</v>
      </c>
      <c r="K64" s="84">
        <f t="shared" ca="1" si="9"/>
        <v>6.3</v>
      </c>
      <c r="L64" s="84">
        <f t="shared" ca="1" si="9"/>
        <v>0.875</v>
      </c>
      <c r="M64" s="84">
        <f t="shared" ca="1" si="9"/>
        <v>-1.8333333333333333</v>
      </c>
      <c r="N64" s="84">
        <f t="shared" ca="1" si="9"/>
        <v>-2.75</v>
      </c>
      <c r="O64" s="84">
        <f t="shared" ca="1" si="9"/>
        <v>-2.75</v>
      </c>
      <c r="P64" s="84">
        <f ca="1">P60-P63</f>
        <v>-2.75</v>
      </c>
      <c r="Q64" s="84">
        <f ca="1">Q60-Q63</f>
        <v>0</v>
      </c>
      <c r="R64" s="66"/>
      <c r="S64" s="66"/>
      <c r="T64" s="66"/>
      <c r="U64" s="66"/>
      <c r="V64" s="66"/>
      <c r="W64" s="66"/>
      <c r="X64" s="66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79"/>
      <c r="AN64" s="68"/>
    </row>
    <row r="65" spans="1:40">
      <c r="A65" s="82"/>
      <c r="B65" s="85" t="s">
        <v>70</v>
      </c>
      <c r="C65" s="85"/>
      <c r="D65" s="86">
        <f t="shared" ref="D65:O65" ca="1" si="10">ROUND(D61/($B$54-D56+1),2)</f>
        <v>7.5</v>
      </c>
      <c r="E65" s="86">
        <f t="shared" ca="1" si="10"/>
        <v>6.73</v>
      </c>
      <c r="F65" s="86">
        <f t="shared" ca="1" si="10"/>
        <v>4.4800000000000004</v>
      </c>
      <c r="G65" s="86">
        <f t="shared" ca="1" si="10"/>
        <v>5.86</v>
      </c>
      <c r="H65" s="86">
        <f t="shared" ca="1" si="10"/>
        <v>5.86</v>
      </c>
      <c r="I65" s="86">
        <f t="shared" ca="1" si="10"/>
        <v>8.74</v>
      </c>
      <c r="J65" s="86">
        <f t="shared" ca="1" si="10"/>
        <v>8.7899999999999991</v>
      </c>
      <c r="K65" s="86">
        <f t="shared" ca="1" si="10"/>
        <v>8.99</v>
      </c>
      <c r="L65" s="86">
        <f t="shared" ca="1" si="10"/>
        <v>8.14</v>
      </c>
      <c r="M65" s="86">
        <f t="shared" ca="1" si="10"/>
        <v>7.12</v>
      </c>
      <c r="N65" s="86">
        <f t="shared" ca="1" si="10"/>
        <v>6.33</v>
      </c>
      <c r="O65" s="86">
        <f t="shared" ca="1" si="10"/>
        <v>6.33</v>
      </c>
      <c r="P65" s="86">
        <f ca="1">ROUND(P61/($B$54-P56+1),2)</f>
        <v>6.33</v>
      </c>
      <c r="Q65" s="86">
        <f ca="1">ROUND(Q61/($B$54-Q56+1),2)</f>
        <v>6.25</v>
      </c>
      <c r="R65" s="66"/>
      <c r="S65" s="66"/>
      <c r="T65" s="66"/>
      <c r="U65" s="66"/>
      <c r="V65" s="66"/>
      <c r="W65" s="66"/>
      <c r="X65" s="66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79"/>
      <c r="AN65" s="68"/>
    </row>
    <row r="66" spans="1:40">
      <c r="A66" s="5"/>
      <c r="B66" s="85" t="s">
        <v>71</v>
      </c>
      <c r="C66" s="87">
        <v>1</v>
      </c>
      <c r="D66" s="88">
        <f t="shared" ref="D66:O66" ca="1" si="11">IF(D63&lt;&gt;0,IF(ROUND(D65/D63,2)&gt;1,1,ROUND(D65/D63,2)),1)</f>
        <v>1</v>
      </c>
      <c r="E66" s="88">
        <f t="shared" ca="1" si="11"/>
        <v>1</v>
      </c>
      <c r="F66" s="88">
        <f t="shared" ca="1" si="11"/>
        <v>0.73</v>
      </c>
      <c r="G66" s="88">
        <f t="shared" ca="1" si="11"/>
        <v>0.84</v>
      </c>
      <c r="H66" s="88">
        <f t="shared" ca="1" si="11"/>
        <v>1</v>
      </c>
      <c r="I66" s="88">
        <f t="shared" ca="1" si="11"/>
        <v>1</v>
      </c>
      <c r="J66" s="88">
        <f t="shared" ca="1" si="11"/>
        <v>1</v>
      </c>
      <c r="K66" s="88">
        <f t="shared" ca="1" si="11"/>
        <v>1</v>
      </c>
      <c r="L66" s="88">
        <f t="shared" ca="1" si="11"/>
        <v>1</v>
      </c>
      <c r="M66" s="88">
        <f t="shared" ca="1" si="11"/>
        <v>1</v>
      </c>
      <c r="N66" s="88">
        <f t="shared" ca="1" si="11"/>
        <v>1</v>
      </c>
      <c r="O66" s="88">
        <f t="shared" ca="1" si="11"/>
        <v>1</v>
      </c>
      <c r="P66" s="88">
        <f ca="1">IF(P63&lt;&gt;0,IF(ROUND(P65/P63,2)&gt;1,1,ROUND(P65/P63,2)),1)</f>
        <v>1</v>
      </c>
      <c r="Q66" s="88">
        <f ca="1">IF(Q63&lt;&gt;0,IF(ROUND(Q65/Q63,2)&gt;1,1,ROUND(Q65/Q63,2)),1)</f>
        <v>1</v>
      </c>
      <c r="R66" s="66"/>
      <c r="S66" s="66"/>
      <c r="T66" s="66"/>
      <c r="U66" s="66"/>
      <c r="V66" s="66"/>
      <c r="W66" s="66"/>
      <c r="X66" s="66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67"/>
      <c r="AN66" s="79"/>
    </row>
    <row r="67" spans="1:40" s="64" customFormat="1">
      <c r="B67" s="89" t="s">
        <v>72</v>
      </c>
      <c r="C67" s="90">
        <v>1</v>
      </c>
      <c r="D67" s="91">
        <f t="shared" ref="D67:O67" ca="1" si="12">ROUND(IF(D71&lt;&gt;0,(D65/D71),0),2)</f>
        <v>0.37</v>
      </c>
      <c r="E67" s="91">
        <f t="shared" ca="1" si="12"/>
        <v>0.33</v>
      </c>
      <c r="F67" s="91">
        <f t="shared" ca="1" si="12"/>
        <v>0.22</v>
      </c>
      <c r="G67" s="91">
        <f t="shared" si="12"/>
        <v>0</v>
      </c>
      <c r="H67" s="91">
        <f t="shared" si="12"/>
        <v>0</v>
      </c>
      <c r="I67" s="91">
        <f t="shared" ca="1" si="12"/>
        <v>0.43</v>
      </c>
      <c r="J67" s="91">
        <f t="shared" ca="1" si="12"/>
        <v>0.43</v>
      </c>
      <c r="K67" s="91">
        <f t="shared" ca="1" si="12"/>
        <v>0.44</v>
      </c>
      <c r="L67" s="91">
        <f t="shared" ca="1" si="12"/>
        <v>0.4</v>
      </c>
      <c r="M67" s="91">
        <f t="shared" ca="1" si="12"/>
        <v>0.35</v>
      </c>
      <c r="N67" s="91">
        <f t="shared" si="12"/>
        <v>0</v>
      </c>
      <c r="O67" s="91">
        <f t="shared" si="12"/>
        <v>0</v>
      </c>
      <c r="P67" s="91">
        <f ca="1">ROUND(IF(P71&lt;&gt;0,(P65/P71),0),2)</f>
        <v>0.31</v>
      </c>
      <c r="Q67" s="91">
        <f ca="1">ROUND(IF(Q71&lt;&gt;0,(Q65/Q71),0),2)</f>
        <v>0.31</v>
      </c>
      <c r="R67" s="66"/>
      <c r="S67" s="66"/>
      <c r="T67" s="66"/>
      <c r="U67" s="66"/>
      <c r="V67" s="66"/>
      <c r="W67" s="66"/>
      <c r="X67" s="66"/>
      <c r="Y67" s="5"/>
      <c r="Z67" s="5"/>
      <c r="AA67" s="5"/>
      <c r="AB67" s="5"/>
      <c r="AC67" s="5"/>
      <c r="AD67" s="5"/>
      <c r="AE67" s="5"/>
      <c r="AF67" s="5"/>
      <c r="AG67" s="5"/>
      <c r="AH67" s="5"/>
      <c r="AM67" s="79"/>
      <c r="AN67" s="79"/>
    </row>
    <row r="68" spans="1:40" s="64" customFormat="1">
      <c r="B68" s="89" t="s">
        <v>73</v>
      </c>
      <c r="C68" s="90">
        <v>1</v>
      </c>
      <c r="D68" s="91">
        <f t="shared" ref="D68:O68" ca="1" si="13">ROUND(IF(D75&lt;&gt;0,(D65/D75),0),2)</f>
        <v>0.31</v>
      </c>
      <c r="E68" s="91">
        <f t="shared" ca="1" si="13"/>
        <v>0.28000000000000003</v>
      </c>
      <c r="F68" s="91">
        <f t="shared" ca="1" si="13"/>
        <v>0.19</v>
      </c>
      <c r="G68" s="91">
        <f t="shared" si="13"/>
        <v>0</v>
      </c>
      <c r="H68" s="91">
        <f t="shared" si="13"/>
        <v>0</v>
      </c>
      <c r="I68" s="91">
        <f t="shared" ca="1" si="13"/>
        <v>0.36</v>
      </c>
      <c r="J68" s="91">
        <f t="shared" ca="1" si="13"/>
        <v>0.37</v>
      </c>
      <c r="K68" s="91">
        <f t="shared" ca="1" si="13"/>
        <v>0.37</v>
      </c>
      <c r="L68" s="91">
        <f t="shared" ca="1" si="13"/>
        <v>0.34</v>
      </c>
      <c r="M68" s="91">
        <f t="shared" ca="1" si="13"/>
        <v>0.3</v>
      </c>
      <c r="N68" s="91">
        <f t="shared" si="13"/>
        <v>0</v>
      </c>
      <c r="O68" s="91">
        <f t="shared" si="13"/>
        <v>0</v>
      </c>
      <c r="P68" s="91">
        <f ca="1">ROUND(IF(P75&lt;&gt;0,(P65/P75),0),2)</f>
        <v>0.26</v>
      </c>
      <c r="Q68" s="91">
        <f ca="1">ROUND(IF(Q75&lt;&gt;0,(Q65/Q75),0),2)</f>
        <v>0.26</v>
      </c>
      <c r="R68" s="66"/>
      <c r="S68" s="66"/>
      <c r="T68" s="66"/>
      <c r="U68" s="66"/>
      <c r="V68" s="66"/>
      <c r="W68" s="66"/>
      <c r="X68" s="66"/>
      <c r="Y68" s="5"/>
      <c r="Z68" s="5"/>
      <c r="AA68" s="5"/>
      <c r="AB68" s="5"/>
      <c r="AC68" s="5"/>
      <c r="AD68" s="5"/>
      <c r="AE68" s="5"/>
      <c r="AF68" s="5"/>
      <c r="AG68" s="5"/>
      <c r="AH68" s="5"/>
      <c r="AM68" s="79"/>
      <c r="AN68" s="79"/>
    </row>
    <row r="69" spans="1:40" s="64" customFormat="1">
      <c r="B69" s="92"/>
      <c r="C69" s="92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2"/>
      <c r="AA69" s="92"/>
      <c r="AB69" s="92"/>
      <c r="AC69" s="92"/>
      <c r="AD69" s="92"/>
      <c r="AE69" s="92"/>
      <c r="AF69" s="92"/>
      <c r="AG69" s="92"/>
      <c r="AM69" s="79"/>
      <c r="AN69" s="79"/>
    </row>
    <row r="70" spans="1:40">
      <c r="A70" s="67"/>
      <c r="B70" s="351" t="s">
        <v>42</v>
      </c>
      <c r="C70" s="351"/>
      <c r="D70" s="351"/>
      <c r="E70" s="351"/>
      <c r="F70" s="351"/>
      <c r="G70" s="351"/>
      <c r="H70" s="351"/>
      <c r="I70" s="351"/>
      <c r="J70" s="351"/>
      <c r="K70" s="351"/>
      <c r="L70" s="351"/>
      <c r="M70" s="351"/>
      <c r="N70" s="351"/>
      <c r="O70" s="351"/>
      <c r="P70" s="351"/>
      <c r="Q70" s="351"/>
      <c r="R70" s="94"/>
      <c r="S70" s="94"/>
      <c r="T70" s="66"/>
      <c r="U70" s="66"/>
      <c r="V70" s="66"/>
      <c r="W70" s="66"/>
      <c r="X70" s="66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5"/>
      <c r="AJ70" s="5"/>
      <c r="AK70" s="5"/>
      <c r="AL70" s="5"/>
      <c r="AM70" s="67"/>
      <c r="AN70" s="67"/>
    </row>
    <row r="71" spans="1:40">
      <c r="A71" s="82"/>
      <c r="B71" s="95" t="s">
        <v>41</v>
      </c>
      <c r="C71" s="96">
        <f>C72/B54</f>
        <v>20.399999999999999</v>
      </c>
      <c r="D71" s="96">
        <f>IF(AND(WEEKDAY(D54)&lt;&gt;1,WEEKDAY(D54)&lt;&gt;7,D55&lt;&gt;"FER"),$C$71,0)</f>
        <v>20.399999999999999</v>
      </c>
      <c r="E71" s="96">
        <f t="shared" ref="E71:Q71" si="14">IF(AND(WEEKDAY(E54)&lt;&gt;1,WEEKDAY(E54)&lt;&gt;7,E55&lt;&gt;"FER"),$C$71,0)</f>
        <v>20.399999999999999</v>
      </c>
      <c r="F71" s="96">
        <f t="shared" si="14"/>
        <v>20.399999999999999</v>
      </c>
      <c r="G71" s="96">
        <f t="shared" si="14"/>
        <v>0</v>
      </c>
      <c r="H71" s="96">
        <f t="shared" si="14"/>
        <v>0</v>
      </c>
      <c r="I71" s="96">
        <f t="shared" si="14"/>
        <v>20.399999999999999</v>
      </c>
      <c r="J71" s="96">
        <f t="shared" si="14"/>
        <v>20.399999999999999</v>
      </c>
      <c r="K71" s="96">
        <f t="shared" si="14"/>
        <v>20.399999999999999</v>
      </c>
      <c r="L71" s="96">
        <f t="shared" si="14"/>
        <v>20.399999999999999</v>
      </c>
      <c r="M71" s="96">
        <f t="shared" si="14"/>
        <v>20.399999999999999</v>
      </c>
      <c r="N71" s="96">
        <f t="shared" si="14"/>
        <v>0</v>
      </c>
      <c r="O71" s="96">
        <f t="shared" si="14"/>
        <v>0</v>
      </c>
      <c r="P71" s="96">
        <f t="shared" si="14"/>
        <v>20.399999999999999</v>
      </c>
      <c r="Q71" s="96">
        <f t="shared" si="14"/>
        <v>20.399999999999999</v>
      </c>
      <c r="R71" s="97"/>
      <c r="S71" s="97"/>
      <c r="T71" s="66"/>
      <c r="U71" s="66"/>
      <c r="V71" s="66"/>
      <c r="W71" s="66"/>
      <c r="X71" s="66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5"/>
      <c r="AJ71" s="5"/>
      <c r="AK71" s="5"/>
      <c r="AL71" s="5"/>
      <c r="AM71" s="79"/>
      <c r="AN71" s="67"/>
    </row>
    <row r="72" spans="1:40">
      <c r="A72" s="67"/>
      <c r="B72" s="98" t="s">
        <v>69</v>
      </c>
      <c r="C72" s="99">
        <f>H96</f>
        <v>204</v>
      </c>
      <c r="D72" s="100">
        <f t="shared" ref="D72:O72" si="15">C72-D71</f>
        <v>183.6</v>
      </c>
      <c r="E72" s="100">
        <f t="shared" si="15"/>
        <v>163.19999999999999</v>
      </c>
      <c r="F72" s="100">
        <f t="shared" si="15"/>
        <v>142.79999999999998</v>
      </c>
      <c r="G72" s="100">
        <f t="shared" si="15"/>
        <v>142.79999999999998</v>
      </c>
      <c r="H72" s="100">
        <f t="shared" si="15"/>
        <v>142.79999999999998</v>
      </c>
      <c r="I72" s="100">
        <f t="shared" si="15"/>
        <v>122.39999999999998</v>
      </c>
      <c r="J72" s="100">
        <f t="shared" si="15"/>
        <v>101.99999999999997</v>
      </c>
      <c r="K72" s="100">
        <f t="shared" si="15"/>
        <v>81.599999999999966</v>
      </c>
      <c r="L72" s="100">
        <f t="shared" si="15"/>
        <v>61.199999999999967</v>
      </c>
      <c r="M72" s="100">
        <f t="shared" si="15"/>
        <v>40.799999999999969</v>
      </c>
      <c r="N72" s="100">
        <f t="shared" si="15"/>
        <v>40.799999999999969</v>
      </c>
      <c r="O72" s="100">
        <f t="shared" si="15"/>
        <v>40.799999999999969</v>
      </c>
      <c r="P72" s="100">
        <f>O72-P71</f>
        <v>20.39999999999997</v>
      </c>
      <c r="Q72" s="100">
        <f>P72-Q71</f>
        <v>-2.8421709430404007E-14</v>
      </c>
      <c r="R72" s="101"/>
      <c r="S72" s="101"/>
      <c r="T72" s="66"/>
      <c r="U72" s="66"/>
      <c r="V72" s="66"/>
      <c r="W72" s="66"/>
      <c r="X72" s="66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5"/>
      <c r="AJ72" s="5"/>
      <c r="AK72" s="5"/>
      <c r="AL72" s="5"/>
      <c r="AM72" s="5"/>
      <c r="AN72" s="79"/>
    </row>
    <row r="73" spans="1:40">
      <c r="A73" s="82"/>
      <c r="B73" s="5"/>
      <c r="C73" s="5"/>
      <c r="D73" s="5"/>
      <c r="E73" s="5"/>
      <c r="F73" s="5"/>
      <c r="G73" s="5"/>
      <c r="H73" s="5"/>
      <c r="I73" s="5"/>
      <c r="J73" s="5"/>
      <c r="K73" s="5"/>
      <c r="L73" s="66"/>
      <c r="M73" s="66"/>
      <c r="N73" s="66"/>
      <c r="O73" s="66"/>
      <c r="P73" s="102"/>
      <c r="Q73" s="102"/>
      <c r="R73" s="102"/>
      <c r="S73" s="102"/>
      <c r="T73" s="66"/>
      <c r="U73" s="66"/>
      <c r="V73" s="66"/>
      <c r="W73" s="66"/>
      <c r="X73" s="66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5"/>
      <c r="AJ73" s="5"/>
      <c r="AK73" s="5"/>
      <c r="AL73" s="5"/>
      <c r="AM73" s="5"/>
      <c r="AN73" s="67"/>
    </row>
    <row r="74" spans="1:40">
      <c r="A74" s="67"/>
      <c r="B74" s="351" t="s">
        <v>43</v>
      </c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1"/>
      <c r="Q74" s="351"/>
      <c r="R74" s="94"/>
      <c r="S74" s="94"/>
      <c r="T74" s="66"/>
      <c r="U74" s="66"/>
      <c r="V74" s="66"/>
      <c r="W74" s="66"/>
      <c r="X74" s="66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5"/>
      <c r="AJ74" s="5"/>
      <c r="AK74" s="5"/>
      <c r="AL74" s="5"/>
      <c r="AM74" s="5"/>
      <c r="AN74" s="67"/>
    </row>
    <row r="75" spans="1:40">
      <c r="A75" s="82"/>
      <c r="B75" s="95" t="s">
        <v>41</v>
      </c>
      <c r="C75" s="96">
        <f>C76/B54</f>
        <v>24</v>
      </c>
      <c r="D75" s="96">
        <f>IF(AND(WEEKDAY(D54)&lt;&gt;1,WEEKDAY(D54)&lt;&gt;7),$C$75,0)</f>
        <v>24</v>
      </c>
      <c r="E75" s="96">
        <f t="shared" ref="E75:Q75" si="16">IF(AND(WEEKDAY(E54)&lt;&gt;1,WEEKDAY(E54)&lt;&gt;7),$C$75,0)</f>
        <v>24</v>
      </c>
      <c r="F75" s="96">
        <f t="shared" si="16"/>
        <v>24</v>
      </c>
      <c r="G75" s="96">
        <f t="shared" si="16"/>
        <v>0</v>
      </c>
      <c r="H75" s="96">
        <f t="shared" si="16"/>
        <v>0</v>
      </c>
      <c r="I75" s="96">
        <f t="shared" si="16"/>
        <v>24</v>
      </c>
      <c r="J75" s="96">
        <f t="shared" si="16"/>
        <v>24</v>
      </c>
      <c r="K75" s="96">
        <f t="shared" si="16"/>
        <v>24</v>
      </c>
      <c r="L75" s="96">
        <f t="shared" si="16"/>
        <v>24</v>
      </c>
      <c r="M75" s="96">
        <f t="shared" si="16"/>
        <v>24</v>
      </c>
      <c r="N75" s="96">
        <f t="shared" si="16"/>
        <v>0</v>
      </c>
      <c r="O75" s="96">
        <f t="shared" si="16"/>
        <v>0</v>
      </c>
      <c r="P75" s="96">
        <f t="shared" si="16"/>
        <v>24</v>
      </c>
      <c r="Q75" s="96">
        <f t="shared" si="16"/>
        <v>24</v>
      </c>
      <c r="R75" s="97"/>
      <c r="S75" s="97"/>
      <c r="T75" s="66"/>
      <c r="U75" s="66"/>
      <c r="V75" s="66"/>
      <c r="W75" s="66"/>
      <c r="X75" s="66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5"/>
      <c r="AJ75" s="5"/>
      <c r="AK75" s="5"/>
      <c r="AL75" s="5"/>
      <c r="AM75" s="79"/>
      <c r="AN75" s="67"/>
    </row>
    <row r="76" spans="1:40">
      <c r="A76" s="67"/>
      <c r="B76" s="98" t="s">
        <v>44</v>
      </c>
      <c r="C76" s="103">
        <f>I96</f>
        <v>240</v>
      </c>
      <c r="D76" s="100">
        <f t="shared" ref="D76:O76" si="17">C76-D75</f>
        <v>216</v>
      </c>
      <c r="E76" s="100">
        <f t="shared" si="17"/>
        <v>192</v>
      </c>
      <c r="F76" s="100">
        <f t="shared" si="17"/>
        <v>168</v>
      </c>
      <c r="G76" s="100">
        <f t="shared" si="17"/>
        <v>168</v>
      </c>
      <c r="H76" s="100">
        <f t="shared" si="17"/>
        <v>168</v>
      </c>
      <c r="I76" s="100">
        <f t="shared" si="17"/>
        <v>144</v>
      </c>
      <c r="J76" s="100">
        <f t="shared" si="17"/>
        <v>120</v>
      </c>
      <c r="K76" s="100">
        <f t="shared" si="17"/>
        <v>96</v>
      </c>
      <c r="L76" s="100">
        <f t="shared" si="17"/>
        <v>72</v>
      </c>
      <c r="M76" s="100">
        <f t="shared" si="17"/>
        <v>48</v>
      </c>
      <c r="N76" s="100">
        <f t="shared" si="17"/>
        <v>48</v>
      </c>
      <c r="O76" s="100">
        <f t="shared" si="17"/>
        <v>48</v>
      </c>
      <c r="P76" s="100">
        <f>O76-P75</f>
        <v>24</v>
      </c>
      <c r="Q76" s="100">
        <f>P76-Q75</f>
        <v>0</v>
      </c>
      <c r="R76" s="101"/>
      <c r="S76" s="101"/>
      <c r="T76" s="66"/>
      <c r="U76" s="66"/>
      <c r="V76" s="66"/>
      <c r="W76" s="66"/>
      <c r="X76" s="66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5"/>
      <c r="AJ76" s="5"/>
      <c r="AK76" s="5"/>
      <c r="AL76" s="5"/>
      <c r="AM76" s="5"/>
      <c r="AN76" s="79"/>
    </row>
    <row r="77" spans="1:40">
      <c r="A77" s="67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21"/>
      <c r="Q77" s="21"/>
      <c r="R77" s="21"/>
      <c r="S77" s="21"/>
      <c r="T77" s="5"/>
      <c r="U77" s="5"/>
      <c r="V77" s="5"/>
      <c r="W77" s="5"/>
      <c r="X77" s="5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5"/>
      <c r="AJ77" s="5"/>
      <c r="AK77" s="5"/>
      <c r="AL77" s="5"/>
      <c r="AM77" s="5"/>
      <c r="AN77" s="79"/>
    </row>
    <row r="78" spans="1:40">
      <c r="A78" s="67"/>
      <c r="B78" s="370" t="s">
        <v>35</v>
      </c>
      <c r="C78" s="371"/>
      <c r="D78" s="371"/>
      <c r="E78" s="371"/>
      <c r="F78" s="371"/>
      <c r="G78" s="371"/>
      <c r="H78" s="371"/>
      <c r="I78" s="371"/>
      <c r="J78" s="371"/>
      <c r="K78" s="371"/>
      <c r="L78" s="371"/>
      <c r="M78" s="371"/>
      <c r="N78" s="371"/>
      <c r="O78" s="371"/>
      <c r="P78" s="371"/>
      <c r="Q78" s="371"/>
      <c r="R78" s="94"/>
      <c r="S78" s="94"/>
      <c r="T78" s="66"/>
      <c r="U78" s="66"/>
      <c r="V78" s="66"/>
      <c r="W78" s="66"/>
      <c r="X78" s="66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5"/>
      <c r="AJ78" s="5"/>
      <c r="AK78" s="5"/>
      <c r="AL78" s="5"/>
      <c r="AM78" s="5"/>
      <c r="AN78" s="79"/>
    </row>
    <row r="79" spans="1:40">
      <c r="A79" s="67"/>
      <c r="B79" s="372" t="s">
        <v>34</v>
      </c>
      <c r="C79" s="372"/>
      <c r="D79" s="306">
        <f>D54</f>
        <v>40324</v>
      </c>
      <c r="E79" s="306">
        <f t="shared" ref="E79:Q79" si="18">E54</f>
        <v>40325</v>
      </c>
      <c r="F79" s="306">
        <f t="shared" si="18"/>
        <v>40326</v>
      </c>
      <c r="G79" s="306">
        <f t="shared" si="18"/>
        <v>40327</v>
      </c>
      <c r="H79" s="306">
        <f t="shared" si="18"/>
        <v>40328</v>
      </c>
      <c r="I79" s="306">
        <f t="shared" si="18"/>
        <v>40329</v>
      </c>
      <c r="J79" s="306">
        <f t="shared" si="18"/>
        <v>40330</v>
      </c>
      <c r="K79" s="306">
        <f t="shared" si="18"/>
        <v>40331</v>
      </c>
      <c r="L79" s="306">
        <f t="shared" si="18"/>
        <v>40332</v>
      </c>
      <c r="M79" s="306">
        <f t="shared" si="18"/>
        <v>40333</v>
      </c>
      <c r="N79" s="306">
        <f t="shared" si="18"/>
        <v>40334</v>
      </c>
      <c r="O79" s="306">
        <f t="shared" si="18"/>
        <v>40335</v>
      </c>
      <c r="P79" s="306">
        <f t="shared" si="18"/>
        <v>40336</v>
      </c>
      <c r="Q79" s="306">
        <f t="shared" si="18"/>
        <v>40337</v>
      </c>
      <c r="R79" s="307"/>
      <c r="S79" s="307"/>
      <c r="T79" s="66"/>
      <c r="U79" s="66"/>
      <c r="V79" s="66"/>
      <c r="W79" s="66"/>
      <c r="X79" s="66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5"/>
      <c r="AJ79" s="5"/>
      <c r="AK79" s="5"/>
      <c r="AL79" s="5"/>
      <c r="AM79" s="5"/>
      <c r="AN79" s="79"/>
    </row>
    <row r="80" spans="1:40">
      <c r="A80" s="67"/>
      <c r="B80" s="373" t="s">
        <v>128</v>
      </c>
      <c r="C80" s="373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105"/>
      <c r="S80" s="105"/>
      <c r="T80" s="66"/>
      <c r="U80" s="66"/>
      <c r="V80" s="66"/>
      <c r="W80" s="66"/>
      <c r="X80" s="66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5"/>
      <c r="AJ80" s="5"/>
      <c r="AK80" s="5"/>
      <c r="AL80" s="5"/>
      <c r="AM80" s="5"/>
      <c r="AN80" s="79"/>
    </row>
    <row r="81" spans="1:41">
      <c r="A81" s="67"/>
      <c r="B81" s="373" t="s">
        <v>129</v>
      </c>
      <c r="C81" s="373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104"/>
      <c r="P81" s="104"/>
      <c r="Q81" s="104"/>
      <c r="R81" s="105"/>
      <c r="S81" s="105"/>
      <c r="T81" s="66"/>
      <c r="U81" s="66"/>
      <c r="V81" s="66"/>
      <c r="W81" s="66"/>
      <c r="X81" s="66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5"/>
      <c r="AJ81" s="5"/>
      <c r="AK81" s="5"/>
      <c r="AL81" s="5"/>
      <c r="AM81" s="5"/>
      <c r="AN81" s="79"/>
    </row>
    <row r="82" spans="1:41">
      <c r="A82" s="67"/>
      <c r="B82" s="373" t="s">
        <v>35</v>
      </c>
      <c r="C82" s="373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104"/>
      <c r="P82" s="104"/>
      <c r="Q82" s="104"/>
      <c r="R82" s="105"/>
      <c r="S82" s="105"/>
      <c r="T82" s="66"/>
      <c r="U82" s="66"/>
      <c r="V82" s="66"/>
      <c r="W82" s="66"/>
      <c r="X82" s="66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5"/>
      <c r="AJ82" s="5"/>
      <c r="AK82" s="5"/>
      <c r="AL82" s="5"/>
      <c r="AM82" s="5"/>
      <c r="AN82" s="79"/>
    </row>
    <row r="83" spans="1:41">
      <c r="A83" s="67"/>
      <c r="B83" s="30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  <c r="AK83" s="68"/>
      <c r="AL83" s="68"/>
      <c r="AM83" s="67"/>
      <c r="AN83" s="67"/>
    </row>
    <row r="84" spans="1:41">
      <c r="A84" s="67"/>
      <c r="B84" s="362" t="s">
        <v>1</v>
      </c>
      <c r="C84" s="362"/>
      <c r="D84" s="362"/>
      <c r="E84" s="362"/>
      <c r="F84" s="362"/>
      <c r="G84" s="362"/>
      <c r="H84" s="362"/>
      <c r="I84" s="362"/>
      <c r="J84" s="362"/>
      <c r="K84" s="362"/>
      <c r="L84" s="362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  <c r="AK84" s="68"/>
      <c r="AL84" s="68"/>
      <c r="AM84" s="67"/>
      <c r="AN84" s="67"/>
    </row>
    <row r="85" spans="1:41">
      <c r="A85" s="67"/>
      <c r="B85" s="106" t="s">
        <v>46</v>
      </c>
      <c r="C85" s="106" t="s">
        <v>94</v>
      </c>
      <c r="D85" s="107" t="s">
        <v>5</v>
      </c>
      <c r="E85" s="107" t="s">
        <v>86</v>
      </c>
      <c r="F85" s="107" t="s">
        <v>38</v>
      </c>
      <c r="G85" s="107" t="s">
        <v>2</v>
      </c>
      <c r="H85" s="107" t="s">
        <v>39</v>
      </c>
      <c r="I85" s="107" t="s">
        <v>40</v>
      </c>
      <c r="J85" s="107" t="s">
        <v>3</v>
      </c>
      <c r="K85" s="107" t="s">
        <v>93</v>
      </c>
      <c r="L85" s="107" t="s">
        <v>87</v>
      </c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  <c r="AK85" s="68"/>
      <c r="AL85" s="68"/>
      <c r="AM85" s="68"/>
      <c r="AN85" s="68"/>
      <c r="AO85" s="67"/>
    </row>
    <row r="86" spans="1:41">
      <c r="A86" s="67"/>
      <c r="B86" s="108" t="s">
        <v>148</v>
      </c>
      <c r="C86" s="108" t="s">
        <v>117</v>
      </c>
      <c r="D86" s="109">
        <f>IF(C86&lt;&gt;"",6,0)</f>
        <v>6</v>
      </c>
      <c r="E86" s="110">
        <v>0.85</v>
      </c>
      <c r="F86" s="111">
        <f t="shared" ref="F86:F91" si="19">D86*E86</f>
        <v>5.0999999999999996</v>
      </c>
      <c r="G86" s="111">
        <f t="shared" ref="G86:G95" si="20">$B$54</f>
        <v>10</v>
      </c>
      <c r="H86" s="111">
        <f t="shared" ref="H86:H91" si="21">F86*G86</f>
        <v>51</v>
      </c>
      <c r="I86" s="111">
        <f t="shared" ref="I86:I91" si="22">D86*G86</f>
        <v>60</v>
      </c>
      <c r="J86" s="112">
        <f t="shared" ref="J86:J91" ca="1" si="23">SUM(D114:AK114)</f>
        <v>25.7</v>
      </c>
      <c r="K86" s="113">
        <f ca="1">IF(H86&lt;&gt;0,J86/H86,0)</f>
        <v>0.50392156862745097</v>
      </c>
      <c r="L86" s="113">
        <f ca="1">IF(I86&lt;&gt;0,J86/I86,0)</f>
        <v>0.42833333333333334</v>
      </c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  <c r="AK86" s="68"/>
      <c r="AL86" s="68"/>
      <c r="AM86" s="68"/>
      <c r="AN86" s="68"/>
      <c r="AO86" s="67"/>
    </row>
    <row r="87" spans="1:41">
      <c r="A87" s="67"/>
      <c r="B87" s="108" t="s">
        <v>156</v>
      </c>
      <c r="C87" s="108" t="s">
        <v>101</v>
      </c>
      <c r="D87" s="109">
        <f>IF(C87&lt;&gt;"",4,0)</f>
        <v>4</v>
      </c>
      <c r="E87" s="110">
        <v>0.85</v>
      </c>
      <c r="F87" s="111">
        <f t="shared" si="19"/>
        <v>3.4</v>
      </c>
      <c r="G87" s="111">
        <f t="shared" si="20"/>
        <v>10</v>
      </c>
      <c r="H87" s="111">
        <f t="shared" si="21"/>
        <v>34</v>
      </c>
      <c r="I87" s="111">
        <f t="shared" si="22"/>
        <v>40</v>
      </c>
      <c r="J87" s="112">
        <f t="shared" ca="1" si="23"/>
        <v>4.25</v>
      </c>
      <c r="K87" s="113">
        <f t="shared" ref="K87:K95" ca="1" si="24">IF(H87&lt;&gt;0,J87/H87,0)</f>
        <v>0.125</v>
      </c>
      <c r="L87" s="113">
        <f t="shared" ref="L87:L95" ca="1" si="25">IF(I87&lt;&gt;0,J87/I87,0)</f>
        <v>0.10625</v>
      </c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  <c r="AK87" s="68"/>
      <c r="AL87" s="68"/>
      <c r="AM87" s="68"/>
      <c r="AN87" s="68"/>
      <c r="AO87" s="67"/>
    </row>
    <row r="88" spans="1:41">
      <c r="A88" s="67"/>
      <c r="B88" s="108" t="s">
        <v>157</v>
      </c>
      <c r="C88" s="108" t="s">
        <v>118</v>
      </c>
      <c r="D88" s="109">
        <f>IF(C88&lt;&gt;"",2,0)</f>
        <v>2</v>
      </c>
      <c r="E88" s="110">
        <v>0.85</v>
      </c>
      <c r="F88" s="111">
        <f t="shared" si="19"/>
        <v>1.7</v>
      </c>
      <c r="G88" s="111">
        <f t="shared" si="20"/>
        <v>10</v>
      </c>
      <c r="H88" s="111">
        <f t="shared" si="21"/>
        <v>17</v>
      </c>
      <c r="I88" s="111">
        <f t="shared" si="22"/>
        <v>20</v>
      </c>
      <c r="J88" s="112">
        <f t="shared" ca="1" si="23"/>
        <v>12.5</v>
      </c>
      <c r="K88" s="113">
        <f t="shared" ca="1" si="24"/>
        <v>0.73529411764705888</v>
      </c>
      <c r="L88" s="113">
        <f t="shared" ca="1" si="25"/>
        <v>0.625</v>
      </c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  <c r="AK88" s="68"/>
      <c r="AL88" s="68"/>
      <c r="AM88" s="68"/>
      <c r="AN88" s="68"/>
      <c r="AO88" s="67"/>
    </row>
    <row r="89" spans="1:41">
      <c r="A89" s="67"/>
      <c r="B89" s="108" t="s">
        <v>158</v>
      </c>
      <c r="C89" s="108" t="s">
        <v>117</v>
      </c>
      <c r="D89" s="109">
        <v>4</v>
      </c>
      <c r="E89" s="110">
        <v>0.85</v>
      </c>
      <c r="F89" s="111">
        <f t="shared" si="19"/>
        <v>3.4</v>
      </c>
      <c r="G89" s="111">
        <f t="shared" si="20"/>
        <v>10</v>
      </c>
      <c r="H89" s="111">
        <f t="shared" si="21"/>
        <v>34</v>
      </c>
      <c r="I89" s="111">
        <f t="shared" si="22"/>
        <v>40</v>
      </c>
      <c r="J89" s="112">
        <f t="shared" ca="1" si="23"/>
        <v>10</v>
      </c>
      <c r="K89" s="113">
        <f t="shared" ca="1" si="24"/>
        <v>0.29411764705882354</v>
      </c>
      <c r="L89" s="113">
        <f t="shared" ca="1" si="25"/>
        <v>0.25</v>
      </c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68"/>
      <c r="AO89" s="67"/>
    </row>
    <row r="90" spans="1:41">
      <c r="A90" s="67"/>
      <c r="B90" s="108" t="s">
        <v>159</v>
      </c>
      <c r="C90" s="108" t="s">
        <v>119</v>
      </c>
      <c r="D90" s="109">
        <f t="shared" ref="D90" si="26">IF(C90&lt;&gt;"",8,0)</f>
        <v>8</v>
      </c>
      <c r="E90" s="110">
        <v>0.85</v>
      </c>
      <c r="F90" s="111">
        <f t="shared" si="19"/>
        <v>6.8</v>
      </c>
      <c r="G90" s="111">
        <f t="shared" si="20"/>
        <v>10</v>
      </c>
      <c r="H90" s="111">
        <f t="shared" si="21"/>
        <v>68</v>
      </c>
      <c r="I90" s="111">
        <f t="shared" si="22"/>
        <v>80</v>
      </c>
      <c r="J90" s="112">
        <f t="shared" ca="1" si="23"/>
        <v>10</v>
      </c>
      <c r="K90" s="113">
        <f t="shared" ca="1" si="24"/>
        <v>0.14705882352941177</v>
      </c>
      <c r="L90" s="113">
        <f t="shared" ca="1" si="25"/>
        <v>0.125</v>
      </c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  <c r="AK90" s="68"/>
      <c r="AL90" s="68"/>
      <c r="AM90" s="68"/>
      <c r="AN90" s="68"/>
      <c r="AO90" s="67"/>
    </row>
    <row r="91" spans="1:41">
      <c r="A91" s="67"/>
      <c r="B91" s="108"/>
      <c r="C91" s="108"/>
      <c r="D91" s="109">
        <f>IF(C91&lt;&gt;"",8,0)</f>
        <v>0</v>
      </c>
      <c r="E91" s="110">
        <v>0.85</v>
      </c>
      <c r="F91" s="111">
        <f t="shared" si="19"/>
        <v>0</v>
      </c>
      <c r="G91" s="111">
        <f t="shared" si="20"/>
        <v>10</v>
      </c>
      <c r="H91" s="111">
        <f t="shared" si="21"/>
        <v>0</v>
      </c>
      <c r="I91" s="111">
        <f t="shared" si="22"/>
        <v>0</v>
      </c>
      <c r="J91" s="112">
        <f t="shared" ca="1" si="23"/>
        <v>0</v>
      </c>
      <c r="K91" s="113">
        <f t="shared" si="24"/>
        <v>0</v>
      </c>
      <c r="L91" s="113">
        <f t="shared" si="25"/>
        <v>0</v>
      </c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  <c r="AK91" s="68"/>
      <c r="AL91" s="68"/>
      <c r="AM91" s="68"/>
      <c r="AN91" s="68"/>
      <c r="AO91" s="67"/>
    </row>
    <row r="92" spans="1:41">
      <c r="A92" s="67"/>
      <c r="B92" s="108"/>
      <c r="C92" s="108"/>
      <c r="D92" s="109">
        <f t="shared" ref="D92:D95" si="27">IF(C92&lt;&gt;"",8,0)</f>
        <v>0</v>
      </c>
      <c r="E92" s="110">
        <v>0.85</v>
      </c>
      <c r="F92" s="111">
        <f>D92*E92</f>
        <v>0</v>
      </c>
      <c r="G92" s="111">
        <f t="shared" si="20"/>
        <v>10</v>
      </c>
      <c r="H92" s="111">
        <f>F92*G92</f>
        <v>0</v>
      </c>
      <c r="I92" s="111">
        <f>D92*G92</f>
        <v>0</v>
      </c>
      <c r="J92" s="112">
        <f ca="1">SUM(D124:AK124)</f>
        <v>62.45</v>
      </c>
      <c r="K92" s="113">
        <f t="shared" si="24"/>
        <v>0</v>
      </c>
      <c r="L92" s="113">
        <f t="shared" si="25"/>
        <v>0</v>
      </c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  <c r="AK92" s="68"/>
      <c r="AL92" s="68"/>
      <c r="AM92" s="68"/>
      <c r="AN92" s="68"/>
      <c r="AO92" s="67"/>
    </row>
    <row r="93" spans="1:41">
      <c r="A93" s="67"/>
      <c r="B93" s="108"/>
      <c r="C93" s="108"/>
      <c r="D93" s="109">
        <f t="shared" si="27"/>
        <v>0</v>
      </c>
      <c r="E93" s="110">
        <v>0.85</v>
      </c>
      <c r="F93" s="111">
        <f>D93*E93</f>
        <v>0</v>
      </c>
      <c r="G93" s="111">
        <f t="shared" si="20"/>
        <v>10</v>
      </c>
      <c r="H93" s="111">
        <f>F93*G93</f>
        <v>0</v>
      </c>
      <c r="I93" s="111">
        <f>D93*G93</f>
        <v>0</v>
      </c>
      <c r="J93" s="112">
        <f>SUM(D125:AK125)</f>
        <v>0</v>
      </c>
      <c r="K93" s="113">
        <f t="shared" si="24"/>
        <v>0</v>
      </c>
      <c r="L93" s="113">
        <f t="shared" si="25"/>
        <v>0</v>
      </c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  <c r="AK93" s="68"/>
      <c r="AL93" s="68"/>
      <c r="AM93" s="68"/>
      <c r="AN93" s="68"/>
      <c r="AO93" s="67"/>
    </row>
    <row r="94" spans="1:41">
      <c r="A94" s="67"/>
      <c r="B94" s="108"/>
      <c r="C94" s="108"/>
      <c r="D94" s="109">
        <f t="shared" si="27"/>
        <v>0</v>
      </c>
      <c r="E94" s="110">
        <v>0.85</v>
      </c>
      <c r="F94" s="111">
        <f>D94*E94</f>
        <v>0</v>
      </c>
      <c r="G94" s="111">
        <f t="shared" si="20"/>
        <v>10</v>
      </c>
      <c r="H94" s="111">
        <f>F94*G94</f>
        <v>0</v>
      </c>
      <c r="I94" s="111">
        <f>D94*G94</f>
        <v>0</v>
      </c>
      <c r="J94" s="112">
        <f>SUM(D126:AK126)</f>
        <v>0</v>
      </c>
      <c r="K94" s="113">
        <f t="shared" si="24"/>
        <v>0</v>
      </c>
      <c r="L94" s="113">
        <f t="shared" si="25"/>
        <v>0</v>
      </c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  <c r="AK94" s="68"/>
      <c r="AL94" s="68"/>
      <c r="AM94" s="68"/>
      <c r="AN94" s="68"/>
      <c r="AO94" s="67"/>
    </row>
    <row r="95" spans="1:41">
      <c r="A95" s="67"/>
      <c r="B95" s="108"/>
      <c r="C95" s="108"/>
      <c r="D95" s="109">
        <f t="shared" si="27"/>
        <v>0</v>
      </c>
      <c r="E95" s="110">
        <v>0.85</v>
      </c>
      <c r="F95" s="111">
        <f>D95*E95</f>
        <v>0</v>
      </c>
      <c r="G95" s="111">
        <f t="shared" si="20"/>
        <v>10</v>
      </c>
      <c r="H95" s="111">
        <f>F95*G95</f>
        <v>0</v>
      </c>
      <c r="I95" s="111">
        <f>D95*G95</f>
        <v>0</v>
      </c>
      <c r="J95" s="112">
        <f>SUM(D127:AK127)</f>
        <v>0</v>
      </c>
      <c r="K95" s="113">
        <f t="shared" si="24"/>
        <v>0</v>
      </c>
      <c r="L95" s="113">
        <f t="shared" si="25"/>
        <v>0</v>
      </c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  <c r="AK95" s="68"/>
      <c r="AL95" s="68"/>
      <c r="AM95" s="68"/>
      <c r="AN95" s="68"/>
      <c r="AO95" s="67"/>
    </row>
    <row r="96" spans="1:41">
      <c r="A96" s="67"/>
      <c r="B96" s="114" t="s">
        <v>31</v>
      </c>
      <c r="C96" s="114"/>
      <c r="D96" s="115">
        <f>SUM(D86:D95)</f>
        <v>24</v>
      </c>
      <c r="E96" s="114"/>
      <c r="F96" s="114">
        <f>SUM(F86:F91)</f>
        <v>20.399999999999999</v>
      </c>
      <c r="G96" s="114"/>
      <c r="H96" s="114">
        <f>SUM(H86:H91)</f>
        <v>204</v>
      </c>
      <c r="I96" s="114">
        <f>SUM(I86:I91)</f>
        <v>240</v>
      </c>
      <c r="J96" s="116">
        <f ca="1">SUM(J86:J91)</f>
        <v>62.45</v>
      </c>
      <c r="K96" s="117">
        <f ca="1">J96/H96</f>
        <v>0.30612745098039218</v>
      </c>
      <c r="L96" s="117">
        <f ca="1">J96/I96</f>
        <v>0.26020833333333332</v>
      </c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  <c r="AK96" s="68"/>
      <c r="AL96" s="68"/>
      <c r="AM96" s="68"/>
      <c r="AN96" s="68"/>
      <c r="AO96" s="67"/>
    </row>
    <row r="97" spans="1:41">
      <c r="A97" s="67"/>
      <c r="B97" s="68"/>
      <c r="C97" s="68"/>
      <c r="D97" s="11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  <c r="AK97" s="68"/>
      <c r="AL97" s="68"/>
      <c r="AM97" s="67"/>
      <c r="AN97" s="67"/>
    </row>
    <row r="98" spans="1:41">
      <c r="A98" s="5"/>
      <c r="B98" s="362" t="s">
        <v>9</v>
      </c>
      <c r="C98" s="362"/>
      <c r="D98" s="362"/>
      <c r="E98" s="362"/>
      <c r="F98" s="362"/>
      <c r="G98" s="362"/>
      <c r="H98" s="362"/>
      <c r="I98" s="362"/>
      <c r="J98" s="362"/>
      <c r="K98" s="362"/>
      <c r="L98" s="3"/>
      <c r="M98" s="3"/>
      <c r="N98" s="3"/>
      <c r="O98" s="3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68"/>
      <c r="AH98" s="68"/>
      <c r="AI98" s="68"/>
      <c r="AJ98" s="68"/>
      <c r="AK98" s="68"/>
      <c r="AL98" s="5"/>
      <c r="AM98" s="5"/>
      <c r="AN98" s="5"/>
    </row>
    <row r="99" spans="1:41" ht="22.5">
      <c r="A99" s="5"/>
      <c r="B99" s="106" t="s">
        <v>46</v>
      </c>
      <c r="C99" s="107" t="s">
        <v>7</v>
      </c>
      <c r="D99" s="107" t="s">
        <v>48</v>
      </c>
      <c r="E99" s="107" t="s">
        <v>47</v>
      </c>
      <c r="F99" s="107" t="s">
        <v>6</v>
      </c>
      <c r="G99" s="107" t="s">
        <v>11</v>
      </c>
      <c r="H99" s="107" t="s">
        <v>12</v>
      </c>
      <c r="I99" s="107" t="s">
        <v>13</v>
      </c>
      <c r="J99" s="107" t="s">
        <v>4</v>
      </c>
      <c r="K99" s="107" t="s">
        <v>35</v>
      </c>
      <c r="L99" s="3"/>
      <c r="M99" s="3"/>
      <c r="N99" s="3"/>
      <c r="O99" s="3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68"/>
      <c r="AH99" s="5"/>
      <c r="AI99" s="5"/>
      <c r="AJ99" s="5"/>
      <c r="AK99" s="5"/>
      <c r="AL99" s="5"/>
      <c r="AM99" s="5"/>
      <c r="AN99" s="5"/>
      <c r="AO99" s="5"/>
    </row>
    <row r="100" spans="1:41">
      <c r="A100" s="5"/>
      <c r="B100" s="108" t="str">
        <f t="shared" ref="B100:B109" si="28">B86</f>
        <v>Gustavo</v>
      </c>
      <c r="C100" s="119">
        <f t="shared" ref="C100:C110" ca="1" si="29">COUNTIF($D$124:$AH$124,"&gt; 0")</f>
        <v>8</v>
      </c>
      <c r="D100" s="112">
        <f>SUMIFS('4. Timesheet'!D11:D110, '4. Timesheet'!F11:F110,B100) - SUMIFS('4. Timesheet'!E11:E110, '4. Timesheet'!F11:F110,B100)</f>
        <v>0</v>
      </c>
      <c r="E100" s="112">
        <f t="shared" ref="E100:E105" ca="1" si="30">C114</f>
        <v>25.7</v>
      </c>
      <c r="F100" s="120">
        <f t="shared" ref="F100:F105" si="31">IF(D100&lt;&gt;0,E100/(D100 + E100),1)</f>
        <v>1</v>
      </c>
      <c r="G100" s="112">
        <f t="shared" ref="G100:G105" ca="1" si="32">IF(C100&lt;&gt;0,E100/C100,0)</f>
        <v>3.2124999999999999</v>
      </c>
      <c r="H100" s="110">
        <f ca="1">IF(F86&lt;&gt;0,G100/F86,0)</f>
        <v>0.62990196078431371</v>
      </c>
      <c r="I100" s="110">
        <f ca="1">IF(D86&lt;&gt;0,G100/D86,0)</f>
        <v>0.53541666666666665</v>
      </c>
      <c r="J100" s="121">
        <f t="shared" ref="J100:J105" ca="1" si="33">IF($B$54&lt;&gt;C100,ABS(D100/($B$54-C100)),D100)</f>
        <v>0</v>
      </c>
      <c r="K100" s="119">
        <v>0</v>
      </c>
      <c r="L100" s="3"/>
      <c r="M100" s="3"/>
      <c r="N100" s="3"/>
      <c r="O100" s="3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68"/>
      <c r="AH100" s="5"/>
      <c r="AI100" s="5"/>
      <c r="AJ100" s="5"/>
      <c r="AK100" s="5"/>
      <c r="AL100" s="5"/>
      <c r="AM100" s="5"/>
      <c r="AN100" s="5"/>
      <c r="AO100" s="5"/>
    </row>
    <row r="101" spans="1:41">
      <c r="A101" s="5"/>
      <c r="B101" s="108" t="str">
        <f t="shared" si="28"/>
        <v>Caio</v>
      </c>
      <c r="C101" s="119">
        <f t="shared" ca="1" si="29"/>
        <v>8</v>
      </c>
      <c r="D101" s="112">
        <f>SUMIFS('4. Timesheet'!D11:D110, '4. Timesheet'!F11:F110,B101) - SUMIFS('4. Timesheet'!E11:E110, '4. Timesheet'!F11:F110,B101)</f>
        <v>0</v>
      </c>
      <c r="E101" s="112">
        <f t="shared" ca="1" si="30"/>
        <v>4.25</v>
      </c>
      <c r="F101" s="120">
        <f t="shared" si="31"/>
        <v>1</v>
      </c>
      <c r="G101" s="112">
        <f t="shared" ca="1" si="32"/>
        <v>0.53125</v>
      </c>
      <c r="H101" s="110">
        <f t="shared" ref="H101:H109" ca="1" si="34">IF(F87&lt;&gt;0,G101/F87,0)</f>
        <v>0.15625</v>
      </c>
      <c r="I101" s="110">
        <f t="shared" ref="I101:I109" ca="1" si="35">IF(D87&lt;&gt;0,G101/D87,0)</f>
        <v>0.1328125</v>
      </c>
      <c r="J101" s="121">
        <f t="shared" ca="1" si="33"/>
        <v>0</v>
      </c>
      <c r="K101" s="119">
        <f>COUNTIF(B237:B278, B101)</f>
        <v>0</v>
      </c>
      <c r="L101" s="122"/>
      <c r="M101" s="3"/>
      <c r="N101" s="3"/>
      <c r="O101" s="3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68"/>
      <c r="AH101" s="5"/>
      <c r="AI101" s="5"/>
      <c r="AJ101" s="5"/>
      <c r="AK101" s="5"/>
      <c r="AL101" s="5"/>
      <c r="AM101" s="5"/>
      <c r="AN101" s="5"/>
      <c r="AO101" s="5"/>
    </row>
    <row r="102" spans="1:41">
      <c r="A102" s="5"/>
      <c r="B102" s="108" t="str">
        <f t="shared" si="28"/>
        <v>Kojiio</v>
      </c>
      <c r="C102" s="119">
        <f t="shared" ca="1" si="29"/>
        <v>8</v>
      </c>
      <c r="D102" s="112">
        <f>SUMIFS('4. Timesheet'!D11:D110, '4. Timesheet'!F11:F110,B102) - SUMIFS('4. Timesheet'!E11:E110, '4. Timesheet'!F11:F110,B102)</f>
        <v>0</v>
      </c>
      <c r="E102" s="112">
        <f t="shared" ca="1" si="30"/>
        <v>12.5</v>
      </c>
      <c r="F102" s="120">
        <f t="shared" si="31"/>
        <v>1</v>
      </c>
      <c r="G102" s="112">
        <f t="shared" ca="1" si="32"/>
        <v>1.5625</v>
      </c>
      <c r="H102" s="110">
        <f t="shared" ca="1" si="34"/>
        <v>0.91911764705882359</v>
      </c>
      <c r="I102" s="110">
        <f t="shared" ca="1" si="35"/>
        <v>0.78125</v>
      </c>
      <c r="J102" s="121">
        <f t="shared" ca="1" si="33"/>
        <v>0</v>
      </c>
      <c r="K102" s="119">
        <f>COUNTIF(B237:B279, B102)</f>
        <v>0</v>
      </c>
      <c r="L102" s="3"/>
      <c r="M102" s="3"/>
      <c r="N102" s="3"/>
      <c r="O102" s="3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68"/>
      <c r="AH102" s="5"/>
      <c r="AI102" s="5"/>
      <c r="AJ102" s="5"/>
      <c r="AK102" s="5"/>
      <c r="AL102" s="5"/>
      <c r="AM102" s="5"/>
      <c r="AN102" s="5"/>
      <c r="AO102" s="5"/>
    </row>
    <row r="103" spans="1:41">
      <c r="A103" s="5"/>
      <c r="B103" s="108" t="str">
        <f t="shared" si="28"/>
        <v>Tiago</v>
      </c>
      <c r="C103" s="119">
        <f t="shared" ca="1" si="29"/>
        <v>8</v>
      </c>
      <c r="D103" s="112">
        <f>SUMIFS('4. Timesheet'!D11:D110, '4. Timesheet'!F11:F110,B103) - SUMIFS('4. Timesheet'!E11:E110, '4. Timesheet'!F11:F110,B103)</f>
        <v>0</v>
      </c>
      <c r="E103" s="112">
        <f t="shared" ca="1" si="30"/>
        <v>10</v>
      </c>
      <c r="F103" s="120">
        <f t="shared" si="31"/>
        <v>1</v>
      </c>
      <c r="G103" s="112">
        <f t="shared" ca="1" si="32"/>
        <v>1.25</v>
      </c>
      <c r="H103" s="110">
        <f t="shared" ca="1" si="34"/>
        <v>0.36764705882352944</v>
      </c>
      <c r="I103" s="110">
        <f t="shared" ca="1" si="35"/>
        <v>0.3125</v>
      </c>
      <c r="J103" s="121">
        <f t="shared" ca="1" si="33"/>
        <v>0</v>
      </c>
      <c r="K103" s="119">
        <f>COUNTIF(B237:B280, B103)</f>
        <v>0</v>
      </c>
      <c r="L103" s="3"/>
      <c r="M103" s="3"/>
      <c r="N103" s="3"/>
      <c r="O103" s="3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68"/>
      <c r="AH103" s="5"/>
      <c r="AI103" s="5"/>
      <c r="AJ103" s="5"/>
      <c r="AK103" s="5"/>
      <c r="AL103" s="5"/>
      <c r="AM103" s="5"/>
      <c r="AN103" s="5"/>
      <c r="AO103" s="5"/>
    </row>
    <row r="104" spans="1:41">
      <c r="A104" s="5"/>
      <c r="B104" s="108" t="str">
        <f t="shared" si="28"/>
        <v>Audio</v>
      </c>
      <c r="C104" s="119">
        <f t="shared" ca="1" si="29"/>
        <v>8</v>
      </c>
      <c r="D104" s="112">
        <f>SUMIFS('4. Timesheet'!D11:D110, '4. Timesheet'!F11:F110,B104) - SUMIFS('4. Timesheet'!E11:E110, '4. Timesheet'!F11:F110,B104)</f>
        <v>0</v>
      </c>
      <c r="E104" s="112">
        <f t="shared" ca="1" si="30"/>
        <v>10</v>
      </c>
      <c r="F104" s="120">
        <f t="shared" si="31"/>
        <v>1</v>
      </c>
      <c r="G104" s="112">
        <f t="shared" ca="1" si="32"/>
        <v>1.25</v>
      </c>
      <c r="H104" s="110">
        <f t="shared" ca="1" si="34"/>
        <v>0.18382352941176472</v>
      </c>
      <c r="I104" s="110">
        <f t="shared" ca="1" si="35"/>
        <v>0.15625</v>
      </c>
      <c r="J104" s="121">
        <f t="shared" ca="1" si="33"/>
        <v>0</v>
      </c>
      <c r="K104" s="119">
        <v>0</v>
      </c>
      <c r="L104" s="3"/>
      <c r="M104" s="3"/>
      <c r="N104" s="3"/>
      <c r="O104" s="3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68"/>
      <c r="AH104" s="5"/>
      <c r="AI104" s="5"/>
      <c r="AJ104" s="5"/>
      <c r="AK104" s="5"/>
      <c r="AL104" s="5"/>
      <c r="AM104" s="5"/>
      <c r="AN104" s="5"/>
      <c r="AO104" s="5"/>
    </row>
    <row r="105" spans="1:41">
      <c r="A105" s="5"/>
      <c r="B105" s="108">
        <f t="shared" si="28"/>
        <v>0</v>
      </c>
      <c r="C105" s="119">
        <f t="shared" ca="1" si="29"/>
        <v>8</v>
      </c>
      <c r="D105" s="112">
        <f>SUMIFS('4. Timesheet'!D11:D110, '4. Timesheet'!F11:F110,B105) - SUMIFS('4. Timesheet'!E11:E110, '4. Timesheet'!F11:F110,B105)</f>
        <v>0</v>
      </c>
      <c r="E105" s="112">
        <f t="shared" ca="1" si="30"/>
        <v>0</v>
      </c>
      <c r="F105" s="120">
        <f t="shared" si="31"/>
        <v>1</v>
      </c>
      <c r="G105" s="112">
        <f t="shared" ca="1" si="32"/>
        <v>0</v>
      </c>
      <c r="H105" s="110">
        <f t="shared" si="34"/>
        <v>0</v>
      </c>
      <c r="I105" s="110">
        <f t="shared" si="35"/>
        <v>0</v>
      </c>
      <c r="J105" s="121">
        <f t="shared" ca="1" si="33"/>
        <v>0</v>
      </c>
      <c r="K105" s="119">
        <f>COUNTIF(B237:B282, B105)</f>
        <v>0</v>
      </c>
      <c r="L105" s="3"/>
      <c r="M105" s="3"/>
      <c r="N105" s="3"/>
      <c r="O105" s="3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68"/>
      <c r="AJ105" s="5"/>
      <c r="AK105" s="5"/>
      <c r="AL105" s="5"/>
      <c r="AM105" s="5"/>
      <c r="AN105" s="5"/>
      <c r="AO105" s="5"/>
    </row>
    <row r="106" spans="1:41">
      <c r="A106" s="5"/>
      <c r="B106" s="108">
        <f t="shared" si="28"/>
        <v>0</v>
      </c>
      <c r="C106" s="119">
        <f t="shared" ca="1" si="29"/>
        <v>8</v>
      </c>
      <c r="D106" s="112">
        <f>SUMIFS('4. Timesheet'!D11:D110, '4. Timesheet'!F11:F110,B106) - SUMIFS('4. Timesheet'!E11:E110, '4. Timesheet'!F11:F110,B106)</f>
        <v>0</v>
      </c>
      <c r="E106" s="112">
        <f ca="1">C124</f>
        <v>62.45</v>
      </c>
      <c r="F106" s="120">
        <f>IF(D106&lt;&gt;0,E106/(D106 + E106),1)</f>
        <v>1</v>
      </c>
      <c r="G106" s="112">
        <f ca="1">IF(C106&lt;&gt;0,E106/C106,0)</f>
        <v>7.8062500000000004</v>
      </c>
      <c r="H106" s="110">
        <f t="shared" si="34"/>
        <v>0</v>
      </c>
      <c r="I106" s="110">
        <f t="shared" si="35"/>
        <v>0</v>
      </c>
      <c r="J106" s="121">
        <f ca="1">IF($B$54&lt;&gt;C106,ABS(D106/($B$54-C106)),D106)</f>
        <v>0</v>
      </c>
      <c r="K106" s="119">
        <f>COUNTIF(B241:B283, B106)</f>
        <v>0</v>
      </c>
      <c r="L106" s="3"/>
      <c r="M106" s="3"/>
      <c r="N106" s="3"/>
      <c r="O106" s="3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68"/>
      <c r="AH106" s="5"/>
      <c r="AI106" s="5"/>
      <c r="AJ106" s="5"/>
      <c r="AK106" s="5"/>
      <c r="AL106" s="5"/>
      <c r="AM106" s="5"/>
      <c r="AN106" s="5"/>
      <c r="AO106" s="5"/>
    </row>
    <row r="107" spans="1:41">
      <c r="A107" s="5"/>
      <c r="B107" s="108">
        <f t="shared" si="28"/>
        <v>0</v>
      </c>
      <c r="C107" s="119">
        <f t="shared" ca="1" si="29"/>
        <v>8</v>
      </c>
      <c r="D107" s="112">
        <f>SUMIFS('4. Timesheet'!D11:D110, '4. Timesheet'!F11:F110,B107) - SUMIFS('4. Timesheet'!E11:E110, '4. Timesheet'!F11:F110,B107)</f>
        <v>0</v>
      </c>
      <c r="E107" s="112">
        <f>C125</f>
        <v>0</v>
      </c>
      <c r="F107" s="120">
        <f>IF(D107&lt;&gt;0,E107/(D107 + E107),1)</f>
        <v>1</v>
      </c>
      <c r="G107" s="112">
        <f ca="1">IF(C107&lt;&gt;0,E107/C107,0)</f>
        <v>0</v>
      </c>
      <c r="H107" s="110">
        <f t="shared" si="34"/>
        <v>0</v>
      </c>
      <c r="I107" s="110">
        <f t="shared" si="35"/>
        <v>0</v>
      </c>
      <c r="J107" s="121">
        <f ca="1">IF($B$54&lt;&gt;C107,ABS(D107/($B$54-C107)),D107)</f>
        <v>0</v>
      </c>
      <c r="K107" s="119">
        <f>COUNTIF(B241:B284, B107)</f>
        <v>0</v>
      </c>
      <c r="L107" s="3"/>
      <c r="M107" s="3"/>
      <c r="N107" s="3"/>
      <c r="O107" s="3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68"/>
      <c r="AH107" s="5"/>
      <c r="AI107" s="5"/>
      <c r="AJ107" s="5"/>
      <c r="AK107" s="5"/>
      <c r="AL107" s="5"/>
      <c r="AM107" s="5"/>
      <c r="AN107" s="5"/>
      <c r="AO107" s="5"/>
    </row>
    <row r="108" spans="1:41">
      <c r="A108" s="5"/>
      <c r="B108" s="108">
        <f t="shared" si="28"/>
        <v>0</v>
      </c>
      <c r="C108" s="119">
        <f t="shared" ca="1" si="29"/>
        <v>8</v>
      </c>
      <c r="D108" s="112">
        <f>SUMIFS('4. Timesheet'!D11:D110, '4. Timesheet'!F11:F110,B108) - SUMIFS('4. Timesheet'!E11:E110, '4. Timesheet'!F11:F110,B108)</f>
        <v>0</v>
      </c>
      <c r="E108" s="112">
        <f>C126</f>
        <v>0</v>
      </c>
      <c r="F108" s="120">
        <f>IF(D108&lt;&gt;0,E108/(D108 + E108),1)</f>
        <v>1</v>
      </c>
      <c r="G108" s="112">
        <f ca="1">IF(C108&lt;&gt;0,E108/C108,0)</f>
        <v>0</v>
      </c>
      <c r="H108" s="110">
        <f t="shared" si="34"/>
        <v>0</v>
      </c>
      <c r="I108" s="110">
        <f t="shared" si="35"/>
        <v>0</v>
      </c>
      <c r="J108" s="121">
        <f ca="1">IF($B$54&lt;&gt;C108,ABS(D108/($B$54-C108)),D108)</f>
        <v>0</v>
      </c>
      <c r="K108" s="119">
        <v>0</v>
      </c>
      <c r="L108" s="3"/>
      <c r="M108" s="3"/>
      <c r="N108" s="3"/>
      <c r="O108" s="3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68"/>
      <c r="AH108" s="5"/>
      <c r="AI108" s="5"/>
      <c r="AJ108" s="5"/>
      <c r="AK108" s="5"/>
      <c r="AL108" s="5"/>
      <c r="AM108" s="5"/>
      <c r="AN108" s="5"/>
      <c r="AO108" s="5"/>
    </row>
    <row r="109" spans="1:41">
      <c r="A109" s="5"/>
      <c r="B109" s="108">
        <f t="shared" si="28"/>
        <v>0</v>
      </c>
      <c r="C109" s="119">
        <f t="shared" ca="1" si="29"/>
        <v>8</v>
      </c>
      <c r="D109" s="112">
        <f>SUMIFS('4. Timesheet'!D11:D110, '4. Timesheet'!F11:F110,B109) - SUMIFS('4. Timesheet'!E11:E110, '4. Timesheet'!F11:F110,B109)</f>
        <v>0</v>
      </c>
      <c r="E109" s="112">
        <f>C127</f>
        <v>0</v>
      </c>
      <c r="F109" s="120">
        <f>IF(D109&lt;&gt;0,E109/(D109 + E109),1)</f>
        <v>1</v>
      </c>
      <c r="G109" s="112">
        <f ca="1">IF(C109&lt;&gt;0,E109/C109,0)</f>
        <v>0</v>
      </c>
      <c r="H109" s="110">
        <f t="shared" si="34"/>
        <v>0</v>
      </c>
      <c r="I109" s="110">
        <f t="shared" si="35"/>
        <v>0</v>
      </c>
      <c r="J109" s="121">
        <f ca="1">IF($B$54&lt;&gt;C109,ABS(D109/($B$54-C109)),D109)</f>
        <v>0</v>
      </c>
      <c r="K109" s="119">
        <f>COUNTIF(B241:B286, B109)</f>
        <v>0</v>
      </c>
      <c r="L109" s="3"/>
      <c r="M109" s="3"/>
      <c r="N109" s="3"/>
      <c r="O109" s="3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68"/>
      <c r="AJ109" s="5"/>
      <c r="AK109" s="5"/>
      <c r="AL109" s="5"/>
      <c r="AM109" s="5"/>
      <c r="AN109" s="5"/>
      <c r="AO109" s="5"/>
    </row>
    <row r="110" spans="1:41">
      <c r="A110" s="5"/>
      <c r="B110" s="114" t="s">
        <v>10</v>
      </c>
      <c r="C110" s="123">
        <f t="shared" ca="1" si="29"/>
        <v>8</v>
      </c>
      <c r="D110" s="124">
        <f>SUM(D100:D105)</f>
        <v>0</v>
      </c>
      <c r="E110" s="124">
        <f ca="1">SUM(E100:E105)</f>
        <v>62.45</v>
      </c>
      <c r="F110" s="125">
        <f>IF(D110&lt;&gt;0,E110/(D110 + E110),1)</f>
        <v>1</v>
      </c>
      <c r="G110" s="124">
        <f ca="1">SUM(G100:G105)</f>
        <v>7.8062500000000004</v>
      </c>
      <c r="H110" s="125">
        <f ca="1">G110/F96</f>
        <v>0.38265931372549022</v>
      </c>
      <c r="I110" s="125">
        <f ca="1">G110/D96</f>
        <v>0.32526041666666666</v>
      </c>
      <c r="J110" s="124">
        <f ca="1">SUM(J100:J105)</f>
        <v>0</v>
      </c>
      <c r="K110" s="123">
        <f>SUM(K100:K105)</f>
        <v>0</v>
      </c>
      <c r="L110" s="3"/>
      <c r="M110" s="3"/>
      <c r="N110" s="3"/>
      <c r="O110" s="3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1">
      <c r="A111" s="5"/>
      <c r="B111" s="4"/>
      <c r="C111" s="4"/>
      <c r="D111" s="5"/>
      <c r="E111" s="5"/>
      <c r="F111" s="5"/>
      <c r="G111" s="12"/>
      <c r="H111" s="4"/>
      <c r="I111" s="4"/>
      <c r="J111" s="13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1" ht="15" customHeight="1">
      <c r="A112" s="5"/>
      <c r="B112" s="367" t="s">
        <v>82</v>
      </c>
      <c r="C112" s="368"/>
      <c r="D112" s="368"/>
      <c r="E112" s="368"/>
      <c r="F112" s="368"/>
      <c r="G112" s="368"/>
      <c r="H112" s="368"/>
      <c r="I112" s="368"/>
      <c r="J112" s="368"/>
      <c r="K112" s="368"/>
      <c r="L112" s="368"/>
      <c r="M112" s="368"/>
      <c r="N112" s="368"/>
      <c r="O112" s="368"/>
      <c r="P112" s="368"/>
      <c r="Q112" s="368"/>
      <c r="R112" s="126"/>
      <c r="S112" s="126"/>
      <c r="T112" s="5"/>
      <c r="U112" s="5"/>
      <c r="V112" s="5"/>
      <c r="W112" s="5"/>
      <c r="X112" s="5"/>
      <c r="Y112" s="5"/>
      <c r="Z112" s="5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  <c r="AK112" s="5"/>
      <c r="AL112" s="5"/>
      <c r="AM112" s="5"/>
      <c r="AN112" s="5"/>
    </row>
    <row r="113" spans="1:40">
      <c r="A113" s="5"/>
      <c r="B113" s="127" t="s">
        <v>46</v>
      </c>
      <c r="C113" s="127" t="s">
        <v>8</v>
      </c>
      <c r="D113" s="20">
        <f t="shared" ref="D113:O113" si="36">D54</f>
        <v>40324</v>
      </c>
      <c r="E113" s="20">
        <f t="shared" si="36"/>
        <v>40325</v>
      </c>
      <c r="F113" s="20">
        <f t="shared" si="36"/>
        <v>40326</v>
      </c>
      <c r="G113" s="20">
        <f t="shared" si="36"/>
        <v>40327</v>
      </c>
      <c r="H113" s="20">
        <f t="shared" si="36"/>
        <v>40328</v>
      </c>
      <c r="I113" s="20">
        <f t="shared" si="36"/>
        <v>40329</v>
      </c>
      <c r="J113" s="20">
        <f t="shared" si="36"/>
        <v>40330</v>
      </c>
      <c r="K113" s="20">
        <f t="shared" si="36"/>
        <v>40331</v>
      </c>
      <c r="L113" s="20">
        <f t="shared" si="36"/>
        <v>40332</v>
      </c>
      <c r="M113" s="20">
        <f t="shared" si="36"/>
        <v>40333</v>
      </c>
      <c r="N113" s="20">
        <f t="shared" si="36"/>
        <v>40334</v>
      </c>
      <c r="O113" s="20">
        <f t="shared" si="36"/>
        <v>40335</v>
      </c>
      <c r="P113" s="20">
        <f>P54</f>
        <v>40336</v>
      </c>
      <c r="Q113" s="20">
        <f>Q54</f>
        <v>40337</v>
      </c>
      <c r="R113" s="128"/>
      <c r="S113" s="128"/>
      <c r="T113" s="5"/>
      <c r="U113" s="5"/>
      <c r="V113" s="5"/>
      <c r="W113" s="5"/>
      <c r="X113" s="5"/>
      <c r="Y113" s="5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5"/>
      <c r="AK113" s="5"/>
      <c r="AL113" s="5"/>
      <c r="AM113" s="5"/>
      <c r="AN113" s="5"/>
    </row>
    <row r="114" spans="1:40">
      <c r="A114" s="5"/>
      <c r="B114" s="108" t="str">
        <f t="shared" ref="B114:B123" si="37">B86</f>
        <v>Gustavo</v>
      </c>
      <c r="C114" s="129">
        <f t="shared" ref="C114:C119" ca="1" si="38">SUM(D114:AH114)</f>
        <v>25.7</v>
      </c>
      <c r="D114" s="104">
        <f ca="1">SUMIF('4. Timesheet'!$F$11:$G$110,$B114,'4. Timesheet'!J$11:J$110)</f>
        <v>6</v>
      </c>
      <c r="E114" s="104">
        <f ca="1">SUMIF('4. Timesheet'!$F$11:$G$110,$B114,'4. Timesheet'!K$11:K$110)</f>
        <v>5.7</v>
      </c>
      <c r="F114" s="104">
        <f ca="1">SUMIF('4. Timesheet'!$F$11:$G$110,$B114,'4. Timesheet'!L$11:L$110)</f>
        <v>0</v>
      </c>
      <c r="G114" s="104">
        <f ca="1">SUMIF('4. Timesheet'!$F$11:$G$110,$B114,'4. Timesheet'!M$11:M$110)</f>
        <v>0</v>
      </c>
      <c r="H114" s="104">
        <f ca="1">SUMIF('4. Timesheet'!$F$11:$G$110,$B114,'4. Timesheet'!N$11:N$110)</f>
        <v>0</v>
      </c>
      <c r="I114" s="104">
        <f ca="1">SUMIF('4. Timesheet'!$F$11:$G$110,$B114,'4. Timesheet'!O$11:O$110)</f>
        <v>4</v>
      </c>
      <c r="J114" s="104">
        <f ca="1">SUMIF('4. Timesheet'!$F$11:$G$110,$B114,'4. Timesheet'!P$11:P$110)</f>
        <v>4</v>
      </c>
      <c r="K114" s="104">
        <f ca="1">SUMIF('4. Timesheet'!$F$11:$G$110,$B114,'4. Timesheet'!Q$11:Q$110)</f>
        <v>5</v>
      </c>
      <c r="L114" s="104">
        <f ca="1">SUMIF('4. Timesheet'!$F$11:$G$110,$B114,'4. Timesheet'!R$11:R$110)</f>
        <v>1</v>
      </c>
      <c r="M114" s="104">
        <f ca="1">SUMIF('4. Timesheet'!$F$11:$G$110,$B114,'4. Timesheet'!S$11:S$110)</f>
        <v>0</v>
      </c>
      <c r="N114" s="104">
        <f ca="1">SUMIF('4. Timesheet'!$F$11:$G$110,$B114,'4. Timesheet'!T$11:T$110)</f>
        <v>0</v>
      </c>
      <c r="O114" s="104">
        <f ca="1">SUMIF('4. Timesheet'!$F$11:$G$110,$B114,'4. Timesheet'!U$11:U$110)</f>
        <v>0</v>
      </c>
      <c r="P114" s="104">
        <f ca="1">SUMIF('4. Timesheet'!$F$11:$G$110,$B114,'4. Timesheet'!V$11:V$110)</f>
        <v>0</v>
      </c>
      <c r="Q114" s="104">
        <f ca="1">SUMIF('4. Timesheet'!$F$11:$G$110,$B114,'4. Timesheet'!W$11:W$110)</f>
        <v>0</v>
      </c>
      <c r="R114" s="105"/>
      <c r="S114" s="105"/>
      <c r="T114" s="5"/>
      <c r="U114" s="5"/>
      <c r="V114" s="5"/>
      <c r="W114" s="5"/>
      <c r="X114" s="5"/>
      <c r="Y114" s="5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5"/>
      <c r="AK114" s="5"/>
      <c r="AL114" s="5"/>
      <c r="AM114" s="5"/>
      <c r="AN114" s="5"/>
    </row>
    <row r="115" spans="1:40">
      <c r="A115" s="5"/>
      <c r="B115" s="108" t="str">
        <f t="shared" si="37"/>
        <v>Caio</v>
      </c>
      <c r="C115" s="129">
        <f t="shared" ca="1" si="38"/>
        <v>4.25</v>
      </c>
      <c r="D115" s="104">
        <f ca="1">SUMIF('4. Timesheet'!$F$11:$G$110,$B115,'4. Timesheet'!J$11:J$110)</f>
        <v>0.5</v>
      </c>
      <c r="E115" s="104">
        <f ca="1">SUMIF('4. Timesheet'!$F$11:$G$110,$B115,'4. Timesheet'!K$11:K$110)</f>
        <v>0.25</v>
      </c>
      <c r="F115" s="104">
        <f ca="1">SUMIF('4. Timesheet'!$F$11:$G$110,$B115,'4. Timesheet'!L$11:L$110)</f>
        <v>0</v>
      </c>
      <c r="G115" s="104">
        <f ca="1">SUMIF('4. Timesheet'!$F$11:$G$110,$B115,'4. Timesheet'!M$11:M$110)</f>
        <v>0</v>
      </c>
      <c r="H115" s="104">
        <f ca="1">SUMIF('4. Timesheet'!$F$11:$G$110,$B115,'4. Timesheet'!N$11:N$110)</f>
        <v>0</v>
      </c>
      <c r="I115" s="104">
        <f ca="1">SUMIF('4. Timesheet'!$F$11:$G$110,$B115,'4. Timesheet'!O$11:O$110)</f>
        <v>3.5</v>
      </c>
      <c r="J115" s="104">
        <f ca="1">SUMIF('4. Timesheet'!$F$11:$G$110,$B115,'4. Timesheet'!P$11:P$110)</f>
        <v>0</v>
      </c>
      <c r="K115" s="104">
        <f ca="1">SUMIF('4. Timesheet'!$F$11:$G$110,$B115,'4. Timesheet'!Q$11:Q$110)</f>
        <v>0</v>
      </c>
      <c r="L115" s="104">
        <f ca="1">SUMIF('4. Timesheet'!$F$11:$G$110,$B115,'4. Timesheet'!R$11:R$110)</f>
        <v>0</v>
      </c>
      <c r="M115" s="104">
        <f ca="1">SUMIF('4. Timesheet'!$F$11:$G$110,$B115,'4. Timesheet'!S$11:S$110)</f>
        <v>0</v>
      </c>
      <c r="N115" s="104">
        <f ca="1">SUMIF('4. Timesheet'!$F$11:$G$110,$B115,'4. Timesheet'!T$11:T$110)</f>
        <v>0</v>
      </c>
      <c r="O115" s="104">
        <f ca="1">SUMIF('4. Timesheet'!$F$11:$G$110,$B115,'4. Timesheet'!U$11:U$110)</f>
        <v>0</v>
      </c>
      <c r="P115" s="104">
        <f ca="1">SUMIF('4. Timesheet'!$F$11:$G$110,$B115,'4. Timesheet'!V$11:V$110)</f>
        <v>0</v>
      </c>
      <c r="Q115" s="104">
        <f ca="1">SUMIF('4. Timesheet'!$F$11:$G$110,$B115,'4. Timesheet'!W$11:W$110)</f>
        <v>0</v>
      </c>
      <c r="R115" s="105"/>
      <c r="S115" s="105"/>
      <c r="T115" s="5"/>
      <c r="U115" s="5"/>
      <c r="V115" s="5"/>
      <c r="W115" s="5"/>
      <c r="X115" s="5"/>
      <c r="Y115" s="5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5"/>
      <c r="AK115" s="5"/>
      <c r="AL115" s="5"/>
      <c r="AM115" s="5"/>
      <c r="AN115" s="5"/>
    </row>
    <row r="116" spans="1:40">
      <c r="A116" s="5"/>
      <c r="B116" s="108" t="str">
        <f t="shared" si="37"/>
        <v>Kojiio</v>
      </c>
      <c r="C116" s="129">
        <f t="shared" ca="1" si="38"/>
        <v>12.5</v>
      </c>
      <c r="D116" s="104">
        <f ca="1">SUMIF('4. Timesheet'!$F$11:$G$110,$B116,'4. Timesheet'!J$11:J$110)</f>
        <v>1</v>
      </c>
      <c r="E116" s="104">
        <f ca="1">SUMIF('4. Timesheet'!$F$11:$G$110,$B116,'4. Timesheet'!K$11:K$110)</f>
        <v>0</v>
      </c>
      <c r="F116" s="104">
        <f ca="1">SUMIF('4. Timesheet'!$F$11:$G$110,$B116,'4. Timesheet'!L$11:L$110)</f>
        <v>0</v>
      </c>
      <c r="G116" s="104">
        <f ca="1">SUMIF('4. Timesheet'!$F$11:$G$110,$B116,'4. Timesheet'!M$11:M$110)</f>
        <v>0</v>
      </c>
      <c r="H116" s="104">
        <f ca="1">SUMIF('4. Timesheet'!$F$11:$G$110,$B116,'4. Timesheet'!N$11:N$110)</f>
        <v>0</v>
      </c>
      <c r="I116" s="104">
        <f ca="1">SUMIF('4. Timesheet'!$F$11:$G$110,$B116,'4. Timesheet'!O$11:O$110)</f>
        <v>0</v>
      </c>
      <c r="J116" s="104">
        <f ca="1">SUMIF('4. Timesheet'!$F$11:$G$110,$B116,'4. Timesheet'!P$11:P$110)</f>
        <v>1</v>
      </c>
      <c r="K116" s="104">
        <f ca="1">SUMIF('4. Timesheet'!$F$11:$G$110,$B116,'4. Timesheet'!Q$11:Q$110)</f>
        <v>3</v>
      </c>
      <c r="L116" s="104">
        <f ca="1">SUMIF('4. Timesheet'!$F$11:$G$110,$B116,'4. Timesheet'!R$11:R$110)</f>
        <v>2</v>
      </c>
      <c r="M116" s="104">
        <f ca="1">SUMIF('4. Timesheet'!$F$11:$G$110,$B116,'4. Timesheet'!S$11:S$110)</f>
        <v>0</v>
      </c>
      <c r="N116" s="104">
        <f ca="1">SUMIF('4. Timesheet'!$F$11:$G$110,$B116,'4. Timesheet'!T$11:T$110)</f>
        <v>0</v>
      </c>
      <c r="O116" s="104">
        <f ca="1">SUMIF('4. Timesheet'!$F$11:$G$110,$B116,'4. Timesheet'!U$11:U$110)</f>
        <v>0</v>
      </c>
      <c r="P116" s="104">
        <f ca="1">SUMIF('4. Timesheet'!$F$11:$G$110,$B116,'4. Timesheet'!V$11:V$110)</f>
        <v>0</v>
      </c>
      <c r="Q116" s="104">
        <f ca="1">SUMIF('4. Timesheet'!$F$11:$G$110,$B116,'4. Timesheet'!W$11:W$110)</f>
        <v>5.5</v>
      </c>
      <c r="R116" s="105"/>
      <c r="S116" s="105"/>
      <c r="T116" s="5"/>
      <c r="U116" s="5"/>
      <c r="V116" s="5"/>
      <c r="W116" s="5"/>
      <c r="X116" s="5"/>
      <c r="Y116" s="5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5"/>
      <c r="AK116" s="5"/>
      <c r="AL116" s="5"/>
      <c r="AM116" s="5"/>
      <c r="AN116" s="5"/>
    </row>
    <row r="117" spans="1:40">
      <c r="A117" s="5"/>
      <c r="B117" s="108" t="str">
        <f t="shared" si="37"/>
        <v>Tiago</v>
      </c>
      <c r="C117" s="129">
        <f t="shared" ca="1" si="38"/>
        <v>10</v>
      </c>
      <c r="D117" s="104">
        <f ca="1">SUMIF('4. Timesheet'!$F$11:$G$110,$B117,'4. Timesheet'!J$11:J$110)</f>
        <v>0</v>
      </c>
      <c r="E117" s="104">
        <f ca="1">SUMIF('4. Timesheet'!$F$11:$G$110,$B117,'4. Timesheet'!K$11:K$110)</f>
        <v>0</v>
      </c>
      <c r="F117" s="104">
        <f ca="1">SUMIF('4. Timesheet'!$F$11:$G$110,$B117,'4. Timesheet'!L$11:L$110)</f>
        <v>0</v>
      </c>
      <c r="G117" s="104">
        <f ca="1">SUMIF('4. Timesheet'!$F$11:$G$110,$B117,'4. Timesheet'!M$11:M$110)</f>
        <v>0</v>
      </c>
      <c r="H117" s="104">
        <f ca="1">SUMIF('4. Timesheet'!$F$11:$G$110,$B117,'4. Timesheet'!N$11:N$110)</f>
        <v>0</v>
      </c>
      <c r="I117" s="104">
        <f ca="1">SUMIF('4. Timesheet'!$F$11:$G$110,$B117,'4. Timesheet'!O$11:O$110)</f>
        <v>4</v>
      </c>
      <c r="J117" s="104">
        <f ca="1">SUMIF('4. Timesheet'!$F$11:$G$110,$B117,'4. Timesheet'!P$11:P$110)</f>
        <v>4</v>
      </c>
      <c r="K117" s="104">
        <f ca="1">SUMIF('4. Timesheet'!$F$11:$G$110,$B117,'4. Timesheet'!Q$11:Q$110)</f>
        <v>2</v>
      </c>
      <c r="L117" s="104">
        <f ca="1">SUMIF('4. Timesheet'!$F$11:$G$110,$B117,'4. Timesheet'!R$11:R$110)</f>
        <v>0</v>
      </c>
      <c r="M117" s="104">
        <f ca="1">SUMIF('4. Timesheet'!$F$11:$G$110,$B117,'4. Timesheet'!S$11:S$110)</f>
        <v>0</v>
      </c>
      <c r="N117" s="104">
        <f ca="1">SUMIF('4. Timesheet'!$F$11:$G$110,$B117,'4. Timesheet'!T$11:T$110)</f>
        <v>0</v>
      </c>
      <c r="O117" s="104">
        <f ca="1">SUMIF('4. Timesheet'!$F$11:$G$110,$B117,'4. Timesheet'!U$11:U$110)</f>
        <v>0</v>
      </c>
      <c r="P117" s="104">
        <f ca="1">SUMIF('4. Timesheet'!$F$11:$G$110,$B117,'4. Timesheet'!V$11:V$110)</f>
        <v>0</v>
      </c>
      <c r="Q117" s="104">
        <f ca="1">SUMIF('4. Timesheet'!$F$11:$G$110,$B117,'4. Timesheet'!W$11:W$110)</f>
        <v>0</v>
      </c>
      <c r="R117" s="105"/>
      <c r="S117" s="105"/>
      <c r="T117" s="5"/>
      <c r="U117" s="5"/>
      <c r="V117" s="5"/>
      <c r="W117" s="5"/>
      <c r="X117" s="5"/>
      <c r="Y117" s="5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5"/>
      <c r="AK117" s="5"/>
      <c r="AL117" s="5"/>
      <c r="AM117" s="5"/>
      <c r="AN117" s="5"/>
    </row>
    <row r="118" spans="1:40">
      <c r="A118" s="5"/>
      <c r="B118" s="108" t="str">
        <f t="shared" si="37"/>
        <v>Audio</v>
      </c>
      <c r="C118" s="129">
        <f t="shared" ca="1" si="38"/>
        <v>10</v>
      </c>
      <c r="D118" s="104">
        <f ca="1">SUMIF('4. Timesheet'!$F$11:$G$110,$B118,'4. Timesheet'!J$11:J$110)</f>
        <v>0</v>
      </c>
      <c r="E118" s="104">
        <f ca="1">SUMIF('4. Timesheet'!$F$11:$G$110,$B118,'4. Timesheet'!K$11:K$110)</f>
        <v>0</v>
      </c>
      <c r="F118" s="104">
        <f ca="1">SUMIF('4. Timesheet'!$F$11:$G$110,$B118,'4. Timesheet'!L$11:L$110)</f>
        <v>0</v>
      </c>
      <c r="G118" s="104">
        <f ca="1">SUMIF('4. Timesheet'!$F$11:$G$110,$B118,'4. Timesheet'!M$11:M$110)</f>
        <v>10</v>
      </c>
      <c r="H118" s="104">
        <f ca="1">SUMIF('4. Timesheet'!$F$11:$G$110,$B118,'4. Timesheet'!N$11:N$110)</f>
        <v>0</v>
      </c>
      <c r="I118" s="104">
        <f ca="1">SUMIF('4. Timesheet'!$F$11:$G$110,$B118,'4. Timesheet'!O$11:O$110)</f>
        <v>0</v>
      </c>
      <c r="J118" s="104">
        <f ca="1">SUMIF('4. Timesheet'!$F$11:$G$110,$B118,'4. Timesheet'!P$11:P$110)</f>
        <v>0</v>
      </c>
      <c r="K118" s="104">
        <f ca="1">SUMIF('4. Timesheet'!$F$11:$G$110,$B118,'4. Timesheet'!Q$11:Q$110)</f>
        <v>0</v>
      </c>
      <c r="L118" s="104">
        <f ca="1">SUMIF('4. Timesheet'!$F$11:$G$110,$B118,'4. Timesheet'!R$11:R$110)</f>
        <v>0</v>
      </c>
      <c r="M118" s="104">
        <f ca="1">SUMIF('4. Timesheet'!$F$11:$G$110,$B118,'4. Timesheet'!S$11:S$110)</f>
        <v>0</v>
      </c>
      <c r="N118" s="104">
        <f ca="1">SUMIF('4. Timesheet'!$F$11:$G$110,$B118,'4. Timesheet'!T$11:T$110)</f>
        <v>0</v>
      </c>
      <c r="O118" s="104">
        <f ca="1">SUMIF('4. Timesheet'!$F$11:$G$110,$B118,'4. Timesheet'!U$11:U$110)</f>
        <v>0</v>
      </c>
      <c r="P118" s="104">
        <f ca="1">SUMIF('4. Timesheet'!$F$11:$G$110,$B118,'4. Timesheet'!V$11:V$110)</f>
        <v>0</v>
      </c>
      <c r="Q118" s="104">
        <f ca="1">SUMIF('4. Timesheet'!$F$11:$G$110,$B118,'4. Timesheet'!W$11:W$110)</f>
        <v>0</v>
      </c>
      <c r="R118" s="105"/>
      <c r="S118" s="105"/>
      <c r="T118" s="5"/>
      <c r="U118" s="5"/>
      <c r="V118" s="5"/>
      <c r="W118" s="5"/>
      <c r="X118" s="5"/>
      <c r="Y118" s="5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5"/>
      <c r="AK118" s="5"/>
      <c r="AL118" s="5"/>
      <c r="AM118" s="5"/>
      <c r="AN118" s="5"/>
    </row>
    <row r="119" spans="1:40">
      <c r="A119" s="5"/>
      <c r="B119" s="108">
        <f t="shared" si="37"/>
        <v>0</v>
      </c>
      <c r="C119" s="129">
        <f t="shared" ca="1" si="38"/>
        <v>0</v>
      </c>
      <c r="D119" s="104">
        <f ca="1">SUMIF('4. Timesheet'!$F$11:$G$110,$B119,'4. Timesheet'!J$11:J$110)</f>
        <v>0</v>
      </c>
      <c r="E119" s="104">
        <f ca="1">SUMIF('4. Timesheet'!$F$11:$G$110,$B119,'4. Timesheet'!K$11:K$110)</f>
        <v>0</v>
      </c>
      <c r="F119" s="104">
        <f ca="1">SUMIF('4. Timesheet'!$F$11:$G$110,$B119,'4. Timesheet'!L$11:L$110)</f>
        <v>0</v>
      </c>
      <c r="G119" s="104">
        <f ca="1">SUMIF('4. Timesheet'!$F$11:$G$110,$B119,'4. Timesheet'!M$11:M$110)</f>
        <v>0</v>
      </c>
      <c r="H119" s="104">
        <f ca="1">SUMIF('4. Timesheet'!$F$11:$G$110,$B119,'4. Timesheet'!N$11:N$110)</f>
        <v>0</v>
      </c>
      <c r="I119" s="104">
        <f ca="1">SUMIF('4. Timesheet'!$F$11:$G$110,$B119,'4. Timesheet'!O$11:O$110)</f>
        <v>0</v>
      </c>
      <c r="J119" s="104">
        <f ca="1">SUMIF('4. Timesheet'!$F$11:$G$110,$B119,'4. Timesheet'!P$11:P$110)</f>
        <v>0</v>
      </c>
      <c r="K119" s="104">
        <f ca="1">SUMIF('4. Timesheet'!$F$11:$G$110,$B119,'4. Timesheet'!Q$11:Q$110)</f>
        <v>0</v>
      </c>
      <c r="L119" s="104">
        <f ca="1">SUMIF('4. Timesheet'!$F$11:$G$110,$B119,'4. Timesheet'!R$11:R$110)</f>
        <v>0</v>
      </c>
      <c r="M119" s="104">
        <f ca="1">SUMIF('4. Timesheet'!$F$11:$G$110,$B119,'4. Timesheet'!S$11:S$110)</f>
        <v>0</v>
      </c>
      <c r="N119" s="104">
        <f ca="1">SUMIF('4. Timesheet'!$F$11:$G$110,$B119,'4. Timesheet'!T$11:T$110)</f>
        <v>0</v>
      </c>
      <c r="O119" s="104">
        <f ca="1">SUMIF('4. Timesheet'!$F$11:$G$110,$B119,'4. Timesheet'!U$11:U$110)</f>
        <v>0</v>
      </c>
      <c r="P119" s="104">
        <f ca="1">SUMIF('4. Timesheet'!$F$11:$G$110,$B119,'4. Timesheet'!V$11:V$110)</f>
        <v>0</v>
      </c>
      <c r="Q119" s="104">
        <f ca="1">SUMIF('4. Timesheet'!$F$11:$G$110,$B119,'4. Timesheet'!W$11:W$110)</f>
        <v>0</v>
      </c>
      <c r="R119" s="105"/>
      <c r="S119" s="105"/>
      <c r="T119" s="5"/>
      <c r="U119" s="5"/>
      <c r="V119" s="5"/>
      <c r="W119" s="5"/>
      <c r="X119" s="5"/>
      <c r="Y119" s="5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5"/>
      <c r="AK119" s="5"/>
      <c r="AL119" s="5"/>
      <c r="AM119" s="5"/>
      <c r="AN119" s="5"/>
    </row>
    <row r="120" spans="1:40">
      <c r="A120" s="5"/>
      <c r="B120" s="108">
        <f t="shared" si="37"/>
        <v>0</v>
      </c>
      <c r="C120" s="129">
        <f ca="1">SUM(D120:AH120)</f>
        <v>0</v>
      </c>
      <c r="D120" s="104">
        <f ca="1">SUMIF('4. Timesheet'!$F$11:$G$110,$B120,'4. Timesheet'!J$11:J$110)</f>
        <v>0</v>
      </c>
      <c r="E120" s="104">
        <f ca="1">SUMIF('4. Timesheet'!$F$11:$G$110,$B120,'4. Timesheet'!K$11:K$110)</f>
        <v>0</v>
      </c>
      <c r="F120" s="104">
        <f ca="1">SUMIF('4. Timesheet'!$F$11:$G$110,$B120,'4. Timesheet'!L$11:L$110)</f>
        <v>0</v>
      </c>
      <c r="G120" s="104">
        <f ca="1">SUMIF('4. Timesheet'!$F$11:$G$110,$B120,'4. Timesheet'!M$11:M$110)</f>
        <v>0</v>
      </c>
      <c r="H120" s="104">
        <f ca="1">SUMIF('4. Timesheet'!$F$11:$G$110,$B120,'4. Timesheet'!N$11:N$110)</f>
        <v>0</v>
      </c>
      <c r="I120" s="104">
        <f ca="1">SUMIF('4. Timesheet'!$F$11:$G$110,$B120,'4. Timesheet'!O$11:O$110)</f>
        <v>0</v>
      </c>
      <c r="J120" s="104">
        <f ca="1">SUMIF('4. Timesheet'!$F$11:$G$110,$B120,'4. Timesheet'!P$11:P$110)</f>
        <v>0</v>
      </c>
      <c r="K120" s="104">
        <f ca="1">SUMIF('4. Timesheet'!$F$11:$G$110,$B120,'4. Timesheet'!Q$11:Q$110)</f>
        <v>0</v>
      </c>
      <c r="L120" s="104">
        <f ca="1">SUMIF('4. Timesheet'!$F$11:$G$110,$B120,'4. Timesheet'!R$11:R$110)</f>
        <v>0</v>
      </c>
      <c r="M120" s="104">
        <f ca="1">SUMIF('4. Timesheet'!$F$11:$G$110,$B120,'4. Timesheet'!S$11:S$110)</f>
        <v>0</v>
      </c>
      <c r="N120" s="104">
        <f ca="1">SUMIF('4. Timesheet'!$F$11:$G$110,$B120,'4. Timesheet'!T$11:T$110)</f>
        <v>0</v>
      </c>
      <c r="O120" s="104">
        <f ca="1">SUMIF('4. Timesheet'!$F$11:$G$110,$B120,'4. Timesheet'!U$11:U$110)</f>
        <v>0</v>
      </c>
      <c r="P120" s="104">
        <f ca="1">SUMIF('4. Timesheet'!$F$11:$G$110,$B120,'4. Timesheet'!V$11:V$110)</f>
        <v>0</v>
      </c>
      <c r="Q120" s="104">
        <f ca="1">SUMIF('4. Timesheet'!$F$11:$G$110,$B120,'4. Timesheet'!W$11:W$110)</f>
        <v>0</v>
      </c>
      <c r="R120" s="105"/>
      <c r="S120" s="105"/>
      <c r="T120" s="5"/>
      <c r="U120" s="5"/>
      <c r="V120" s="5"/>
      <c r="W120" s="5"/>
      <c r="X120" s="5"/>
      <c r="Y120" s="5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5"/>
      <c r="AK120" s="5"/>
      <c r="AL120" s="5"/>
      <c r="AM120" s="5"/>
      <c r="AN120" s="5"/>
    </row>
    <row r="121" spans="1:40">
      <c r="A121" s="5"/>
      <c r="B121" s="108">
        <f t="shared" si="37"/>
        <v>0</v>
      </c>
      <c r="C121" s="129">
        <f ca="1">SUM(D121:AH121)</f>
        <v>0</v>
      </c>
      <c r="D121" s="104">
        <f ca="1">SUMIF('4. Timesheet'!$F$11:$G$110,$B121,'4. Timesheet'!J$11:J$110)</f>
        <v>0</v>
      </c>
      <c r="E121" s="104">
        <f ca="1">SUMIF('4. Timesheet'!$F$11:$G$110,$B121,'4. Timesheet'!K$11:K$110)</f>
        <v>0</v>
      </c>
      <c r="F121" s="104">
        <f ca="1">SUMIF('4. Timesheet'!$F$11:$G$110,$B121,'4. Timesheet'!L$11:L$110)</f>
        <v>0</v>
      </c>
      <c r="G121" s="104">
        <f ca="1">SUMIF('4. Timesheet'!$F$11:$G$110,$B121,'4. Timesheet'!M$11:M$110)</f>
        <v>0</v>
      </c>
      <c r="H121" s="104">
        <f ca="1">SUMIF('4. Timesheet'!$F$11:$G$110,$B121,'4. Timesheet'!N$11:N$110)</f>
        <v>0</v>
      </c>
      <c r="I121" s="104">
        <f ca="1">SUMIF('4. Timesheet'!$F$11:$G$110,$B121,'4. Timesheet'!O$11:O$110)</f>
        <v>0</v>
      </c>
      <c r="J121" s="104">
        <f ca="1">SUMIF('4. Timesheet'!$F$11:$G$110,$B121,'4. Timesheet'!P$11:P$110)</f>
        <v>0</v>
      </c>
      <c r="K121" s="104">
        <f ca="1">SUMIF('4. Timesheet'!$F$11:$G$110,$B121,'4. Timesheet'!Q$11:Q$110)</f>
        <v>0</v>
      </c>
      <c r="L121" s="104">
        <f ca="1">SUMIF('4. Timesheet'!$F$11:$G$110,$B121,'4. Timesheet'!R$11:R$110)</f>
        <v>0</v>
      </c>
      <c r="M121" s="104">
        <f ca="1">SUMIF('4. Timesheet'!$F$11:$G$110,$B121,'4. Timesheet'!S$11:S$110)</f>
        <v>0</v>
      </c>
      <c r="N121" s="104">
        <f ca="1">SUMIF('4. Timesheet'!$F$11:$G$110,$B121,'4. Timesheet'!T$11:T$110)</f>
        <v>0</v>
      </c>
      <c r="O121" s="104">
        <f ca="1">SUMIF('4. Timesheet'!$F$11:$G$110,$B121,'4. Timesheet'!U$11:U$110)</f>
        <v>0</v>
      </c>
      <c r="P121" s="104">
        <f ca="1">SUMIF('4. Timesheet'!$F$11:$G$110,$B121,'4. Timesheet'!V$11:V$110)</f>
        <v>0</v>
      </c>
      <c r="Q121" s="104">
        <f ca="1">SUMIF('4. Timesheet'!$F$11:$G$110,$B121,'4. Timesheet'!W$11:W$110)</f>
        <v>0</v>
      </c>
      <c r="R121" s="105"/>
      <c r="S121" s="105"/>
      <c r="T121" s="5"/>
      <c r="U121" s="5"/>
      <c r="V121" s="5"/>
      <c r="W121" s="5"/>
      <c r="X121" s="5"/>
      <c r="Y121" s="5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5"/>
      <c r="AK121" s="5"/>
      <c r="AL121" s="5"/>
      <c r="AM121" s="5"/>
      <c r="AN121" s="5"/>
    </row>
    <row r="122" spans="1:40">
      <c r="A122" s="5"/>
      <c r="B122" s="108">
        <f t="shared" si="37"/>
        <v>0</v>
      </c>
      <c r="C122" s="129">
        <f ca="1">SUM(D122:AH122)</f>
        <v>0</v>
      </c>
      <c r="D122" s="104">
        <f ca="1">SUMIF('4. Timesheet'!$F$11:$G$110,$B122,'4. Timesheet'!J$11:J$110)</f>
        <v>0</v>
      </c>
      <c r="E122" s="104">
        <f ca="1">SUMIF('4. Timesheet'!$F$11:$G$110,$B122,'4. Timesheet'!K$11:K$110)</f>
        <v>0</v>
      </c>
      <c r="F122" s="104">
        <f ca="1">SUMIF('4. Timesheet'!$F$11:$G$110,$B122,'4. Timesheet'!L$11:L$110)</f>
        <v>0</v>
      </c>
      <c r="G122" s="104">
        <f ca="1">SUMIF('4. Timesheet'!$F$11:$G$110,$B122,'4. Timesheet'!M$11:M$110)</f>
        <v>0</v>
      </c>
      <c r="H122" s="104">
        <f ca="1">SUMIF('4. Timesheet'!$F$11:$G$110,$B122,'4. Timesheet'!N$11:N$110)</f>
        <v>0</v>
      </c>
      <c r="I122" s="104">
        <f ca="1">SUMIF('4. Timesheet'!$F$11:$G$110,$B122,'4. Timesheet'!O$11:O$110)</f>
        <v>0</v>
      </c>
      <c r="J122" s="104">
        <f ca="1">SUMIF('4. Timesheet'!$F$11:$G$110,$B122,'4. Timesheet'!P$11:P$110)</f>
        <v>0</v>
      </c>
      <c r="K122" s="104">
        <f ca="1">SUMIF('4. Timesheet'!$F$11:$G$110,$B122,'4. Timesheet'!Q$11:Q$110)</f>
        <v>0</v>
      </c>
      <c r="L122" s="104">
        <f ca="1">SUMIF('4. Timesheet'!$F$11:$G$110,$B122,'4. Timesheet'!R$11:R$110)</f>
        <v>0</v>
      </c>
      <c r="M122" s="104">
        <f ca="1">SUMIF('4. Timesheet'!$F$11:$G$110,$B122,'4. Timesheet'!S$11:S$110)</f>
        <v>0</v>
      </c>
      <c r="N122" s="104">
        <f ca="1">SUMIF('4. Timesheet'!$F$11:$G$110,$B122,'4. Timesheet'!T$11:T$110)</f>
        <v>0</v>
      </c>
      <c r="O122" s="104">
        <f ca="1">SUMIF('4. Timesheet'!$F$11:$G$110,$B122,'4. Timesheet'!U$11:U$110)</f>
        <v>0</v>
      </c>
      <c r="P122" s="104">
        <f ca="1">SUMIF('4. Timesheet'!$F$11:$G$110,$B122,'4. Timesheet'!V$11:V$110)</f>
        <v>0</v>
      </c>
      <c r="Q122" s="104">
        <f ca="1">SUMIF('4. Timesheet'!$F$11:$G$110,$B122,'4. Timesheet'!W$11:W$110)</f>
        <v>0</v>
      </c>
      <c r="R122" s="105"/>
      <c r="S122" s="105"/>
      <c r="T122" s="5"/>
      <c r="U122" s="5"/>
      <c r="V122" s="5"/>
      <c r="W122" s="5"/>
      <c r="X122" s="5"/>
      <c r="Y122" s="5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5"/>
      <c r="AK122" s="5"/>
      <c r="AL122" s="5"/>
      <c r="AM122" s="5"/>
      <c r="AN122" s="5"/>
    </row>
    <row r="123" spans="1:40">
      <c r="A123" s="5"/>
      <c r="B123" s="108">
        <f t="shared" si="37"/>
        <v>0</v>
      </c>
      <c r="C123" s="129">
        <f ca="1">SUM(D123:AH123)</f>
        <v>0</v>
      </c>
      <c r="D123" s="104">
        <f ca="1">SUMIF('4. Timesheet'!$F$11:$G$110,$B123,'4. Timesheet'!J$11:J$110)</f>
        <v>0</v>
      </c>
      <c r="E123" s="104">
        <f ca="1">SUMIF('4. Timesheet'!$F$11:$G$110,$B123,'4. Timesheet'!K$11:K$110)</f>
        <v>0</v>
      </c>
      <c r="F123" s="104">
        <f ca="1">SUMIF('4. Timesheet'!$F$11:$G$110,$B123,'4. Timesheet'!L$11:L$110)</f>
        <v>0</v>
      </c>
      <c r="G123" s="104">
        <f ca="1">SUMIF('4. Timesheet'!$F$11:$G$110,$B123,'4. Timesheet'!M$11:M$110)</f>
        <v>0</v>
      </c>
      <c r="H123" s="104">
        <f ca="1">SUMIF('4. Timesheet'!$F$11:$G$110,$B123,'4. Timesheet'!N$11:N$110)</f>
        <v>0</v>
      </c>
      <c r="I123" s="104">
        <f ca="1">SUMIF('4. Timesheet'!$F$11:$G$110,$B123,'4. Timesheet'!O$11:O$110)</f>
        <v>0</v>
      </c>
      <c r="J123" s="104">
        <f ca="1">SUMIF('4. Timesheet'!$F$11:$G$110,$B123,'4. Timesheet'!P$11:P$110)</f>
        <v>0</v>
      </c>
      <c r="K123" s="104">
        <f ca="1">SUMIF('4. Timesheet'!$F$11:$G$110,$B123,'4. Timesheet'!Q$11:Q$110)</f>
        <v>0</v>
      </c>
      <c r="L123" s="104">
        <f ca="1">SUMIF('4. Timesheet'!$F$11:$G$110,$B123,'4. Timesheet'!R$11:R$110)</f>
        <v>0</v>
      </c>
      <c r="M123" s="104">
        <f ca="1">SUMIF('4. Timesheet'!$F$11:$G$110,$B123,'4. Timesheet'!S$11:S$110)</f>
        <v>0</v>
      </c>
      <c r="N123" s="104">
        <f ca="1">SUMIF('4. Timesheet'!$F$11:$G$110,$B123,'4. Timesheet'!T$11:T$110)</f>
        <v>0</v>
      </c>
      <c r="O123" s="104">
        <f ca="1">SUMIF('4. Timesheet'!$F$11:$G$110,$B123,'4. Timesheet'!U$11:U$110)</f>
        <v>0</v>
      </c>
      <c r="P123" s="104">
        <f ca="1">SUMIF('4. Timesheet'!$F$11:$G$110,$B123,'4. Timesheet'!V$11:V$110)</f>
        <v>0</v>
      </c>
      <c r="Q123" s="104">
        <f ca="1">SUMIF('4. Timesheet'!$F$11:$G$110,$B123,'4. Timesheet'!W$11:W$110)</f>
        <v>0</v>
      </c>
      <c r="R123" s="105"/>
      <c r="S123" s="105"/>
      <c r="T123" s="5"/>
      <c r="U123" s="5"/>
      <c r="V123" s="5"/>
      <c r="W123" s="5"/>
      <c r="X123" s="5"/>
      <c r="Y123" s="5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5"/>
      <c r="AK123" s="5"/>
      <c r="AL123" s="5"/>
      <c r="AM123" s="5"/>
      <c r="AN123" s="5"/>
    </row>
    <row r="124" spans="1:40">
      <c r="A124" s="5"/>
      <c r="B124" s="114" t="s">
        <v>31</v>
      </c>
      <c r="C124" s="130">
        <f t="shared" ref="C124:O124" ca="1" si="39">SUM(C114:C119)</f>
        <v>62.45</v>
      </c>
      <c r="D124" s="124">
        <f t="shared" ca="1" si="39"/>
        <v>7.5</v>
      </c>
      <c r="E124" s="124">
        <f t="shared" ca="1" si="39"/>
        <v>5.95</v>
      </c>
      <c r="F124" s="124">
        <f t="shared" ca="1" si="39"/>
        <v>0</v>
      </c>
      <c r="G124" s="124">
        <f t="shared" ca="1" si="39"/>
        <v>10</v>
      </c>
      <c r="H124" s="124">
        <f t="shared" ca="1" si="39"/>
        <v>0</v>
      </c>
      <c r="I124" s="124">
        <f t="shared" ca="1" si="39"/>
        <v>11.5</v>
      </c>
      <c r="J124" s="124">
        <f t="shared" ca="1" si="39"/>
        <v>9</v>
      </c>
      <c r="K124" s="124">
        <f t="shared" ca="1" si="39"/>
        <v>10</v>
      </c>
      <c r="L124" s="124">
        <f t="shared" ca="1" si="39"/>
        <v>3</v>
      </c>
      <c r="M124" s="124">
        <f t="shared" ca="1" si="39"/>
        <v>0</v>
      </c>
      <c r="N124" s="124">
        <f t="shared" ca="1" si="39"/>
        <v>0</v>
      </c>
      <c r="O124" s="124">
        <f t="shared" ca="1" si="39"/>
        <v>0</v>
      </c>
      <c r="P124" s="124">
        <f ca="1">SUM(P114:P119)</f>
        <v>0</v>
      </c>
      <c r="Q124" s="124">
        <f ca="1">SUM(Q114:Q119)</f>
        <v>5.5</v>
      </c>
      <c r="R124" s="131"/>
      <c r="S124" s="131"/>
      <c r="T124" s="5"/>
      <c r="U124" s="5"/>
      <c r="V124" s="5"/>
      <c r="W124" s="5"/>
      <c r="X124" s="5"/>
      <c r="Y124" s="5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5"/>
      <c r="AK124" s="5"/>
      <c r="AL124" s="5"/>
      <c r="AM124" s="5"/>
      <c r="AN124" s="5"/>
    </row>
    <row r="125" spans="1:40">
      <c r="A125" s="5"/>
      <c r="B125" s="4"/>
      <c r="C125" s="4"/>
      <c r="D125" s="5"/>
      <c r="E125" s="66"/>
      <c r="F125" s="5"/>
      <c r="G125" s="12"/>
      <c r="H125" s="4"/>
      <c r="I125" s="4"/>
      <c r="J125" s="13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236" spans="1:40">
      <c r="A236" s="5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5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5"/>
      <c r="AM236" s="5"/>
      <c r="AN236" s="5"/>
    </row>
    <row r="237" spans="1:40">
      <c r="B237" s="369" t="s">
        <v>35</v>
      </c>
      <c r="C237" s="369"/>
      <c r="D237" s="369"/>
      <c r="E237" s="369"/>
      <c r="F237" s="369"/>
      <c r="G237" s="369"/>
      <c r="H237" s="369"/>
      <c r="I237" s="369"/>
      <c r="J237" s="369"/>
      <c r="K237" s="369"/>
    </row>
    <row r="238" spans="1:40">
      <c r="B238" s="132" t="s">
        <v>16</v>
      </c>
      <c r="C238" s="133"/>
      <c r="D238" s="132" t="s">
        <v>68</v>
      </c>
      <c r="E238" s="134"/>
      <c r="F238" s="133"/>
      <c r="G238" s="135" t="s">
        <v>65</v>
      </c>
      <c r="H238" s="136" t="s">
        <v>66</v>
      </c>
      <c r="I238" s="132" t="s">
        <v>67</v>
      </c>
      <c r="J238" s="134"/>
      <c r="K238" s="133"/>
    </row>
    <row r="239" spans="1:40">
      <c r="B239" s="347"/>
      <c r="C239" s="348"/>
      <c r="D239" s="347"/>
      <c r="E239" s="349"/>
      <c r="F239" s="348"/>
      <c r="G239" s="137"/>
      <c r="H239" s="137"/>
      <c r="I239" s="347"/>
      <c r="J239" s="349"/>
      <c r="K239" s="348"/>
    </row>
    <row r="240" spans="1:40">
      <c r="B240" s="347"/>
      <c r="C240" s="348"/>
      <c r="D240" s="347"/>
      <c r="E240" s="349"/>
      <c r="F240" s="348"/>
      <c r="G240" s="137"/>
      <c r="H240" s="137"/>
      <c r="I240" s="347"/>
      <c r="J240" s="349"/>
      <c r="K240" s="348"/>
    </row>
    <row r="241" spans="2:11">
      <c r="B241" s="347"/>
      <c r="C241" s="348"/>
      <c r="D241" s="347"/>
      <c r="E241" s="349"/>
      <c r="F241" s="348"/>
      <c r="G241" s="137"/>
      <c r="H241" s="137"/>
      <c r="I241" s="347"/>
      <c r="J241" s="349"/>
      <c r="K241" s="348"/>
    </row>
    <row r="242" spans="2:11">
      <c r="B242" s="347"/>
      <c r="C242" s="348"/>
      <c r="D242" s="347"/>
      <c r="E242" s="349"/>
      <c r="F242" s="348"/>
      <c r="G242" s="137"/>
      <c r="H242" s="137"/>
      <c r="I242" s="347"/>
      <c r="J242" s="349"/>
      <c r="K242" s="348"/>
    </row>
    <row r="243" spans="2:11" ht="14.25" customHeight="1">
      <c r="B243" s="347"/>
      <c r="C243" s="348"/>
      <c r="D243" s="347"/>
      <c r="E243" s="349"/>
      <c r="F243" s="348"/>
      <c r="G243" s="137"/>
      <c r="H243" s="137"/>
      <c r="I243" s="347"/>
      <c r="J243" s="349"/>
      <c r="K243" s="348"/>
    </row>
    <row r="244" spans="2:11">
      <c r="B244" s="347"/>
      <c r="C244" s="348"/>
      <c r="D244" s="347"/>
      <c r="E244" s="349"/>
      <c r="F244" s="348"/>
      <c r="G244" s="137"/>
      <c r="H244" s="137"/>
      <c r="I244" s="347"/>
      <c r="J244" s="349"/>
      <c r="K244" s="348"/>
    </row>
    <row r="245" spans="2:11">
      <c r="B245" s="347"/>
      <c r="C245" s="348"/>
      <c r="D245" s="347"/>
      <c r="E245" s="349"/>
      <c r="F245" s="348"/>
      <c r="G245" s="137"/>
      <c r="H245" s="137"/>
      <c r="I245" s="347"/>
      <c r="J245" s="349"/>
      <c r="K245" s="348"/>
    </row>
    <row r="246" spans="2:11">
      <c r="B246" s="347"/>
      <c r="C246" s="348"/>
      <c r="D246" s="347"/>
      <c r="E246" s="349"/>
      <c r="F246" s="348"/>
      <c r="G246" s="137"/>
      <c r="H246" s="137"/>
      <c r="I246" s="347"/>
      <c r="J246" s="349"/>
      <c r="K246" s="348"/>
    </row>
    <row r="247" spans="2:11">
      <c r="B247" s="347"/>
      <c r="C247" s="348"/>
      <c r="D247" s="347"/>
      <c r="E247" s="349"/>
      <c r="F247" s="348"/>
      <c r="G247" s="137"/>
      <c r="H247" s="137"/>
      <c r="I247" s="347"/>
      <c r="J247" s="349"/>
      <c r="K247" s="348"/>
    </row>
    <row r="248" spans="2:11">
      <c r="B248" s="347"/>
      <c r="C248" s="348"/>
      <c r="D248" s="347"/>
      <c r="E248" s="349"/>
      <c r="F248" s="348"/>
      <c r="G248" s="137"/>
      <c r="H248" s="137"/>
      <c r="I248" s="347"/>
      <c r="J248" s="349"/>
      <c r="K248" s="348"/>
    </row>
    <row r="249" spans="2:11">
      <c r="B249" s="347"/>
      <c r="C249" s="348"/>
      <c r="D249" s="347"/>
      <c r="E249" s="349"/>
      <c r="F249" s="348"/>
      <c r="G249" s="137"/>
      <c r="H249" s="137"/>
      <c r="I249" s="347"/>
      <c r="J249" s="349"/>
      <c r="K249" s="348"/>
    </row>
    <row r="250" spans="2:11">
      <c r="B250" s="347"/>
      <c r="C250" s="348"/>
      <c r="D250" s="347"/>
      <c r="E250" s="349"/>
      <c r="F250" s="348"/>
      <c r="G250" s="137"/>
      <c r="H250" s="137"/>
      <c r="I250" s="347"/>
      <c r="J250" s="349"/>
      <c r="K250" s="348"/>
    </row>
    <row r="251" spans="2:11">
      <c r="B251" s="347"/>
      <c r="C251" s="348"/>
      <c r="D251" s="347"/>
      <c r="E251" s="349"/>
      <c r="F251" s="348"/>
      <c r="G251" s="137"/>
      <c r="H251" s="137"/>
      <c r="I251" s="347"/>
      <c r="J251" s="349"/>
      <c r="K251" s="348"/>
    </row>
    <row r="252" spans="2:11">
      <c r="B252" s="347"/>
      <c r="C252" s="348"/>
      <c r="D252" s="347"/>
      <c r="E252" s="349"/>
      <c r="F252" s="348"/>
      <c r="G252" s="137"/>
      <c r="H252" s="137"/>
      <c r="I252" s="347"/>
      <c r="J252" s="349"/>
      <c r="K252" s="348"/>
    </row>
    <row r="253" spans="2:11">
      <c r="B253" s="347"/>
      <c r="C253" s="348"/>
      <c r="D253" s="347"/>
      <c r="E253" s="349"/>
      <c r="F253" s="348"/>
      <c r="G253" s="137"/>
      <c r="H253" s="137"/>
      <c r="I253" s="347"/>
      <c r="J253" s="349"/>
      <c r="K253" s="348"/>
    </row>
    <row r="264" spans="3:4">
      <c r="C264" s="138"/>
      <c r="D264" s="138"/>
    </row>
    <row r="265" spans="3:4">
      <c r="C265" s="138"/>
      <c r="D265" s="138"/>
    </row>
    <row r="266" spans="3:4">
      <c r="C266" s="138"/>
      <c r="D266" s="138"/>
    </row>
    <row r="267" spans="3:4">
      <c r="C267" s="138"/>
      <c r="D267" s="138"/>
    </row>
    <row r="268" spans="3:4">
      <c r="C268" s="138"/>
      <c r="D268" s="138"/>
    </row>
    <row r="269" spans="3:4">
      <c r="C269" s="138"/>
      <c r="D269" s="138"/>
    </row>
    <row r="270" spans="3:4">
      <c r="C270" s="138"/>
      <c r="D270" s="138"/>
    </row>
    <row r="271" spans="3:4">
      <c r="C271" s="138"/>
      <c r="D271" s="138"/>
    </row>
    <row r="272" spans="3:4">
      <c r="C272" s="138"/>
      <c r="D272" s="138"/>
    </row>
    <row r="273" spans="3:4">
      <c r="C273" s="138"/>
      <c r="D273" s="138"/>
    </row>
    <row r="274" spans="3:4">
      <c r="C274" s="138"/>
      <c r="D274" s="138"/>
    </row>
    <row r="275" spans="3:4">
      <c r="C275" s="138"/>
      <c r="D275" s="138"/>
    </row>
    <row r="276" spans="3:4">
      <c r="C276" s="138"/>
      <c r="D276" s="138"/>
    </row>
    <row r="277" spans="3:4">
      <c r="C277" s="138"/>
      <c r="D277" s="138"/>
    </row>
    <row r="278" spans="3:4">
      <c r="C278" s="138"/>
      <c r="D278" s="138"/>
    </row>
    <row r="279" spans="3:4">
      <c r="C279" s="138"/>
      <c r="D279" s="138"/>
    </row>
    <row r="280" spans="3:4">
      <c r="C280" s="138"/>
      <c r="D280" s="138"/>
    </row>
    <row r="281" spans="3:4">
      <c r="C281" s="138"/>
      <c r="D281" s="138"/>
    </row>
    <row r="282" spans="3:4">
      <c r="C282" s="138"/>
      <c r="D282" s="138"/>
    </row>
    <row r="283" spans="3:4">
      <c r="C283" s="138"/>
      <c r="D283" s="138"/>
    </row>
    <row r="284" spans="3:4">
      <c r="C284" s="138"/>
      <c r="D284" s="138"/>
    </row>
  </sheetData>
  <dataConsolidate function="varp"/>
  <mergeCells count="77">
    <mergeCell ref="B84:L84"/>
    <mergeCell ref="B54:B55"/>
    <mergeCell ref="C54:C55"/>
    <mergeCell ref="B112:Q112"/>
    <mergeCell ref="B239:C239"/>
    <mergeCell ref="D239:F239"/>
    <mergeCell ref="I239:K239"/>
    <mergeCell ref="B98:K98"/>
    <mergeCell ref="B237:K237"/>
    <mergeCell ref="B78:Q78"/>
    <mergeCell ref="B79:C79"/>
    <mergeCell ref="B80:C80"/>
    <mergeCell ref="B81:C81"/>
    <mergeCell ref="B82:C82"/>
    <mergeCell ref="G2:L2"/>
    <mergeCell ref="B53:Q53"/>
    <mergeCell ref="B70:Q70"/>
    <mergeCell ref="B74:Q74"/>
    <mergeCell ref="B39:L39"/>
    <mergeCell ref="B6:L6"/>
    <mergeCell ref="N7:O8"/>
    <mergeCell ref="N26:O26"/>
    <mergeCell ref="N19:O20"/>
    <mergeCell ref="N30:O30"/>
    <mergeCell ref="A33:N33"/>
    <mergeCell ref="N27:O28"/>
    <mergeCell ref="N17:O18"/>
    <mergeCell ref="B23:L23"/>
    <mergeCell ref="N14:O15"/>
    <mergeCell ref="N10:N11"/>
    <mergeCell ref="D243:F243"/>
    <mergeCell ref="I243:K243"/>
    <mergeCell ref="B240:C240"/>
    <mergeCell ref="D240:F240"/>
    <mergeCell ref="I240:K240"/>
    <mergeCell ref="B241:C241"/>
    <mergeCell ref="D241:F241"/>
    <mergeCell ref="I241:K241"/>
    <mergeCell ref="B242:C242"/>
    <mergeCell ref="D242:F242"/>
    <mergeCell ref="I242:K242"/>
    <mergeCell ref="B243:C243"/>
    <mergeCell ref="B247:C247"/>
    <mergeCell ref="D247:F247"/>
    <mergeCell ref="I247:K247"/>
    <mergeCell ref="B244:C244"/>
    <mergeCell ref="D244:F244"/>
    <mergeCell ref="I244:K244"/>
    <mergeCell ref="B245:C245"/>
    <mergeCell ref="D245:F245"/>
    <mergeCell ref="I245:K245"/>
    <mergeCell ref="B246:C246"/>
    <mergeCell ref="D246:F246"/>
    <mergeCell ref="I246:K246"/>
    <mergeCell ref="B253:C253"/>
    <mergeCell ref="D253:F253"/>
    <mergeCell ref="I253:K253"/>
    <mergeCell ref="B250:C250"/>
    <mergeCell ref="D250:F250"/>
    <mergeCell ref="I250:K250"/>
    <mergeCell ref="B251:C251"/>
    <mergeCell ref="D251:F251"/>
    <mergeCell ref="I251:K251"/>
    <mergeCell ref="B252:C252"/>
    <mergeCell ref="D252:F252"/>
    <mergeCell ref="I252:K252"/>
    <mergeCell ref="B248:C248"/>
    <mergeCell ref="D248:F248"/>
    <mergeCell ref="I248:K248"/>
    <mergeCell ref="B249:C249"/>
    <mergeCell ref="D249:F249"/>
    <mergeCell ref="I249:K249"/>
    <mergeCell ref="O10:O11"/>
    <mergeCell ref="N31:O32"/>
    <mergeCell ref="N13:O13"/>
    <mergeCell ref="N22:O22"/>
    <mergeCell ref="N23:O24"/>
  </mergeCells>
  <conditionalFormatting sqref="C75:S75 D71:Q71">
    <cfRule type="expression" dxfId="65" priority="23">
      <formula>"SE(E(DIA.DA.SEMANA(D59)&lt;&gt;1;DIA.DA.SEMANA(D59)&lt;&gt;7)"</formula>
    </cfRule>
  </conditionalFormatting>
  <conditionalFormatting sqref="N23:O24">
    <cfRule type="colorScale" priority="19">
      <colorScale>
        <cfvo type="num" val="0.6"/>
        <cfvo type="num" val="0.9"/>
        <cfvo type="num" val="1"/>
        <color rgb="FFFF0000"/>
        <color rgb="FFFFFF00"/>
        <color rgb="FF0070C0"/>
      </colorScale>
    </cfRule>
  </conditionalFormatting>
  <conditionalFormatting sqref="N19:O20">
    <cfRule type="cellIs" dxfId="64" priority="22" operator="greaterThan">
      <formula>$M$12</formula>
    </cfRule>
  </conditionalFormatting>
  <conditionalFormatting sqref="N27:O28">
    <cfRule type="colorScale" priority="21">
      <colorScale>
        <cfvo type="num" val="0.9"/>
        <cfvo type="num" val="0.95"/>
        <cfvo type="num" val="1"/>
        <color rgb="FFFF0000"/>
        <color rgb="FFFFFF00"/>
        <color rgb="FF0070C0"/>
      </colorScale>
    </cfRule>
  </conditionalFormatting>
  <conditionalFormatting sqref="N31:O32">
    <cfRule type="colorScale" priority="20">
      <colorScale>
        <cfvo type="num" val="0.5"/>
        <cfvo type="num" val="0.6"/>
        <cfvo type="num" val="0.75"/>
        <color rgb="FFFF0000"/>
        <color rgb="FFFFFF00"/>
        <color rgb="FF0070C0"/>
      </colorScale>
    </cfRule>
  </conditionalFormatting>
  <conditionalFormatting sqref="D54:Q54">
    <cfRule type="expression" dxfId="63" priority="10" stopIfTrue="1">
      <formula>OR(WEEKDAY(D54)=1,WEEKDAY(D54)=7,D55="FER")</formula>
    </cfRule>
  </conditionalFormatting>
  <conditionalFormatting sqref="D56:Q56">
    <cfRule type="expression" dxfId="62" priority="9" stopIfTrue="1">
      <formula>OR(WEEKDAY(D54)=1,WEEKDAY(D54)=7,D55="FER")</formula>
    </cfRule>
  </conditionalFormatting>
  <conditionalFormatting sqref="D55:Q55">
    <cfRule type="expression" dxfId="61" priority="8" stopIfTrue="1">
      <formula>OR(WEEKDAY(D54)=1,WEEKDAY(D54)=7,D55="FER")</formula>
    </cfRule>
  </conditionalFormatting>
  <dataValidations count="1">
    <dataValidation type="list" allowBlank="1" showInputMessage="1" showErrorMessage="1" sqref="C86:C95">
      <formula1>HR_Type</formula1>
    </dataValidation>
  </dataValidations>
  <pageMargins left="0.19685039370078741" right="0.19685039370078741" top="0.39370078740157483" bottom="0.39370078740157483" header="0.51181102362204722" footer="0.51181102362204722"/>
  <pageSetup paperSize="9" orientation="landscape" horizontalDpi="300" verticalDpi="300" r:id="rId1"/>
  <headerFooter alignWithMargins="0"/>
  <ignoredErrors>
    <ignoredError sqref="G94:G95 F110 G86:G93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1:AN129"/>
  <sheetViews>
    <sheetView tabSelected="1" workbookViewId="0">
      <pane xSplit="9" ySplit="10" topLeftCell="J11" activePane="bottomRight" state="frozen"/>
      <selection pane="topRight" activeCell="J1" sqref="J1"/>
      <selection pane="bottomLeft" activeCell="A10" sqref="A10"/>
      <selection pane="bottomRight" activeCell="S38" sqref="S38"/>
    </sheetView>
  </sheetViews>
  <sheetFormatPr defaultRowHeight="15"/>
  <cols>
    <col min="1" max="1" width="4.140625" style="23" customWidth="1"/>
    <col min="2" max="2" width="23.140625" style="26" bestFit="1" customWidth="1"/>
    <col min="3" max="5" width="7.7109375" style="26" customWidth="1"/>
    <col min="6" max="7" width="9.140625" style="26"/>
    <col min="8" max="8" width="4.85546875" style="26" bestFit="1" customWidth="1"/>
    <col min="9" max="9" width="8.140625" style="26" bestFit="1" customWidth="1"/>
    <col min="10" max="27" width="7.7109375" style="26" customWidth="1"/>
    <col min="28" max="28" width="4.28515625" style="23" customWidth="1"/>
    <col min="29" max="29" width="14.7109375" style="23" bestFit="1" customWidth="1"/>
    <col min="30" max="31" width="9.140625" style="23"/>
    <col min="32" max="16384" width="9.140625" style="26"/>
  </cols>
  <sheetData>
    <row r="1" spans="1:40" ht="24.75" hidden="1" customHeight="1"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F1" s="24"/>
      <c r="AG1" s="24"/>
      <c r="AH1" s="24"/>
      <c r="AI1" s="24"/>
      <c r="AJ1" s="24"/>
      <c r="AK1" s="24"/>
      <c r="AL1" s="24"/>
      <c r="AM1" s="24"/>
      <c r="AN1" s="24"/>
    </row>
    <row r="2" spans="1:40" ht="28.5" customHeight="1">
      <c r="B2" s="12"/>
      <c r="D2" s="24"/>
      <c r="E2" s="24"/>
      <c r="F2" s="25"/>
      <c r="G2" s="397" t="str">
        <f>'1. Backlog'!$H$1</f>
        <v>Tank</v>
      </c>
      <c r="H2" s="397"/>
      <c r="I2" s="397"/>
      <c r="J2" s="397"/>
      <c r="K2" s="397"/>
      <c r="L2" s="397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F2" s="24"/>
      <c r="AG2" s="24"/>
      <c r="AH2" s="24"/>
      <c r="AI2" s="24"/>
      <c r="AJ2" s="24"/>
      <c r="AK2" s="24"/>
      <c r="AL2" s="24"/>
      <c r="AM2" s="24"/>
      <c r="AN2" s="24"/>
    </row>
    <row r="3" spans="1:40" ht="2.25" customHeight="1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F3" s="24"/>
      <c r="AG3" s="24"/>
      <c r="AH3" s="24"/>
      <c r="AI3" s="24"/>
      <c r="AJ3" s="24"/>
      <c r="AK3" s="24"/>
      <c r="AL3" s="24"/>
      <c r="AM3" s="24"/>
      <c r="AN3" s="24"/>
    </row>
    <row r="4" spans="1:40" ht="11.25" customHeight="1"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F4" s="24"/>
      <c r="AG4" s="24"/>
      <c r="AH4" s="24"/>
      <c r="AI4" s="24"/>
      <c r="AJ4" s="24"/>
      <c r="AK4" s="24"/>
      <c r="AL4" s="24"/>
      <c r="AM4" s="24"/>
      <c r="AN4" s="24"/>
    </row>
    <row r="5" spans="1:40" ht="21">
      <c r="B5" s="31" t="s">
        <v>124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F5" s="24"/>
      <c r="AG5" s="24"/>
      <c r="AH5" s="34"/>
      <c r="AI5" s="34"/>
      <c r="AJ5" s="34"/>
      <c r="AK5" s="24"/>
      <c r="AL5" s="24"/>
      <c r="AM5" s="24"/>
      <c r="AN5" s="24"/>
    </row>
    <row r="6" spans="1:40">
      <c r="B6" s="382" t="s">
        <v>50</v>
      </c>
      <c r="C6" s="382"/>
      <c r="D6" s="382"/>
      <c r="E6" s="382"/>
      <c r="F6" s="382"/>
      <c r="G6" s="382"/>
      <c r="H6" s="382"/>
      <c r="I6" s="382"/>
      <c r="J6" s="382"/>
      <c r="K6" s="382"/>
      <c r="L6" s="382"/>
      <c r="M6" s="382"/>
      <c r="N6" s="382"/>
      <c r="O6" s="382"/>
      <c r="P6" s="382"/>
      <c r="Q6" s="382"/>
      <c r="R6" s="382"/>
      <c r="S6" s="382"/>
      <c r="T6" s="382"/>
      <c r="U6" s="382"/>
      <c r="V6" s="382"/>
      <c r="W6" s="382"/>
      <c r="X6" s="382"/>
      <c r="Y6" s="382"/>
      <c r="Z6" s="382"/>
      <c r="AA6" s="382"/>
      <c r="AB6" s="35"/>
      <c r="AC6" s="35"/>
      <c r="AD6" s="36"/>
      <c r="AE6" s="36"/>
      <c r="AF6" s="37"/>
      <c r="AG6" s="37"/>
      <c r="AH6" s="37"/>
      <c r="AI6" s="38"/>
      <c r="AJ6" s="38"/>
      <c r="AK6" s="24"/>
      <c r="AL6" s="24"/>
      <c r="AM6" s="24"/>
      <c r="AN6" s="24"/>
    </row>
    <row r="7" spans="1:40" s="57" customFormat="1" ht="24.75" customHeight="1">
      <c r="A7" s="56"/>
      <c r="B7" s="386" t="s">
        <v>49</v>
      </c>
      <c r="C7" s="383" t="s">
        <v>105</v>
      </c>
      <c r="D7" s="383" t="s">
        <v>106</v>
      </c>
      <c r="E7" s="383" t="s">
        <v>107</v>
      </c>
      <c r="F7" s="389" t="s">
        <v>46</v>
      </c>
      <c r="G7" s="390"/>
      <c r="H7" s="386" t="s">
        <v>94</v>
      </c>
      <c r="I7" s="383" t="s">
        <v>108</v>
      </c>
      <c r="J7" s="381" t="s">
        <v>92</v>
      </c>
      <c r="K7" s="381"/>
      <c r="L7" s="381"/>
      <c r="M7" s="381"/>
      <c r="N7" s="381"/>
      <c r="O7" s="381"/>
      <c r="P7" s="381"/>
      <c r="Q7" s="381"/>
      <c r="R7" s="381"/>
      <c r="S7" s="381"/>
      <c r="T7" s="381"/>
      <c r="U7" s="381"/>
      <c r="V7" s="381"/>
      <c r="W7" s="381"/>
      <c r="X7" s="395" t="s">
        <v>104</v>
      </c>
      <c r="Y7" s="383" t="s">
        <v>54</v>
      </c>
      <c r="Z7" s="383" t="s">
        <v>103</v>
      </c>
      <c r="AA7" s="383" t="s">
        <v>102</v>
      </c>
      <c r="AB7" s="56"/>
      <c r="AC7" s="56"/>
      <c r="AD7" s="36"/>
      <c r="AE7" s="36"/>
      <c r="AJ7" s="58"/>
      <c r="AK7" s="59"/>
      <c r="AL7" s="59"/>
      <c r="AM7" s="59"/>
      <c r="AN7" s="59"/>
    </row>
    <row r="8" spans="1:40" s="57" customFormat="1" ht="12">
      <c r="A8" s="56"/>
      <c r="B8" s="387"/>
      <c r="C8" s="384"/>
      <c r="D8" s="384"/>
      <c r="E8" s="384"/>
      <c r="F8" s="391"/>
      <c r="G8" s="392"/>
      <c r="H8" s="387"/>
      <c r="I8" s="384"/>
      <c r="J8" s="190">
        <f>'3. Resources'!D54</f>
        <v>40324</v>
      </c>
      <c r="K8" s="190">
        <f>'3. Resources'!E54</f>
        <v>40325</v>
      </c>
      <c r="L8" s="190">
        <f>'3. Resources'!F54</f>
        <v>40326</v>
      </c>
      <c r="M8" s="190">
        <f>'3. Resources'!G54</f>
        <v>40327</v>
      </c>
      <c r="N8" s="190">
        <f>'3. Resources'!H54</f>
        <v>40328</v>
      </c>
      <c r="O8" s="190">
        <f>'3. Resources'!I54</f>
        <v>40329</v>
      </c>
      <c r="P8" s="190">
        <f>'3. Resources'!J54</f>
        <v>40330</v>
      </c>
      <c r="Q8" s="190">
        <f>'3. Resources'!K54</f>
        <v>40331</v>
      </c>
      <c r="R8" s="190">
        <f>'3. Resources'!L54</f>
        <v>40332</v>
      </c>
      <c r="S8" s="190">
        <f>'3. Resources'!M54</f>
        <v>40333</v>
      </c>
      <c r="T8" s="190">
        <f>'3. Resources'!N54</f>
        <v>40334</v>
      </c>
      <c r="U8" s="190">
        <f>'3. Resources'!O54</f>
        <v>40335</v>
      </c>
      <c r="V8" s="190">
        <f>'3. Resources'!P54</f>
        <v>40336</v>
      </c>
      <c r="W8" s="190">
        <f>'3. Resources'!Q54</f>
        <v>40337</v>
      </c>
      <c r="X8" s="395"/>
      <c r="Y8" s="385"/>
      <c r="Z8" s="388"/>
      <c r="AA8" s="388"/>
      <c r="AB8" s="56"/>
      <c r="AC8" s="56"/>
      <c r="AD8" s="36"/>
      <c r="AE8" s="36"/>
      <c r="AJ8" s="37"/>
      <c r="AK8" s="59"/>
      <c r="AL8" s="59"/>
      <c r="AM8" s="59"/>
      <c r="AN8" s="59"/>
    </row>
    <row r="9" spans="1:40" s="57" customFormat="1" ht="12">
      <c r="A9" s="56"/>
      <c r="B9" s="388"/>
      <c r="C9" s="385"/>
      <c r="D9" s="385"/>
      <c r="E9" s="385"/>
      <c r="F9" s="393"/>
      <c r="G9" s="394"/>
      <c r="H9" s="388"/>
      <c r="I9" s="385"/>
      <c r="J9" s="189">
        <f>'3. Resources'!D55</f>
        <v>4</v>
      </c>
      <c r="K9" s="189">
        <f>'3. Resources'!E55</f>
        <v>5</v>
      </c>
      <c r="L9" s="189">
        <f>'3. Resources'!F55</f>
        <v>6</v>
      </c>
      <c r="M9" s="189">
        <f>'3. Resources'!G55</f>
        <v>7</v>
      </c>
      <c r="N9" s="189">
        <f>'3. Resources'!H55</f>
        <v>1</v>
      </c>
      <c r="O9" s="189">
        <f>'3. Resources'!I55</f>
        <v>2</v>
      </c>
      <c r="P9" s="189">
        <f>'3. Resources'!J55</f>
        <v>3</v>
      </c>
      <c r="Q9" s="189">
        <f>'3. Resources'!K55</f>
        <v>4</v>
      </c>
      <c r="R9" s="189">
        <f>'3. Resources'!L55</f>
        <v>5</v>
      </c>
      <c r="S9" s="189">
        <f>'3. Resources'!M55</f>
        <v>6</v>
      </c>
      <c r="T9" s="189">
        <f>'3. Resources'!N55</f>
        <v>7</v>
      </c>
      <c r="U9" s="189">
        <f>'3. Resources'!O55</f>
        <v>1</v>
      </c>
      <c r="V9" s="189">
        <f>'3. Resources'!P55</f>
        <v>2</v>
      </c>
      <c r="W9" s="189">
        <f>'3. Resources'!Q55</f>
        <v>3</v>
      </c>
      <c r="X9" s="188"/>
      <c r="Y9" s="187"/>
      <c r="Z9" s="186"/>
      <c r="AA9" s="186"/>
      <c r="AB9" s="56"/>
      <c r="AC9" s="56"/>
      <c r="AD9" s="36"/>
      <c r="AE9" s="36"/>
      <c r="AJ9" s="37"/>
      <c r="AK9" s="59"/>
      <c r="AL9" s="59"/>
      <c r="AM9" s="59"/>
      <c r="AN9" s="59"/>
    </row>
    <row r="10" spans="1:40" ht="15.75" customHeight="1">
      <c r="B10" s="39" t="s">
        <v>85</v>
      </c>
      <c r="C10" s="40">
        <f>SUM(C11:C110)</f>
        <v>47.5</v>
      </c>
      <c r="D10" s="40">
        <f>SUM(D11:D110)</f>
        <v>62.45</v>
      </c>
      <c r="E10" s="40">
        <f>SUM(E11:E110)</f>
        <v>62.45</v>
      </c>
      <c r="F10" s="396"/>
      <c r="G10" s="396"/>
      <c r="H10" s="41"/>
      <c r="I10" s="42">
        <f>IF(D10&lt;&gt;0,E10/D10,0)</f>
        <v>1</v>
      </c>
      <c r="J10" s="41">
        <f>SUM(J11:J110)</f>
        <v>7.5</v>
      </c>
      <c r="K10" s="41">
        <f t="shared" ref="K10:U10" si="0">SUM(K11:K110)</f>
        <v>5.95</v>
      </c>
      <c r="L10" s="41">
        <f t="shared" si="0"/>
        <v>0</v>
      </c>
      <c r="M10" s="41">
        <f t="shared" si="0"/>
        <v>10</v>
      </c>
      <c r="N10" s="41">
        <f t="shared" si="0"/>
        <v>0</v>
      </c>
      <c r="O10" s="41">
        <f t="shared" si="0"/>
        <v>11.5</v>
      </c>
      <c r="P10" s="41">
        <f t="shared" si="0"/>
        <v>9</v>
      </c>
      <c r="Q10" s="41">
        <f t="shared" si="0"/>
        <v>10</v>
      </c>
      <c r="R10" s="41">
        <f t="shared" si="0"/>
        <v>3</v>
      </c>
      <c r="S10" s="41">
        <f t="shared" si="0"/>
        <v>0</v>
      </c>
      <c r="T10" s="41">
        <f t="shared" si="0"/>
        <v>0</v>
      </c>
      <c r="U10" s="41">
        <f t="shared" si="0"/>
        <v>0</v>
      </c>
      <c r="V10" s="41">
        <f>SUM(V11:V110)</f>
        <v>0</v>
      </c>
      <c r="W10" s="41">
        <f>SUM(W11:W110)</f>
        <v>5.5</v>
      </c>
      <c r="X10" s="43">
        <f>D10-E10</f>
        <v>0</v>
      </c>
      <c r="Y10" s="44"/>
      <c r="Z10" s="45">
        <f>IF(AND(C10&lt;&gt;"",C10&lt;&gt;0),D10/C10-1,0)</f>
        <v>0.3147368421052632</v>
      </c>
      <c r="AA10" s="40">
        <f>D10-C10</f>
        <v>14.950000000000003</v>
      </c>
      <c r="AC10" s="46"/>
      <c r="AD10" s="36"/>
      <c r="AE10" s="36"/>
      <c r="AJ10" s="47"/>
      <c r="AK10" s="47"/>
      <c r="AL10" s="24"/>
      <c r="AM10" s="24"/>
      <c r="AN10" s="24"/>
    </row>
    <row r="11" spans="1:40">
      <c r="B11" s="48" t="s">
        <v>150</v>
      </c>
      <c r="C11" s="49"/>
      <c r="D11" s="49"/>
      <c r="E11" s="49"/>
      <c r="F11" s="143"/>
      <c r="G11" s="144"/>
      <c r="H11" s="50"/>
      <c r="I11" s="50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2"/>
      <c r="Y11" s="53"/>
      <c r="Z11" s="54"/>
      <c r="AA11" s="55"/>
      <c r="AC11" s="46"/>
      <c r="AD11" s="36"/>
      <c r="AE11" s="36"/>
      <c r="AJ11" s="47"/>
      <c r="AK11" s="47"/>
      <c r="AL11" s="24"/>
      <c r="AM11" s="24"/>
      <c r="AN11" s="24"/>
    </row>
    <row r="12" spans="1:40" ht="15.75" customHeight="1">
      <c r="B12" s="309" t="s">
        <v>151</v>
      </c>
      <c r="C12" s="310">
        <v>6</v>
      </c>
      <c r="D12" s="310">
        <v>15.5</v>
      </c>
      <c r="E12" s="311">
        <f t="shared" ref="E12:E20" si="1">SUM(J12:W12)</f>
        <v>15.5</v>
      </c>
      <c r="F12" s="378" t="s">
        <v>148</v>
      </c>
      <c r="G12" s="379"/>
      <c r="H12" s="41" t="str">
        <f>IF($F12&lt;&gt;"Resource name",VLOOKUP($F12,'3. Resources'!$B$86:$C$95,2,FALSE),"")</f>
        <v>PRG</v>
      </c>
      <c r="I12" s="42">
        <f t="shared" ref="I12:I15" si="2">IF(D12&lt;&gt;0,E12/D12,0)</f>
        <v>1</v>
      </c>
      <c r="J12" s="139">
        <v>2</v>
      </c>
      <c r="K12" s="139">
        <v>1.5</v>
      </c>
      <c r="L12" s="139"/>
      <c r="M12" s="139"/>
      <c r="N12" s="139"/>
      <c r="O12" s="139">
        <v>4</v>
      </c>
      <c r="P12" s="139">
        <v>4</v>
      </c>
      <c r="Q12" s="139">
        <v>3</v>
      </c>
      <c r="R12" s="139">
        <v>1</v>
      </c>
      <c r="S12" s="139"/>
      <c r="T12" s="139"/>
      <c r="U12" s="139"/>
      <c r="V12" s="139"/>
      <c r="W12" s="139"/>
      <c r="X12" s="140">
        <f t="shared" ref="X12:X15" si="3">D12-E12</f>
        <v>0</v>
      </c>
      <c r="Y12" s="44"/>
      <c r="Z12" s="45">
        <f t="shared" ref="Z12:Z15" si="4">IF(AND(C12&lt;&gt;"",C12&lt;&gt;0),D12/C12-1,0)</f>
        <v>1.5833333333333335</v>
      </c>
      <c r="AA12" s="40">
        <f t="shared" ref="AA12:AA15" si="5">C12-D12</f>
        <v>-9.5</v>
      </c>
      <c r="AD12" s="36"/>
      <c r="AE12" s="36"/>
      <c r="AJ12" s="47"/>
      <c r="AK12" s="47"/>
      <c r="AL12" s="24"/>
      <c r="AM12" s="24"/>
      <c r="AN12" s="24"/>
    </row>
    <row r="13" spans="1:40" ht="15.75" customHeight="1">
      <c r="B13" s="309" t="s">
        <v>152</v>
      </c>
      <c r="C13" s="310">
        <v>12</v>
      </c>
      <c r="D13" s="310">
        <v>4</v>
      </c>
      <c r="E13" s="311">
        <f t="shared" si="1"/>
        <v>4</v>
      </c>
      <c r="F13" s="378" t="s">
        <v>148</v>
      </c>
      <c r="G13" s="379"/>
      <c r="H13" s="41" t="str">
        <f>IF($F13&lt;&gt;"Resource name",VLOOKUP($F13,'3. Resources'!$B$86:$C$95,2,FALSE),"")</f>
        <v>PRG</v>
      </c>
      <c r="I13" s="42">
        <f t="shared" si="2"/>
        <v>1</v>
      </c>
      <c r="J13" s="139">
        <v>2</v>
      </c>
      <c r="K13" s="139">
        <v>2</v>
      </c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40">
        <f t="shared" si="3"/>
        <v>0</v>
      </c>
      <c r="Y13" s="44"/>
      <c r="Z13" s="45">
        <f t="shared" si="4"/>
        <v>-0.66666666666666674</v>
      </c>
      <c r="AA13" s="40">
        <f t="shared" si="5"/>
        <v>8</v>
      </c>
      <c r="AD13" s="36"/>
      <c r="AE13" s="36"/>
      <c r="AJ13" s="47"/>
      <c r="AK13" s="47"/>
      <c r="AL13" s="24"/>
      <c r="AM13" s="24"/>
      <c r="AN13" s="24"/>
    </row>
    <row r="14" spans="1:40" ht="15.75" customHeight="1">
      <c r="B14" s="309" t="s">
        <v>153</v>
      </c>
      <c r="C14" s="310">
        <v>16</v>
      </c>
      <c r="D14" s="310">
        <v>2</v>
      </c>
      <c r="E14" s="311">
        <f t="shared" si="1"/>
        <v>2</v>
      </c>
      <c r="F14" s="378" t="s">
        <v>148</v>
      </c>
      <c r="G14" s="379"/>
      <c r="H14" s="41" t="str">
        <f>IF($F14&lt;&gt;"Resource name",VLOOKUP($F14,'3. Resources'!$B$86:$C$95,2,FALSE),"")</f>
        <v>PRG</v>
      </c>
      <c r="I14" s="42">
        <f t="shared" si="2"/>
        <v>1</v>
      </c>
      <c r="J14" s="139"/>
      <c r="K14" s="139">
        <v>2</v>
      </c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40">
        <f t="shared" si="3"/>
        <v>0</v>
      </c>
      <c r="Y14" s="44"/>
      <c r="Z14" s="45">
        <f t="shared" si="4"/>
        <v>-0.875</v>
      </c>
      <c r="AA14" s="40">
        <f t="shared" si="5"/>
        <v>14</v>
      </c>
      <c r="AC14" s="46"/>
      <c r="AD14" s="36"/>
      <c r="AE14" s="36"/>
      <c r="AJ14" s="47"/>
      <c r="AK14" s="47"/>
      <c r="AL14" s="24"/>
      <c r="AM14" s="24"/>
      <c r="AN14" s="24"/>
    </row>
    <row r="15" spans="1:40" ht="15.75" customHeight="1">
      <c r="B15" s="309" t="s">
        <v>154</v>
      </c>
      <c r="C15" s="310">
        <v>2</v>
      </c>
      <c r="D15" s="310">
        <v>2.2000000000000002</v>
      </c>
      <c r="E15" s="311">
        <f t="shared" si="1"/>
        <v>2.2000000000000002</v>
      </c>
      <c r="F15" s="378" t="s">
        <v>148</v>
      </c>
      <c r="G15" s="379"/>
      <c r="H15" s="41" t="str">
        <f>IF($F15&lt;&gt;"Resource name",VLOOKUP($F15,'3. Resources'!$B$86:$C$95,2,FALSE),"")</f>
        <v>PRG</v>
      </c>
      <c r="I15" s="42">
        <f t="shared" si="2"/>
        <v>1</v>
      </c>
      <c r="J15" s="139">
        <v>2</v>
      </c>
      <c r="K15" s="139">
        <v>0.2</v>
      </c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40">
        <f t="shared" si="3"/>
        <v>0</v>
      </c>
      <c r="Y15" s="44"/>
      <c r="Z15" s="45">
        <f t="shared" si="4"/>
        <v>0.10000000000000009</v>
      </c>
      <c r="AA15" s="40">
        <f t="shared" si="5"/>
        <v>-0.20000000000000018</v>
      </c>
      <c r="AC15" s="46"/>
      <c r="AD15" s="36"/>
      <c r="AE15" s="36"/>
      <c r="AJ15" s="47"/>
      <c r="AK15" s="47"/>
      <c r="AL15" s="24"/>
      <c r="AM15" s="24"/>
      <c r="AN15" s="24"/>
    </row>
    <row r="16" spans="1:40" ht="15.75" customHeight="1">
      <c r="B16" s="309" t="s">
        <v>151</v>
      </c>
      <c r="C16" s="310">
        <v>0</v>
      </c>
      <c r="D16" s="310">
        <v>10</v>
      </c>
      <c r="E16" s="311">
        <f t="shared" si="1"/>
        <v>10</v>
      </c>
      <c r="F16" s="378" t="s">
        <v>158</v>
      </c>
      <c r="G16" s="379"/>
      <c r="H16" s="41" t="str">
        <f>IF($F16&lt;&gt;"Resource name",VLOOKUP($F16,'3. Resources'!$B$86:$C$95,2,FALSE),"")</f>
        <v>PRG</v>
      </c>
      <c r="I16" s="42">
        <f>IF(D16&lt;&gt;0,E16/D16,0)</f>
        <v>1</v>
      </c>
      <c r="J16" s="139"/>
      <c r="K16" s="139"/>
      <c r="L16" s="139"/>
      <c r="M16" s="139"/>
      <c r="N16" s="139"/>
      <c r="O16" s="139">
        <v>4</v>
      </c>
      <c r="P16" s="139">
        <v>4</v>
      </c>
      <c r="Q16" s="139">
        <v>2</v>
      </c>
      <c r="R16" s="313"/>
      <c r="S16" s="139"/>
      <c r="T16" s="139"/>
      <c r="U16" s="139"/>
      <c r="V16" s="139"/>
      <c r="W16" s="139"/>
      <c r="X16" s="140">
        <f>D16-E16</f>
        <v>0</v>
      </c>
      <c r="Y16" s="44"/>
      <c r="Z16" s="45">
        <f>IF(AND(C16&lt;&gt;"",C16&lt;&gt;0),D16/C16-1,0)</f>
        <v>0</v>
      </c>
      <c r="AA16" s="40">
        <f>C16-D16</f>
        <v>-10</v>
      </c>
      <c r="AC16" s="46"/>
      <c r="AD16" s="36"/>
      <c r="AE16" s="36"/>
      <c r="AJ16" s="47"/>
      <c r="AK16" s="47"/>
      <c r="AL16" s="24"/>
      <c r="AM16" s="24"/>
      <c r="AN16" s="24"/>
    </row>
    <row r="17" spans="2:40" ht="15.75" customHeight="1">
      <c r="B17" s="309" t="s">
        <v>160</v>
      </c>
      <c r="C17" s="310">
        <v>0</v>
      </c>
      <c r="D17" s="310">
        <v>2</v>
      </c>
      <c r="E17" s="311">
        <f t="shared" si="1"/>
        <v>2</v>
      </c>
      <c r="F17" s="378" t="s">
        <v>148</v>
      </c>
      <c r="G17" s="379"/>
      <c r="H17" s="41" t="str">
        <f>IF($F17&lt;&gt;"Resource name",VLOOKUP($F17,'3. Resources'!$B$86:$C$95,2,FALSE),"")</f>
        <v>PRG</v>
      </c>
      <c r="I17" s="42">
        <f>IF(D17&lt;&gt;0,E17/D17,0)</f>
        <v>1</v>
      </c>
      <c r="J17" s="139"/>
      <c r="K17" s="139"/>
      <c r="L17" s="139"/>
      <c r="M17" s="139"/>
      <c r="N17" s="139"/>
      <c r="O17" s="139"/>
      <c r="P17" s="139"/>
      <c r="Q17" s="139">
        <v>2</v>
      </c>
      <c r="R17" s="139"/>
      <c r="S17" s="139"/>
      <c r="T17" s="139"/>
      <c r="U17" s="139"/>
      <c r="V17" s="139"/>
      <c r="W17" s="139"/>
      <c r="X17" s="140">
        <f>D17-E17</f>
        <v>0</v>
      </c>
      <c r="Y17" s="44"/>
      <c r="Z17" s="45">
        <f>IF(AND(C17&lt;&gt;"",C17&lt;&gt;0),D17/C17-1,0)</f>
        <v>0</v>
      </c>
      <c r="AA17" s="40">
        <f>C17-D17</f>
        <v>-2</v>
      </c>
      <c r="AC17" s="46"/>
      <c r="AD17" s="36"/>
      <c r="AE17" s="36"/>
      <c r="AJ17" s="47"/>
      <c r="AK17" s="47"/>
      <c r="AL17" s="24"/>
      <c r="AM17" s="24"/>
      <c r="AN17" s="24"/>
    </row>
    <row r="18" spans="2:40">
      <c r="B18" s="309"/>
      <c r="C18" s="310"/>
      <c r="D18" s="310"/>
      <c r="E18" s="311">
        <f t="shared" si="1"/>
        <v>0</v>
      </c>
      <c r="F18" s="378" t="s">
        <v>46</v>
      </c>
      <c r="G18" s="379"/>
      <c r="H18" s="41" t="str">
        <f>IF($F18&lt;&gt;"Resource name",VLOOKUP($F18,'3. Resources'!$B$86:$C$95,2,FALSE),"")</f>
        <v/>
      </c>
      <c r="I18" s="42">
        <f>IF(D18&lt;&gt;0,E18/D18,0)</f>
        <v>0</v>
      </c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40">
        <f>D18-E18</f>
        <v>0</v>
      </c>
      <c r="Y18" s="44"/>
      <c r="Z18" s="45">
        <f>IF(AND(C18&lt;&gt;"",C18&lt;&gt;0),D18/C18-1,0)</f>
        <v>0</v>
      </c>
      <c r="AA18" s="40">
        <f>C18-D18</f>
        <v>0</v>
      </c>
      <c r="AC18" s="46"/>
      <c r="AD18" s="36"/>
      <c r="AE18" s="36"/>
      <c r="AJ18" s="47"/>
      <c r="AK18" s="47"/>
      <c r="AL18" s="24"/>
      <c r="AM18" s="24"/>
      <c r="AN18" s="24"/>
    </row>
    <row r="19" spans="2:40" ht="15.75" customHeight="1">
      <c r="B19" s="309"/>
      <c r="C19" s="310"/>
      <c r="D19" s="310"/>
      <c r="E19" s="311">
        <f t="shared" si="1"/>
        <v>0</v>
      </c>
      <c r="F19" s="378" t="s">
        <v>46</v>
      </c>
      <c r="G19" s="379"/>
      <c r="H19" s="41" t="str">
        <f>IF($F19&lt;&gt;"Resource name",VLOOKUP($F19,'3. Resources'!$B$86:$C$95,2,FALSE),"")</f>
        <v/>
      </c>
      <c r="I19" s="42">
        <f>IF(D19&lt;&gt;0,E19/D19,0)</f>
        <v>0</v>
      </c>
      <c r="J19" s="139"/>
      <c r="K19" s="139"/>
      <c r="L19" s="139"/>
      <c r="M19" s="313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40">
        <f>D19-E19</f>
        <v>0</v>
      </c>
      <c r="Y19" s="44"/>
      <c r="Z19" s="45">
        <f>IF(AND(C19&lt;&gt;"",C19&lt;&gt;0),D19/C19-1,0)</f>
        <v>0</v>
      </c>
      <c r="AA19" s="40">
        <f>C19-D19</f>
        <v>0</v>
      </c>
      <c r="AC19" s="46"/>
      <c r="AD19" s="36"/>
      <c r="AE19" s="36"/>
      <c r="AJ19" s="47"/>
      <c r="AK19" s="47"/>
      <c r="AL19" s="24"/>
      <c r="AM19" s="24"/>
      <c r="AN19" s="24"/>
    </row>
    <row r="20" spans="2:40" ht="15.75" customHeight="1">
      <c r="B20" s="309"/>
      <c r="C20" s="310"/>
      <c r="D20" s="310"/>
      <c r="E20" s="311">
        <f t="shared" si="1"/>
        <v>0</v>
      </c>
      <c r="F20" s="378" t="s">
        <v>46</v>
      </c>
      <c r="G20" s="379"/>
      <c r="H20" s="41" t="str">
        <f>IF($F20&lt;&gt;"Resource name",VLOOKUP($F20,'3. Resources'!$B$86:$C$95,2,FALSE),"")</f>
        <v/>
      </c>
      <c r="I20" s="42">
        <f>IF(D20&lt;&gt;0,E20/D20,0)</f>
        <v>0</v>
      </c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40">
        <f>D20-E20</f>
        <v>0</v>
      </c>
      <c r="Y20" s="44"/>
      <c r="Z20" s="45">
        <f>IF(AND(C20&lt;&gt;"",C20&lt;&gt;0),D20/C20-1,0)</f>
        <v>0</v>
      </c>
      <c r="AA20" s="40">
        <f>C20-D20</f>
        <v>0</v>
      </c>
      <c r="AC20" s="46"/>
      <c r="AD20" s="36"/>
      <c r="AE20" s="36"/>
      <c r="AJ20" s="47"/>
      <c r="AK20" s="47"/>
      <c r="AL20" s="24"/>
      <c r="AM20" s="24"/>
      <c r="AN20" s="24"/>
    </row>
    <row r="21" spans="2:40" ht="15.75" customHeight="1">
      <c r="B21" s="48" t="s">
        <v>95</v>
      </c>
      <c r="C21" s="49"/>
      <c r="D21" s="49"/>
      <c r="E21" s="49"/>
      <c r="F21" s="380"/>
      <c r="G21" s="380"/>
      <c r="H21" s="50"/>
      <c r="I21" s="50"/>
      <c r="J21" s="141"/>
      <c r="K21" s="315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2"/>
      <c r="Y21" s="53"/>
      <c r="Z21" s="54"/>
      <c r="AA21" s="55"/>
      <c r="AC21" s="46"/>
      <c r="AD21" s="36"/>
      <c r="AE21" s="36"/>
      <c r="AJ21" s="47"/>
      <c r="AK21" s="47"/>
      <c r="AL21" s="24"/>
      <c r="AM21" s="24"/>
      <c r="AN21" s="24"/>
    </row>
    <row r="22" spans="2:40" ht="15.75" customHeight="1">
      <c r="B22" s="309" t="s">
        <v>155</v>
      </c>
      <c r="C22" s="310">
        <v>0.5</v>
      </c>
      <c r="D22" s="310">
        <v>4.25</v>
      </c>
      <c r="E22" s="311">
        <f t="shared" ref="E22:E36" si="6">SUM(J22:W22)</f>
        <v>4.25</v>
      </c>
      <c r="F22" s="378" t="s">
        <v>156</v>
      </c>
      <c r="G22" s="379"/>
      <c r="H22" s="41" t="str">
        <f>IF($F22&lt;&gt;"Resource name",VLOOKUP($F22,'3. Resources'!$B$86:$C$95,2,FALSE),"")</f>
        <v>GD</v>
      </c>
      <c r="I22" s="42">
        <f t="shared" ref="I22:I36" si="7">IF(D22&lt;&gt;0,E22/D22,0)</f>
        <v>1</v>
      </c>
      <c r="J22" s="139">
        <v>0.5</v>
      </c>
      <c r="K22" s="139">
        <v>0.25</v>
      </c>
      <c r="L22" s="139"/>
      <c r="M22" s="139"/>
      <c r="N22" s="139"/>
      <c r="O22" s="139">
        <v>3.5</v>
      </c>
      <c r="P22" s="139"/>
      <c r="Q22" s="139"/>
      <c r="R22" s="139"/>
      <c r="S22" s="139"/>
      <c r="T22" s="139"/>
      <c r="U22" s="139"/>
      <c r="V22" s="139"/>
      <c r="W22" s="139"/>
      <c r="X22" s="140">
        <f t="shared" ref="X22:X36" si="8">D22-E22</f>
        <v>0</v>
      </c>
      <c r="Y22" s="44"/>
      <c r="Z22" s="45">
        <f t="shared" ref="Z22:Z36" si="9">IF(AND(C22&lt;&gt;"",C22&lt;&gt;0),D22/C22-1,0)</f>
        <v>7.5</v>
      </c>
      <c r="AA22" s="40">
        <f t="shared" ref="AA22:AA36" si="10">C22-D22</f>
        <v>-3.75</v>
      </c>
      <c r="AC22" s="46"/>
      <c r="AD22" s="36"/>
      <c r="AE22" s="36"/>
      <c r="AJ22" s="47"/>
      <c r="AK22" s="47"/>
      <c r="AL22" s="24"/>
      <c r="AM22" s="24"/>
      <c r="AN22" s="24"/>
    </row>
    <row r="23" spans="2:40">
      <c r="B23" s="309" t="s">
        <v>159</v>
      </c>
      <c r="C23" s="310">
        <v>10</v>
      </c>
      <c r="D23" s="310">
        <v>10</v>
      </c>
      <c r="E23" s="311">
        <f t="shared" si="6"/>
        <v>10</v>
      </c>
      <c r="F23" s="378" t="s">
        <v>159</v>
      </c>
      <c r="G23" s="379"/>
      <c r="H23" s="41" t="str">
        <f>IF($F23&lt;&gt;"Resource name",VLOOKUP($F23,'3. Resources'!$B$86:$C$95,2,FALSE),"")</f>
        <v>AUD</v>
      </c>
      <c r="I23" s="42">
        <f t="shared" si="7"/>
        <v>1</v>
      </c>
      <c r="J23" s="139"/>
      <c r="K23" s="139"/>
      <c r="L23" s="139"/>
      <c r="M23" s="139">
        <v>10</v>
      </c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40">
        <f t="shared" si="8"/>
        <v>0</v>
      </c>
      <c r="Y23" s="44"/>
      <c r="Z23" s="45">
        <f t="shared" si="9"/>
        <v>0</v>
      </c>
      <c r="AA23" s="40">
        <f t="shared" si="10"/>
        <v>0</v>
      </c>
      <c r="AC23" s="46"/>
      <c r="AD23" s="36"/>
      <c r="AE23" s="36"/>
      <c r="AJ23" s="47"/>
      <c r="AK23" s="47"/>
      <c r="AL23" s="24"/>
      <c r="AM23" s="24"/>
      <c r="AN23" s="24"/>
    </row>
    <row r="24" spans="2:40" ht="15.75" customHeight="1">
      <c r="B24" s="309"/>
      <c r="C24" s="310"/>
      <c r="D24" s="310"/>
      <c r="E24" s="311">
        <f t="shared" si="6"/>
        <v>0</v>
      </c>
      <c r="F24" s="378" t="s">
        <v>46</v>
      </c>
      <c r="G24" s="379"/>
      <c r="H24" s="41" t="str">
        <f>IF($F24&lt;&gt;"Resource name",VLOOKUP($F24,'3. Resources'!$B$86:$C$95,2,FALSE),"")</f>
        <v/>
      </c>
      <c r="I24" s="42">
        <f t="shared" si="7"/>
        <v>0</v>
      </c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40">
        <f t="shared" si="8"/>
        <v>0</v>
      </c>
      <c r="Y24" s="44"/>
      <c r="Z24" s="45">
        <f t="shared" si="9"/>
        <v>0</v>
      </c>
      <c r="AA24" s="40">
        <f t="shared" si="10"/>
        <v>0</v>
      </c>
      <c r="AD24" s="36"/>
      <c r="AE24" s="36"/>
      <c r="AJ24" s="47"/>
      <c r="AK24" s="47"/>
      <c r="AL24" s="24"/>
      <c r="AM24" s="24"/>
      <c r="AN24" s="24"/>
    </row>
    <row r="25" spans="2:40" ht="15.75" customHeight="1">
      <c r="B25" s="309"/>
      <c r="C25" s="310"/>
      <c r="D25" s="310"/>
      <c r="E25" s="311">
        <f t="shared" si="6"/>
        <v>0</v>
      </c>
      <c r="F25" s="378" t="s">
        <v>46</v>
      </c>
      <c r="G25" s="379"/>
      <c r="H25" s="41" t="str">
        <f>IF($F25&lt;&gt;"Resource name",VLOOKUP($F25,'3. Resources'!$B$86:$C$95,2,FALSE),"")</f>
        <v/>
      </c>
      <c r="I25" s="42">
        <f t="shared" si="7"/>
        <v>0</v>
      </c>
      <c r="J25" s="139"/>
      <c r="K25" s="313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40">
        <f t="shared" si="8"/>
        <v>0</v>
      </c>
      <c r="Y25" s="44"/>
      <c r="Z25" s="45">
        <f t="shared" si="9"/>
        <v>0</v>
      </c>
      <c r="AA25" s="40">
        <f t="shared" si="10"/>
        <v>0</v>
      </c>
      <c r="AD25" s="36"/>
      <c r="AE25" s="36"/>
      <c r="AJ25" s="47"/>
      <c r="AK25" s="47"/>
      <c r="AL25" s="24"/>
      <c r="AM25" s="24"/>
      <c r="AN25" s="24"/>
    </row>
    <row r="26" spans="2:40" ht="15.75" customHeight="1">
      <c r="B26" s="309"/>
      <c r="C26" s="310"/>
      <c r="D26" s="310"/>
      <c r="E26" s="311">
        <f t="shared" si="6"/>
        <v>0</v>
      </c>
      <c r="F26" s="378" t="s">
        <v>46</v>
      </c>
      <c r="G26" s="379"/>
      <c r="H26" s="41" t="str">
        <f>IF($F26&lt;&gt;"Resource name",VLOOKUP($F26,'3. Resources'!$B$86:$C$95,2,FALSE),"")</f>
        <v/>
      </c>
      <c r="I26" s="42">
        <f t="shared" si="7"/>
        <v>0</v>
      </c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40">
        <f t="shared" si="8"/>
        <v>0</v>
      </c>
      <c r="Y26" s="44"/>
      <c r="Z26" s="45">
        <f t="shared" si="9"/>
        <v>0</v>
      </c>
      <c r="AA26" s="40">
        <f t="shared" si="10"/>
        <v>0</v>
      </c>
      <c r="AD26" s="36"/>
      <c r="AE26" s="36"/>
      <c r="AJ26" s="47"/>
      <c r="AK26" s="47"/>
      <c r="AL26" s="24"/>
      <c r="AM26" s="24"/>
      <c r="AN26" s="24"/>
    </row>
    <row r="27" spans="2:40" ht="15.75" customHeight="1">
      <c r="B27" s="309"/>
      <c r="C27" s="310"/>
      <c r="D27" s="310"/>
      <c r="E27" s="311">
        <f t="shared" si="6"/>
        <v>0</v>
      </c>
      <c r="F27" s="378" t="s">
        <v>46</v>
      </c>
      <c r="G27" s="379"/>
      <c r="H27" s="41" t="str">
        <f>IF($F27&lt;&gt;"Resource name",VLOOKUP($F27,'3. Resources'!$B$86:$C$95,2,FALSE),"")</f>
        <v/>
      </c>
      <c r="I27" s="42">
        <f t="shared" si="7"/>
        <v>0</v>
      </c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40">
        <f t="shared" si="8"/>
        <v>0</v>
      </c>
      <c r="Y27" s="44"/>
      <c r="Z27" s="45">
        <f t="shared" si="9"/>
        <v>0</v>
      </c>
      <c r="AA27" s="40">
        <f t="shared" si="10"/>
        <v>0</v>
      </c>
      <c r="AD27" s="36"/>
      <c r="AE27" s="36"/>
      <c r="AJ27" s="47"/>
      <c r="AK27" s="47"/>
      <c r="AL27" s="24"/>
      <c r="AM27" s="24"/>
      <c r="AN27" s="24"/>
    </row>
    <row r="28" spans="2:40" ht="15.75" customHeight="1">
      <c r="B28" s="309"/>
      <c r="C28" s="310"/>
      <c r="D28" s="310"/>
      <c r="E28" s="311">
        <f t="shared" si="6"/>
        <v>0</v>
      </c>
      <c r="F28" s="378" t="s">
        <v>46</v>
      </c>
      <c r="G28" s="379"/>
      <c r="H28" s="41" t="str">
        <f>IF($F28&lt;&gt;"Resource name",VLOOKUP($F28,'3. Resources'!$B$86:$C$95,2,FALSE),"")</f>
        <v/>
      </c>
      <c r="I28" s="42">
        <f t="shared" si="7"/>
        <v>0</v>
      </c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40">
        <f t="shared" si="8"/>
        <v>0</v>
      </c>
      <c r="Y28" s="44"/>
      <c r="Z28" s="45">
        <f t="shared" si="9"/>
        <v>0</v>
      </c>
      <c r="AA28" s="40">
        <f t="shared" si="10"/>
        <v>0</v>
      </c>
      <c r="AD28" s="36"/>
      <c r="AE28" s="36"/>
      <c r="AJ28" s="47"/>
      <c r="AK28" s="47"/>
      <c r="AL28" s="24"/>
      <c r="AM28" s="24"/>
      <c r="AN28" s="24"/>
    </row>
    <row r="29" spans="2:40" ht="15.75" customHeight="1">
      <c r="B29" s="309"/>
      <c r="C29" s="310"/>
      <c r="D29" s="310"/>
      <c r="E29" s="311">
        <f t="shared" si="6"/>
        <v>0</v>
      </c>
      <c r="F29" s="378" t="s">
        <v>46</v>
      </c>
      <c r="G29" s="379"/>
      <c r="H29" s="41" t="str">
        <f>IF($F29&lt;&gt;"Resource name",VLOOKUP($F29,'3. Resources'!$B$86:$C$95,2,FALSE),"")</f>
        <v/>
      </c>
      <c r="I29" s="42">
        <f t="shared" si="7"/>
        <v>0</v>
      </c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40">
        <f t="shared" si="8"/>
        <v>0</v>
      </c>
      <c r="Y29" s="44"/>
      <c r="Z29" s="45">
        <f t="shared" si="9"/>
        <v>0</v>
      </c>
      <c r="AA29" s="40">
        <f t="shared" si="10"/>
        <v>0</v>
      </c>
      <c r="AD29" s="36"/>
      <c r="AE29" s="36"/>
      <c r="AJ29" s="47"/>
      <c r="AK29" s="47"/>
      <c r="AL29" s="24"/>
      <c r="AM29" s="24"/>
      <c r="AN29" s="24"/>
    </row>
    <row r="30" spans="2:40" ht="15.75" customHeight="1">
      <c r="B30" s="309"/>
      <c r="C30" s="310"/>
      <c r="D30" s="310"/>
      <c r="E30" s="311">
        <f t="shared" si="6"/>
        <v>0</v>
      </c>
      <c r="F30" s="378" t="s">
        <v>46</v>
      </c>
      <c r="G30" s="379"/>
      <c r="H30" s="41" t="str">
        <f>IF($F30&lt;&gt;"Resource name",VLOOKUP($F30,'3. Resources'!$B$86:$C$95,2,FALSE),"")</f>
        <v/>
      </c>
      <c r="I30" s="42">
        <f t="shared" si="7"/>
        <v>0</v>
      </c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40">
        <f t="shared" si="8"/>
        <v>0</v>
      </c>
      <c r="Y30" s="44"/>
      <c r="Z30" s="45">
        <f t="shared" si="9"/>
        <v>0</v>
      </c>
      <c r="AA30" s="40">
        <f t="shared" si="10"/>
        <v>0</v>
      </c>
      <c r="AD30" s="36"/>
      <c r="AE30" s="36"/>
      <c r="AJ30" s="47"/>
      <c r="AK30" s="47"/>
      <c r="AL30" s="24"/>
      <c r="AM30" s="24"/>
      <c r="AN30" s="24"/>
    </row>
    <row r="31" spans="2:40" ht="15.75" customHeight="1">
      <c r="B31" s="309"/>
      <c r="C31" s="310"/>
      <c r="D31" s="310"/>
      <c r="E31" s="311">
        <f t="shared" si="6"/>
        <v>0</v>
      </c>
      <c r="F31" s="378" t="s">
        <v>46</v>
      </c>
      <c r="G31" s="379"/>
      <c r="H31" s="41" t="str">
        <f>IF($F31&lt;&gt;"Resource name",VLOOKUP($F31,'3. Resources'!$B$86:$C$95,2,FALSE),"")</f>
        <v/>
      </c>
      <c r="I31" s="42">
        <f t="shared" si="7"/>
        <v>0</v>
      </c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40">
        <f t="shared" si="8"/>
        <v>0</v>
      </c>
      <c r="Y31" s="44"/>
      <c r="Z31" s="45">
        <f t="shared" si="9"/>
        <v>0</v>
      </c>
      <c r="AA31" s="40">
        <f t="shared" si="10"/>
        <v>0</v>
      </c>
      <c r="AD31" s="36"/>
      <c r="AE31" s="36"/>
      <c r="AJ31" s="47"/>
      <c r="AK31" s="47"/>
      <c r="AL31" s="24"/>
      <c r="AM31" s="24"/>
      <c r="AN31" s="24"/>
    </row>
    <row r="32" spans="2:40" ht="15.75" customHeight="1">
      <c r="B32" s="309"/>
      <c r="C32" s="310"/>
      <c r="D32" s="310"/>
      <c r="E32" s="311">
        <f t="shared" si="6"/>
        <v>0</v>
      </c>
      <c r="F32" s="378" t="s">
        <v>46</v>
      </c>
      <c r="G32" s="379"/>
      <c r="H32" s="41" t="str">
        <f>IF($F32&lt;&gt;"Resource name",VLOOKUP($F32,'3. Resources'!$B$86:$C$95,2,FALSE),"")</f>
        <v/>
      </c>
      <c r="I32" s="42">
        <f t="shared" si="7"/>
        <v>0</v>
      </c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40">
        <f t="shared" si="8"/>
        <v>0</v>
      </c>
      <c r="Y32" s="44"/>
      <c r="Z32" s="45">
        <f t="shared" si="9"/>
        <v>0</v>
      </c>
      <c r="AA32" s="40">
        <f t="shared" si="10"/>
        <v>0</v>
      </c>
      <c r="AD32" s="36"/>
      <c r="AE32" s="36"/>
      <c r="AJ32" s="47"/>
      <c r="AK32" s="47"/>
      <c r="AL32" s="24"/>
      <c r="AM32" s="24"/>
      <c r="AN32" s="24"/>
    </row>
    <row r="33" spans="2:40" ht="15.75" customHeight="1">
      <c r="B33" s="309"/>
      <c r="C33" s="310"/>
      <c r="D33" s="310"/>
      <c r="E33" s="311">
        <f t="shared" si="6"/>
        <v>0</v>
      </c>
      <c r="F33" s="378" t="s">
        <v>46</v>
      </c>
      <c r="G33" s="379"/>
      <c r="H33" s="41" t="str">
        <f>IF($F33&lt;&gt;"Resource name",VLOOKUP($F33,'3. Resources'!$B$86:$C$95,2,FALSE),"")</f>
        <v/>
      </c>
      <c r="I33" s="42">
        <f t="shared" si="7"/>
        <v>0</v>
      </c>
      <c r="J33" s="139"/>
      <c r="K33" s="139"/>
      <c r="L33" s="139"/>
      <c r="M33" s="139"/>
      <c r="N33" s="139"/>
      <c r="O33" s="139"/>
      <c r="P33" s="139"/>
      <c r="Q33" s="313"/>
      <c r="R33" s="139"/>
      <c r="S33" s="139"/>
      <c r="T33" s="139"/>
      <c r="U33" s="139"/>
      <c r="V33" s="139"/>
      <c r="W33" s="139"/>
      <c r="X33" s="140">
        <f t="shared" si="8"/>
        <v>0</v>
      </c>
      <c r="Y33" s="44"/>
      <c r="Z33" s="45">
        <f t="shared" si="9"/>
        <v>0</v>
      </c>
      <c r="AA33" s="40">
        <f t="shared" si="10"/>
        <v>0</v>
      </c>
      <c r="AD33" s="36"/>
      <c r="AE33" s="36"/>
      <c r="AJ33" s="47"/>
      <c r="AK33" s="47"/>
      <c r="AL33" s="24"/>
      <c r="AM33" s="24"/>
      <c r="AN33" s="24"/>
    </row>
    <row r="34" spans="2:40" ht="15.75" customHeight="1">
      <c r="B34" s="309"/>
      <c r="C34" s="310"/>
      <c r="D34" s="310"/>
      <c r="E34" s="311">
        <f t="shared" si="6"/>
        <v>0</v>
      </c>
      <c r="F34" s="378" t="s">
        <v>46</v>
      </c>
      <c r="G34" s="379"/>
      <c r="H34" s="41" t="str">
        <f>IF($F34&lt;&gt;"Resource name",VLOOKUP($F34,'3. Resources'!$B$86:$C$95,2,FALSE),"")</f>
        <v/>
      </c>
      <c r="I34" s="42">
        <f t="shared" si="7"/>
        <v>0</v>
      </c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40">
        <f t="shared" si="8"/>
        <v>0</v>
      </c>
      <c r="Y34" s="44"/>
      <c r="Z34" s="45">
        <f t="shared" si="9"/>
        <v>0</v>
      </c>
      <c r="AA34" s="40">
        <f t="shared" si="10"/>
        <v>0</v>
      </c>
      <c r="AD34" s="36"/>
      <c r="AE34" s="36"/>
      <c r="AJ34" s="47"/>
      <c r="AK34" s="47"/>
      <c r="AL34" s="24"/>
      <c r="AM34" s="24"/>
      <c r="AN34" s="24"/>
    </row>
    <row r="35" spans="2:40" ht="15.75" customHeight="1">
      <c r="B35" s="309"/>
      <c r="C35" s="310"/>
      <c r="D35" s="310"/>
      <c r="E35" s="311">
        <f t="shared" si="6"/>
        <v>0</v>
      </c>
      <c r="F35" s="378" t="s">
        <v>46</v>
      </c>
      <c r="G35" s="379"/>
      <c r="H35" s="41" t="str">
        <f>IF($F35&lt;&gt;"Resource name",VLOOKUP($F35,'3. Resources'!$B$86:$C$95,2,FALSE),"")</f>
        <v/>
      </c>
      <c r="I35" s="42">
        <f t="shared" si="7"/>
        <v>0</v>
      </c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40">
        <f t="shared" si="8"/>
        <v>0</v>
      </c>
      <c r="Y35" s="44"/>
      <c r="Z35" s="45">
        <f t="shared" si="9"/>
        <v>0</v>
      </c>
      <c r="AA35" s="40">
        <f t="shared" si="10"/>
        <v>0</v>
      </c>
      <c r="AD35" s="36"/>
      <c r="AE35" s="36"/>
      <c r="AJ35" s="47"/>
      <c r="AK35" s="47"/>
      <c r="AL35" s="24"/>
      <c r="AM35" s="24"/>
      <c r="AN35" s="24"/>
    </row>
    <row r="36" spans="2:40" ht="15.75" customHeight="1">
      <c r="B36" s="309"/>
      <c r="C36" s="310"/>
      <c r="D36" s="310"/>
      <c r="E36" s="311">
        <f t="shared" si="6"/>
        <v>0</v>
      </c>
      <c r="F36" s="378" t="s">
        <v>46</v>
      </c>
      <c r="G36" s="379"/>
      <c r="H36" s="41" t="str">
        <f>IF($F36&lt;&gt;"Resource name",VLOOKUP($F36,'3. Resources'!$B$86:$C$95,2,FALSE),"")</f>
        <v/>
      </c>
      <c r="I36" s="42">
        <f t="shared" si="7"/>
        <v>0</v>
      </c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40">
        <f t="shared" si="8"/>
        <v>0</v>
      </c>
      <c r="Y36" s="44"/>
      <c r="Z36" s="45">
        <f t="shared" si="9"/>
        <v>0</v>
      </c>
      <c r="AA36" s="40">
        <f t="shared" si="10"/>
        <v>0</v>
      </c>
      <c r="AD36" s="36"/>
      <c r="AE36" s="36"/>
      <c r="AJ36" s="47"/>
      <c r="AK36" s="47"/>
      <c r="AL36" s="24"/>
      <c r="AM36" s="24"/>
      <c r="AN36" s="24"/>
    </row>
    <row r="37" spans="2:40" ht="15.75" customHeight="1">
      <c r="B37" s="48" t="s">
        <v>96</v>
      </c>
      <c r="C37" s="49"/>
      <c r="D37" s="49"/>
      <c r="E37" s="49"/>
      <c r="F37" s="380"/>
      <c r="G37" s="380"/>
      <c r="H37" s="50"/>
      <c r="I37" s="50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2"/>
      <c r="Y37" s="53"/>
      <c r="Z37" s="54"/>
      <c r="AA37" s="55"/>
      <c r="AD37" s="36"/>
      <c r="AE37" s="36"/>
      <c r="AJ37" s="47"/>
      <c r="AK37" s="47"/>
      <c r="AL37" s="24"/>
      <c r="AM37" s="24"/>
      <c r="AN37" s="24"/>
    </row>
    <row r="38" spans="2:40" ht="15.75" customHeight="1">
      <c r="B38" s="309" t="s">
        <v>161</v>
      </c>
      <c r="C38" s="310">
        <v>1</v>
      </c>
      <c r="D38" s="310">
        <v>10.5</v>
      </c>
      <c r="E38" s="311">
        <f t="shared" ref="E38:E52" si="11">SUM(J38:W38)</f>
        <v>10.5</v>
      </c>
      <c r="F38" s="378" t="s">
        <v>157</v>
      </c>
      <c r="G38" s="379"/>
      <c r="H38" s="41" t="str">
        <f>IF($F38&lt;&gt;"Resource name",VLOOKUP($F38,'3. Resources'!$B$86:$C$95,2,FALSE),"")</f>
        <v>ART</v>
      </c>
      <c r="I38" s="42">
        <f t="shared" ref="I38:I52" si="12">IF(D38&lt;&gt;0,E38/D38,0)</f>
        <v>1</v>
      </c>
      <c r="J38" s="139">
        <v>1</v>
      </c>
      <c r="K38" s="139"/>
      <c r="L38" s="139"/>
      <c r="M38" s="139"/>
      <c r="N38" s="139"/>
      <c r="O38" s="139"/>
      <c r="P38" s="139">
        <v>1</v>
      </c>
      <c r="Q38" s="139">
        <v>1</v>
      </c>
      <c r="R38" s="139">
        <v>2</v>
      </c>
      <c r="S38" s="139"/>
      <c r="T38" s="139"/>
      <c r="U38" s="139"/>
      <c r="V38" s="139"/>
      <c r="W38" s="139">
        <v>5.5</v>
      </c>
      <c r="X38" s="140">
        <f t="shared" ref="X38:X52" si="13">D38-E38</f>
        <v>0</v>
      </c>
      <c r="Y38" s="44"/>
      <c r="Z38" s="45">
        <f t="shared" ref="Z38:Z52" si="14">IF(AND(C38&lt;&gt;"",C38&lt;&gt;0),D38/C38-1,0)</f>
        <v>9.5</v>
      </c>
      <c r="AA38" s="40">
        <f t="shared" ref="AA38:AA52" si="15">C38-D38</f>
        <v>-9.5</v>
      </c>
      <c r="AD38" s="36"/>
      <c r="AE38" s="36"/>
      <c r="AJ38" s="47"/>
      <c r="AK38" s="47"/>
      <c r="AL38" s="24"/>
      <c r="AM38" s="24"/>
      <c r="AN38" s="24"/>
    </row>
    <row r="39" spans="2:40">
      <c r="B39" s="309" t="s">
        <v>160</v>
      </c>
      <c r="C39" s="310">
        <v>0</v>
      </c>
      <c r="D39" s="310">
        <v>2</v>
      </c>
      <c r="E39" s="311">
        <f t="shared" si="11"/>
        <v>2</v>
      </c>
      <c r="F39" s="378" t="s">
        <v>157</v>
      </c>
      <c r="G39" s="379"/>
      <c r="H39" s="41" t="str">
        <f>IF($F39&lt;&gt;"Resource name",VLOOKUP($F39,'3. Resources'!$B$86:$C$95,2,FALSE),"")</f>
        <v>ART</v>
      </c>
      <c r="I39" s="42">
        <f t="shared" si="12"/>
        <v>1</v>
      </c>
      <c r="J39" s="139"/>
      <c r="K39" s="313"/>
      <c r="L39" s="139"/>
      <c r="M39" s="139"/>
      <c r="N39" s="139"/>
      <c r="O39" s="139"/>
      <c r="P39" s="139"/>
      <c r="Q39" s="139">
        <v>2</v>
      </c>
      <c r="R39" s="139"/>
      <c r="S39" s="139"/>
      <c r="T39" s="139"/>
      <c r="U39" s="139"/>
      <c r="V39" s="139"/>
      <c r="W39" s="139"/>
      <c r="X39" s="140">
        <f t="shared" si="13"/>
        <v>0</v>
      </c>
      <c r="Y39" s="44"/>
      <c r="Z39" s="45">
        <f t="shared" si="14"/>
        <v>0</v>
      </c>
      <c r="AA39" s="40">
        <f t="shared" si="15"/>
        <v>-2</v>
      </c>
      <c r="AD39" s="36"/>
      <c r="AE39" s="36"/>
      <c r="AJ39" s="47"/>
      <c r="AK39" s="47"/>
      <c r="AL39" s="24"/>
      <c r="AM39" s="24"/>
      <c r="AN39" s="24"/>
    </row>
    <row r="40" spans="2:40" ht="15.75" customHeight="1">
      <c r="B40" s="309"/>
      <c r="C40" s="310"/>
      <c r="D40" s="310"/>
      <c r="E40" s="311">
        <f t="shared" si="11"/>
        <v>0</v>
      </c>
      <c r="F40" s="378" t="s">
        <v>46</v>
      </c>
      <c r="G40" s="379"/>
      <c r="H40" s="41" t="str">
        <f>IF($F40&lt;&gt;"Resource name",VLOOKUP($F40,'3. Resources'!$B$86:$C$95,2,FALSE),"")</f>
        <v/>
      </c>
      <c r="I40" s="42">
        <f t="shared" si="12"/>
        <v>0</v>
      </c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40">
        <f t="shared" si="13"/>
        <v>0</v>
      </c>
      <c r="Y40" s="44"/>
      <c r="Z40" s="45">
        <f t="shared" si="14"/>
        <v>0</v>
      </c>
      <c r="AA40" s="40">
        <f t="shared" si="15"/>
        <v>0</v>
      </c>
      <c r="AD40" s="36"/>
      <c r="AE40" s="36"/>
      <c r="AJ40" s="47"/>
      <c r="AK40" s="47"/>
      <c r="AL40" s="24"/>
      <c r="AM40" s="24"/>
      <c r="AN40" s="24"/>
    </row>
    <row r="41" spans="2:40" ht="15.75" customHeight="1">
      <c r="B41" s="309"/>
      <c r="C41" s="310"/>
      <c r="D41" s="310"/>
      <c r="E41" s="311">
        <f t="shared" si="11"/>
        <v>0</v>
      </c>
      <c r="F41" s="378" t="s">
        <v>46</v>
      </c>
      <c r="G41" s="379"/>
      <c r="H41" s="41" t="str">
        <f>IF($F41&lt;&gt;"Resource name",VLOOKUP($F41,'3. Resources'!$B$86:$C$95,2,FALSE),"")</f>
        <v/>
      </c>
      <c r="I41" s="42">
        <f t="shared" si="12"/>
        <v>0</v>
      </c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40">
        <f t="shared" si="13"/>
        <v>0</v>
      </c>
      <c r="Y41" s="44"/>
      <c r="Z41" s="45">
        <f t="shared" si="14"/>
        <v>0</v>
      </c>
      <c r="AA41" s="40">
        <f t="shared" si="15"/>
        <v>0</v>
      </c>
      <c r="AD41" s="36"/>
      <c r="AE41" s="36"/>
      <c r="AJ41" s="47"/>
      <c r="AK41" s="47"/>
      <c r="AL41" s="24"/>
      <c r="AM41" s="24"/>
      <c r="AN41" s="24"/>
    </row>
    <row r="42" spans="2:40" ht="15.75" customHeight="1">
      <c r="B42" s="309"/>
      <c r="C42" s="310"/>
      <c r="D42" s="310"/>
      <c r="E42" s="311">
        <f t="shared" si="11"/>
        <v>0</v>
      </c>
      <c r="F42" s="378" t="s">
        <v>46</v>
      </c>
      <c r="G42" s="379"/>
      <c r="H42" s="41" t="str">
        <f>IF($F42&lt;&gt;"Resource name",VLOOKUP($F42,'3. Resources'!$B$86:$C$95,2,FALSE),"")</f>
        <v/>
      </c>
      <c r="I42" s="42">
        <f t="shared" si="12"/>
        <v>0</v>
      </c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40">
        <f t="shared" si="13"/>
        <v>0</v>
      </c>
      <c r="Y42" s="44"/>
      <c r="Z42" s="45">
        <f t="shared" si="14"/>
        <v>0</v>
      </c>
      <c r="AA42" s="40">
        <f t="shared" si="15"/>
        <v>0</v>
      </c>
      <c r="AD42" s="36"/>
      <c r="AE42" s="36"/>
      <c r="AJ42" s="47"/>
      <c r="AK42" s="47"/>
      <c r="AL42" s="24"/>
      <c r="AM42" s="24"/>
      <c r="AN42" s="24"/>
    </row>
    <row r="43" spans="2:40" ht="15.75" customHeight="1">
      <c r="B43" s="309"/>
      <c r="C43" s="310"/>
      <c r="D43" s="310"/>
      <c r="E43" s="311">
        <f t="shared" si="11"/>
        <v>0</v>
      </c>
      <c r="F43" s="378" t="s">
        <v>46</v>
      </c>
      <c r="G43" s="379"/>
      <c r="H43" s="41" t="str">
        <f>IF($F43&lt;&gt;"Resource name",VLOOKUP($F43,'3. Resources'!$B$86:$C$95,2,FALSE),"")</f>
        <v/>
      </c>
      <c r="I43" s="42">
        <f t="shared" si="12"/>
        <v>0</v>
      </c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40">
        <f t="shared" si="13"/>
        <v>0</v>
      </c>
      <c r="Y43" s="44"/>
      <c r="Z43" s="45">
        <f t="shared" si="14"/>
        <v>0</v>
      </c>
      <c r="AA43" s="40">
        <f t="shared" si="15"/>
        <v>0</v>
      </c>
      <c r="AD43" s="36"/>
      <c r="AE43" s="36"/>
      <c r="AJ43" s="47"/>
      <c r="AK43" s="47"/>
      <c r="AL43" s="24"/>
      <c r="AM43" s="24"/>
      <c r="AN43" s="24"/>
    </row>
    <row r="44" spans="2:40" ht="15.75" customHeight="1">
      <c r="B44" s="309"/>
      <c r="C44" s="310"/>
      <c r="D44" s="310"/>
      <c r="E44" s="311">
        <f t="shared" si="11"/>
        <v>0</v>
      </c>
      <c r="F44" s="378" t="s">
        <v>46</v>
      </c>
      <c r="G44" s="379"/>
      <c r="H44" s="41" t="str">
        <f>IF($F44&lt;&gt;"Resource name",VLOOKUP($F44,'3. Resources'!$B$86:$C$95,2,FALSE),"")</f>
        <v/>
      </c>
      <c r="I44" s="42">
        <f t="shared" si="12"/>
        <v>0</v>
      </c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40">
        <f t="shared" si="13"/>
        <v>0</v>
      </c>
      <c r="Y44" s="44"/>
      <c r="Z44" s="45">
        <f t="shared" si="14"/>
        <v>0</v>
      </c>
      <c r="AA44" s="40">
        <f t="shared" si="15"/>
        <v>0</v>
      </c>
      <c r="AD44" s="36"/>
      <c r="AE44" s="36"/>
      <c r="AJ44" s="47"/>
      <c r="AK44" s="47"/>
      <c r="AL44" s="24"/>
      <c r="AM44" s="24"/>
      <c r="AN44" s="24"/>
    </row>
    <row r="45" spans="2:40" ht="15.75" customHeight="1">
      <c r="B45" s="309"/>
      <c r="C45" s="310"/>
      <c r="D45" s="310"/>
      <c r="E45" s="311">
        <f t="shared" si="11"/>
        <v>0</v>
      </c>
      <c r="F45" s="378" t="s">
        <v>46</v>
      </c>
      <c r="G45" s="379"/>
      <c r="H45" s="41" t="str">
        <f>IF($F45&lt;&gt;"Resource name",VLOOKUP($F45,'3. Resources'!$B$86:$C$95,2,FALSE),"")</f>
        <v/>
      </c>
      <c r="I45" s="42">
        <f t="shared" si="12"/>
        <v>0</v>
      </c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40">
        <f t="shared" si="13"/>
        <v>0</v>
      </c>
      <c r="Y45" s="44"/>
      <c r="Z45" s="45">
        <f t="shared" si="14"/>
        <v>0</v>
      </c>
      <c r="AA45" s="40">
        <f t="shared" si="15"/>
        <v>0</v>
      </c>
      <c r="AD45" s="36"/>
      <c r="AE45" s="36"/>
      <c r="AJ45" s="47"/>
      <c r="AK45" s="47"/>
      <c r="AL45" s="24"/>
      <c r="AM45" s="24"/>
      <c r="AN45" s="24"/>
    </row>
    <row r="46" spans="2:40" ht="15.75" customHeight="1">
      <c r="B46" s="309"/>
      <c r="C46" s="310"/>
      <c r="D46" s="310"/>
      <c r="E46" s="311">
        <f t="shared" si="11"/>
        <v>0</v>
      </c>
      <c r="F46" s="378" t="s">
        <v>46</v>
      </c>
      <c r="G46" s="379"/>
      <c r="H46" s="41" t="str">
        <f>IF($F46&lt;&gt;"Resource name",VLOOKUP($F46,'3. Resources'!$B$86:$C$95,2,FALSE),"")</f>
        <v/>
      </c>
      <c r="I46" s="42">
        <f t="shared" si="12"/>
        <v>0</v>
      </c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40">
        <f t="shared" si="13"/>
        <v>0</v>
      </c>
      <c r="Y46" s="44"/>
      <c r="Z46" s="45">
        <f t="shared" si="14"/>
        <v>0</v>
      </c>
      <c r="AA46" s="40">
        <f t="shared" si="15"/>
        <v>0</v>
      </c>
      <c r="AD46" s="36"/>
      <c r="AE46" s="36"/>
      <c r="AJ46" s="47"/>
      <c r="AK46" s="47"/>
      <c r="AL46" s="24"/>
      <c r="AM46" s="24"/>
      <c r="AN46" s="24"/>
    </row>
    <row r="47" spans="2:40" ht="15.75" customHeight="1">
      <c r="B47" s="309"/>
      <c r="C47" s="310"/>
      <c r="D47" s="310"/>
      <c r="E47" s="311">
        <f t="shared" si="11"/>
        <v>0</v>
      </c>
      <c r="F47" s="378" t="s">
        <v>46</v>
      </c>
      <c r="G47" s="379"/>
      <c r="H47" s="41" t="str">
        <f>IF($F47&lt;&gt;"Resource name",VLOOKUP($F47,'3. Resources'!$B$86:$C$95,2,FALSE),"")</f>
        <v/>
      </c>
      <c r="I47" s="42">
        <f t="shared" si="12"/>
        <v>0</v>
      </c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40">
        <f t="shared" si="13"/>
        <v>0</v>
      </c>
      <c r="Y47" s="44"/>
      <c r="Z47" s="45">
        <f t="shared" si="14"/>
        <v>0</v>
      </c>
      <c r="AA47" s="40">
        <f t="shared" si="15"/>
        <v>0</v>
      </c>
      <c r="AD47" s="36"/>
      <c r="AE47" s="36"/>
      <c r="AJ47" s="47"/>
      <c r="AK47" s="47"/>
      <c r="AL47" s="24"/>
      <c r="AM47" s="24"/>
      <c r="AN47" s="24"/>
    </row>
    <row r="48" spans="2:40" ht="15.75" customHeight="1">
      <c r="B48" s="309"/>
      <c r="C48" s="310"/>
      <c r="D48" s="310"/>
      <c r="E48" s="311">
        <f t="shared" si="11"/>
        <v>0</v>
      </c>
      <c r="F48" s="378" t="s">
        <v>46</v>
      </c>
      <c r="G48" s="379"/>
      <c r="H48" s="41" t="str">
        <f>IF($F48&lt;&gt;"Resource name",VLOOKUP($F48,'3. Resources'!$B$86:$C$95,2,FALSE),"")</f>
        <v/>
      </c>
      <c r="I48" s="42">
        <f t="shared" si="12"/>
        <v>0</v>
      </c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40">
        <f t="shared" si="13"/>
        <v>0</v>
      </c>
      <c r="Y48" s="44"/>
      <c r="Z48" s="45">
        <f t="shared" si="14"/>
        <v>0</v>
      </c>
      <c r="AA48" s="40">
        <f t="shared" si="15"/>
        <v>0</v>
      </c>
      <c r="AD48" s="36"/>
      <c r="AE48" s="36"/>
      <c r="AJ48" s="47"/>
      <c r="AK48" s="47"/>
      <c r="AL48" s="24"/>
      <c r="AM48" s="24"/>
      <c r="AN48" s="24"/>
    </row>
    <row r="49" spans="2:40" ht="15.75" customHeight="1">
      <c r="B49" s="309"/>
      <c r="C49" s="310"/>
      <c r="D49" s="310"/>
      <c r="E49" s="311">
        <f t="shared" si="11"/>
        <v>0</v>
      </c>
      <c r="F49" s="378" t="s">
        <v>46</v>
      </c>
      <c r="G49" s="379"/>
      <c r="H49" s="41" t="str">
        <f>IF($F49&lt;&gt;"Resource name",VLOOKUP($F49,'3. Resources'!$B$86:$C$95,2,FALSE),"")</f>
        <v/>
      </c>
      <c r="I49" s="42">
        <f t="shared" si="12"/>
        <v>0</v>
      </c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40">
        <f t="shared" si="13"/>
        <v>0</v>
      </c>
      <c r="Y49" s="44"/>
      <c r="Z49" s="45">
        <f t="shared" si="14"/>
        <v>0</v>
      </c>
      <c r="AA49" s="40">
        <f t="shared" si="15"/>
        <v>0</v>
      </c>
      <c r="AD49" s="36"/>
      <c r="AE49" s="36"/>
      <c r="AJ49" s="47"/>
      <c r="AK49" s="47"/>
      <c r="AL49" s="24"/>
      <c r="AM49" s="24"/>
      <c r="AN49" s="24"/>
    </row>
    <row r="50" spans="2:40">
      <c r="B50" s="309"/>
      <c r="C50" s="310"/>
      <c r="D50" s="310"/>
      <c r="E50" s="311">
        <f t="shared" si="11"/>
        <v>0</v>
      </c>
      <c r="F50" s="378" t="s">
        <v>46</v>
      </c>
      <c r="G50" s="379"/>
      <c r="H50" s="41" t="str">
        <f>IF($F50&lt;&gt;"Resource name",VLOOKUP($F50,'3. Resources'!$B$86:$C$95,2,FALSE),"")</f>
        <v/>
      </c>
      <c r="I50" s="42">
        <f t="shared" si="12"/>
        <v>0</v>
      </c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40">
        <f t="shared" si="13"/>
        <v>0</v>
      </c>
      <c r="Y50" s="44"/>
      <c r="Z50" s="45">
        <f t="shared" si="14"/>
        <v>0</v>
      </c>
      <c r="AA50" s="40">
        <f t="shared" si="15"/>
        <v>0</v>
      </c>
      <c r="AD50" s="36"/>
      <c r="AE50" s="36"/>
      <c r="AJ50" s="47"/>
      <c r="AK50" s="47"/>
      <c r="AL50" s="24"/>
      <c r="AM50" s="24"/>
      <c r="AN50" s="24"/>
    </row>
    <row r="51" spans="2:40">
      <c r="B51" s="309"/>
      <c r="C51" s="310"/>
      <c r="D51" s="310"/>
      <c r="E51" s="311">
        <f t="shared" si="11"/>
        <v>0</v>
      </c>
      <c r="F51" s="378" t="s">
        <v>46</v>
      </c>
      <c r="G51" s="379"/>
      <c r="H51" s="41" t="str">
        <f>IF($F51&lt;&gt;"Resource name",VLOOKUP($F51,'3. Resources'!$B$86:$C$95,2,FALSE),"")</f>
        <v/>
      </c>
      <c r="I51" s="42">
        <f t="shared" si="12"/>
        <v>0</v>
      </c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40">
        <f t="shared" si="13"/>
        <v>0</v>
      </c>
      <c r="Y51" s="44"/>
      <c r="Z51" s="45">
        <f t="shared" si="14"/>
        <v>0</v>
      </c>
      <c r="AA51" s="40">
        <f t="shared" si="15"/>
        <v>0</v>
      </c>
      <c r="AD51" s="36"/>
      <c r="AE51" s="36"/>
      <c r="AJ51" s="47"/>
      <c r="AK51" s="47"/>
      <c r="AL51" s="24"/>
      <c r="AM51" s="24"/>
      <c r="AN51" s="24"/>
    </row>
    <row r="52" spans="2:40">
      <c r="B52" s="309"/>
      <c r="C52" s="310"/>
      <c r="D52" s="310"/>
      <c r="E52" s="311">
        <f t="shared" si="11"/>
        <v>0</v>
      </c>
      <c r="F52" s="378" t="s">
        <v>46</v>
      </c>
      <c r="G52" s="379"/>
      <c r="H52" s="41" t="str">
        <f>IF($F52&lt;&gt;"Resource name",VLOOKUP($F52,'3. Resources'!$B$86:$C$95,2,FALSE),"")</f>
        <v/>
      </c>
      <c r="I52" s="42">
        <f t="shared" si="12"/>
        <v>0</v>
      </c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40">
        <f t="shared" si="13"/>
        <v>0</v>
      </c>
      <c r="Y52" s="44"/>
      <c r="Z52" s="45">
        <f t="shared" si="14"/>
        <v>0</v>
      </c>
      <c r="AA52" s="40">
        <f t="shared" si="15"/>
        <v>0</v>
      </c>
      <c r="AD52" s="36"/>
      <c r="AE52" s="36"/>
      <c r="AJ52" s="47"/>
      <c r="AK52" s="47"/>
      <c r="AL52" s="24"/>
      <c r="AM52" s="24"/>
      <c r="AN52" s="24"/>
    </row>
    <row r="53" spans="2:40">
      <c r="B53" s="48" t="s">
        <v>97</v>
      </c>
      <c r="C53" s="49"/>
      <c r="D53" s="49"/>
      <c r="E53" s="49"/>
      <c r="F53" s="380"/>
      <c r="G53" s="380"/>
      <c r="H53" s="50"/>
      <c r="I53" s="50"/>
      <c r="J53" s="141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  <c r="W53" s="141"/>
      <c r="X53" s="142"/>
      <c r="Y53" s="53"/>
      <c r="Z53" s="54"/>
      <c r="AA53" s="55"/>
      <c r="AD53" s="36"/>
      <c r="AE53" s="36"/>
      <c r="AJ53" s="47"/>
      <c r="AK53" s="47"/>
      <c r="AL53" s="24"/>
      <c r="AM53" s="24"/>
      <c r="AN53" s="24"/>
    </row>
    <row r="54" spans="2:40">
      <c r="B54" s="309"/>
      <c r="C54" s="310"/>
      <c r="D54" s="310"/>
      <c r="E54" s="311">
        <f t="shared" ref="E54:E68" si="16">SUM(J54:W54)</f>
        <v>0</v>
      </c>
      <c r="F54" s="378" t="s">
        <v>46</v>
      </c>
      <c r="G54" s="379"/>
      <c r="H54" s="41" t="str">
        <f>IF($F54&lt;&gt;"Resource name",VLOOKUP($F54,'3. Resources'!$B$86:$C$95,2,FALSE),"")</f>
        <v/>
      </c>
      <c r="I54" s="42">
        <f t="shared" ref="I54:I68" si="17">IF(D54&lt;&gt;0,E54/D54,0)</f>
        <v>0</v>
      </c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40">
        <f t="shared" ref="X54:X68" si="18">D54-E54</f>
        <v>0</v>
      </c>
      <c r="Y54" s="44"/>
      <c r="Z54" s="45">
        <f t="shared" ref="Z54:Z68" si="19">IF(AND(C54&lt;&gt;"",C54&lt;&gt;0),D54/C54-1,0)</f>
        <v>0</v>
      </c>
      <c r="AA54" s="40">
        <f t="shared" ref="AA54:AA68" si="20">C54-D54</f>
        <v>0</v>
      </c>
      <c r="AD54" s="36"/>
      <c r="AE54" s="36"/>
      <c r="AJ54" s="47"/>
      <c r="AK54" s="47"/>
      <c r="AL54" s="24"/>
      <c r="AM54" s="24"/>
      <c r="AN54" s="24"/>
    </row>
    <row r="55" spans="2:40">
      <c r="B55" s="309"/>
      <c r="C55" s="310"/>
      <c r="D55" s="310"/>
      <c r="E55" s="311">
        <f t="shared" si="16"/>
        <v>0</v>
      </c>
      <c r="F55" s="378" t="s">
        <v>46</v>
      </c>
      <c r="G55" s="379"/>
      <c r="H55" s="41" t="str">
        <f>IF($F55&lt;&gt;"Resource name",VLOOKUP($F55,'3. Resources'!$B$86:$C$95,2,FALSE),"")</f>
        <v/>
      </c>
      <c r="I55" s="42">
        <f t="shared" si="17"/>
        <v>0</v>
      </c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40">
        <f t="shared" si="18"/>
        <v>0</v>
      </c>
      <c r="Y55" s="44"/>
      <c r="Z55" s="45">
        <f t="shared" si="19"/>
        <v>0</v>
      </c>
      <c r="AA55" s="40">
        <f t="shared" si="20"/>
        <v>0</v>
      </c>
      <c r="AD55" s="36"/>
      <c r="AE55" s="36"/>
      <c r="AJ55" s="47"/>
      <c r="AK55" s="47"/>
      <c r="AL55" s="24"/>
      <c r="AM55" s="24"/>
      <c r="AN55" s="24"/>
    </row>
    <row r="56" spans="2:40">
      <c r="B56" s="309"/>
      <c r="C56" s="310"/>
      <c r="D56" s="310"/>
      <c r="E56" s="311">
        <f t="shared" si="16"/>
        <v>0</v>
      </c>
      <c r="F56" s="378" t="s">
        <v>46</v>
      </c>
      <c r="G56" s="379"/>
      <c r="H56" s="41" t="str">
        <f>IF($F56&lt;&gt;"Resource name",VLOOKUP($F56,'3. Resources'!$B$86:$C$95,2,FALSE),"")</f>
        <v/>
      </c>
      <c r="I56" s="42">
        <f t="shared" si="17"/>
        <v>0</v>
      </c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40">
        <f t="shared" si="18"/>
        <v>0</v>
      </c>
      <c r="Y56" s="44"/>
      <c r="Z56" s="45">
        <f t="shared" si="19"/>
        <v>0</v>
      </c>
      <c r="AA56" s="40">
        <f t="shared" si="20"/>
        <v>0</v>
      </c>
      <c r="AD56" s="36"/>
      <c r="AE56" s="36"/>
      <c r="AJ56" s="47"/>
      <c r="AK56" s="47"/>
      <c r="AL56" s="24"/>
      <c r="AM56" s="24"/>
      <c r="AN56" s="24"/>
    </row>
    <row r="57" spans="2:40">
      <c r="B57" s="309"/>
      <c r="C57" s="310"/>
      <c r="D57" s="310"/>
      <c r="E57" s="311">
        <f t="shared" si="16"/>
        <v>0</v>
      </c>
      <c r="F57" s="378" t="s">
        <v>46</v>
      </c>
      <c r="G57" s="379"/>
      <c r="H57" s="41" t="str">
        <f>IF($F57&lt;&gt;"Resource name",VLOOKUP($F57,'3. Resources'!$B$86:$C$95,2,FALSE),"")</f>
        <v/>
      </c>
      <c r="I57" s="42">
        <f t="shared" si="17"/>
        <v>0</v>
      </c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40">
        <f t="shared" si="18"/>
        <v>0</v>
      </c>
      <c r="Y57" s="44"/>
      <c r="Z57" s="45">
        <f t="shared" si="19"/>
        <v>0</v>
      </c>
      <c r="AA57" s="40">
        <f t="shared" si="20"/>
        <v>0</v>
      </c>
      <c r="AD57" s="36"/>
      <c r="AE57" s="36"/>
      <c r="AJ57" s="47"/>
      <c r="AK57" s="47"/>
      <c r="AL57" s="24"/>
      <c r="AM57" s="24"/>
      <c r="AN57" s="24"/>
    </row>
    <row r="58" spans="2:40">
      <c r="B58" s="309"/>
      <c r="C58" s="310"/>
      <c r="D58" s="310"/>
      <c r="E58" s="311">
        <f t="shared" si="16"/>
        <v>0</v>
      </c>
      <c r="F58" s="378" t="s">
        <v>46</v>
      </c>
      <c r="G58" s="379"/>
      <c r="H58" s="41" t="str">
        <f>IF($F58&lt;&gt;"Resource name",VLOOKUP($F58,'3. Resources'!$B$86:$C$95,2,FALSE),"")</f>
        <v/>
      </c>
      <c r="I58" s="42">
        <f t="shared" si="17"/>
        <v>0</v>
      </c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40">
        <f t="shared" si="18"/>
        <v>0</v>
      </c>
      <c r="Y58" s="44"/>
      <c r="Z58" s="45">
        <f t="shared" si="19"/>
        <v>0</v>
      </c>
      <c r="AA58" s="40">
        <f t="shared" si="20"/>
        <v>0</v>
      </c>
      <c r="AD58" s="36"/>
      <c r="AE58" s="36"/>
      <c r="AJ58" s="47"/>
      <c r="AK58" s="47"/>
      <c r="AL58" s="24"/>
      <c r="AM58" s="24"/>
      <c r="AN58" s="24"/>
    </row>
    <row r="59" spans="2:40">
      <c r="B59" s="309"/>
      <c r="C59" s="310"/>
      <c r="D59" s="310"/>
      <c r="E59" s="311">
        <f t="shared" si="16"/>
        <v>0</v>
      </c>
      <c r="F59" s="378" t="s">
        <v>46</v>
      </c>
      <c r="G59" s="379"/>
      <c r="H59" s="41" t="str">
        <f>IF($F59&lt;&gt;"Resource name",VLOOKUP($F59,'3. Resources'!$B$86:$C$95,2,FALSE),"")</f>
        <v/>
      </c>
      <c r="I59" s="42">
        <f t="shared" si="17"/>
        <v>0</v>
      </c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40">
        <f t="shared" si="18"/>
        <v>0</v>
      </c>
      <c r="Y59" s="44"/>
      <c r="Z59" s="45">
        <f t="shared" si="19"/>
        <v>0</v>
      </c>
      <c r="AA59" s="40">
        <f t="shared" si="20"/>
        <v>0</v>
      </c>
      <c r="AD59" s="36"/>
      <c r="AE59" s="36"/>
      <c r="AJ59" s="47"/>
      <c r="AK59" s="47"/>
      <c r="AL59" s="24"/>
      <c r="AM59" s="24"/>
      <c r="AN59" s="24"/>
    </row>
    <row r="60" spans="2:40">
      <c r="B60" s="309"/>
      <c r="C60" s="310"/>
      <c r="D60" s="310"/>
      <c r="E60" s="311">
        <f t="shared" si="16"/>
        <v>0</v>
      </c>
      <c r="F60" s="378" t="s">
        <v>46</v>
      </c>
      <c r="G60" s="379"/>
      <c r="H60" s="41" t="str">
        <f>IF($F60&lt;&gt;"Resource name",VLOOKUP($F60,'3. Resources'!$B$86:$C$95,2,FALSE),"")</f>
        <v/>
      </c>
      <c r="I60" s="42">
        <f t="shared" si="17"/>
        <v>0</v>
      </c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40">
        <f t="shared" si="18"/>
        <v>0</v>
      </c>
      <c r="Y60" s="44"/>
      <c r="Z60" s="45">
        <f t="shared" si="19"/>
        <v>0</v>
      </c>
      <c r="AA60" s="40">
        <f t="shared" si="20"/>
        <v>0</v>
      </c>
      <c r="AD60" s="36"/>
      <c r="AE60" s="36"/>
      <c r="AJ60" s="47"/>
      <c r="AK60" s="47"/>
      <c r="AL60" s="24"/>
      <c r="AM60" s="24"/>
      <c r="AN60" s="24"/>
    </row>
    <row r="61" spans="2:40">
      <c r="B61" s="309"/>
      <c r="C61" s="310"/>
      <c r="D61" s="310"/>
      <c r="E61" s="311">
        <f t="shared" si="16"/>
        <v>0</v>
      </c>
      <c r="F61" s="378" t="s">
        <v>46</v>
      </c>
      <c r="G61" s="379"/>
      <c r="H61" s="41" t="str">
        <f>IF($F61&lt;&gt;"Resource name",VLOOKUP($F61,'3. Resources'!$B$86:$C$95,2,FALSE),"")</f>
        <v/>
      </c>
      <c r="I61" s="42">
        <f t="shared" si="17"/>
        <v>0</v>
      </c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40">
        <f t="shared" si="18"/>
        <v>0</v>
      </c>
      <c r="Y61" s="44"/>
      <c r="Z61" s="45">
        <f t="shared" si="19"/>
        <v>0</v>
      </c>
      <c r="AA61" s="40">
        <f t="shared" si="20"/>
        <v>0</v>
      </c>
      <c r="AD61" s="36"/>
      <c r="AE61" s="36"/>
      <c r="AJ61" s="47"/>
      <c r="AK61" s="47"/>
      <c r="AL61" s="24"/>
      <c r="AM61" s="24"/>
      <c r="AN61" s="24"/>
    </row>
    <row r="62" spans="2:40">
      <c r="B62" s="309"/>
      <c r="C62" s="310"/>
      <c r="D62" s="310"/>
      <c r="E62" s="311">
        <f t="shared" si="16"/>
        <v>0</v>
      </c>
      <c r="F62" s="378" t="s">
        <v>46</v>
      </c>
      <c r="G62" s="379"/>
      <c r="H62" s="41" t="str">
        <f>IF($F62&lt;&gt;"Resource name",VLOOKUP($F62,'3. Resources'!$B$86:$C$95,2,FALSE),"")</f>
        <v/>
      </c>
      <c r="I62" s="42">
        <f t="shared" si="17"/>
        <v>0</v>
      </c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40">
        <f t="shared" si="18"/>
        <v>0</v>
      </c>
      <c r="Y62" s="44"/>
      <c r="Z62" s="45">
        <f t="shared" si="19"/>
        <v>0</v>
      </c>
      <c r="AA62" s="40">
        <f t="shared" si="20"/>
        <v>0</v>
      </c>
      <c r="AD62" s="36"/>
      <c r="AE62" s="36"/>
      <c r="AJ62" s="47"/>
      <c r="AK62" s="47"/>
      <c r="AL62" s="24"/>
      <c r="AM62" s="24"/>
      <c r="AN62" s="24"/>
    </row>
    <row r="63" spans="2:40">
      <c r="B63" s="309"/>
      <c r="C63" s="310"/>
      <c r="D63" s="310"/>
      <c r="E63" s="311">
        <f t="shared" si="16"/>
        <v>0</v>
      </c>
      <c r="F63" s="378" t="s">
        <v>46</v>
      </c>
      <c r="G63" s="379"/>
      <c r="H63" s="41" t="str">
        <f>IF($F63&lt;&gt;"Resource name",VLOOKUP($F63,'3. Resources'!$B$86:$C$95,2,FALSE),"")</f>
        <v/>
      </c>
      <c r="I63" s="42">
        <f t="shared" si="17"/>
        <v>0</v>
      </c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40">
        <f t="shared" si="18"/>
        <v>0</v>
      </c>
      <c r="Y63" s="44"/>
      <c r="Z63" s="45">
        <f t="shared" si="19"/>
        <v>0</v>
      </c>
      <c r="AA63" s="40">
        <f t="shared" si="20"/>
        <v>0</v>
      </c>
      <c r="AD63" s="36"/>
      <c r="AE63" s="36"/>
      <c r="AJ63" s="47"/>
      <c r="AK63" s="47"/>
      <c r="AL63" s="24"/>
      <c r="AM63" s="24"/>
      <c r="AN63" s="24"/>
    </row>
    <row r="64" spans="2:40">
      <c r="B64" s="309"/>
      <c r="C64" s="310"/>
      <c r="D64" s="310"/>
      <c r="E64" s="311">
        <f t="shared" si="16"/>
        <v>0</v>
      </c>
      <c r="F64" s="378" t="s">
        <v>46</v>
      </c>
      <c r="G64" s="379"/>
      <c r="H64" s="41" t="str">
        <f>IF($F64&lt;&gt;"Resource name",VLOOKUP($F64,'3. Resources'!$B$86:$C$95,2,FALSE),"")</f>
        <v/>
      </c>
      <c r="I64" s="42">
        <f t="shared" si="17"/>
        <v>0</v>
      </c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40">
        <f t="shared" si="18"/>
        <v>0</v>
      </c>
      <c r="Y64" s="44"/>
      <c r="Z64" s="45">
        <f t="shared" si="19"/>
        <v>0</v>
      </c>
      <c r="AA64" s="40">
        <f t="shared" si="20"/>
        <v>0</v>
      </c>
      <c r="AD64" s="36"/>
      <c r="AE64" s="36"/>
      <c r="AJ64" s="47"/>
      <c r="AK64" s="47"/>
      <c r="AL64" s="24"/>
      <c r="AM64" s="24"/>
      <c r="AN64" s="24"/>
    </row>
    <row r="65" spans="2:40">
      <c r="B65" s="309"/>
      <c r="C65" s="310"/>
      <c r="D65" s="310"/>
      <c r="E65" s="311">
        <f t="shared" si="16"/>
        <v>0</v>
      </c>
      <c r="F65" s="378" t="s">
        <v>46</v>
      </c>
      <c r="G65" s="379"/>
      <c r="H65" s="41" t="str">
        <f>IF($F65&lt;&gt;"Resource name",VLOOKUP($F65,'3. Resources'!$B$86:$C$95,2,FALSE),"")</f>
        <v/>
      </c>
      <c r="I65" s="42">
        <f t="shared" si="17"/>
        <v>0</v>
      </c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40">
        <f t="shared" si="18"/>
        <v>0</v>
      </c>
      <c r="Y65" s="44"/>
      <c r="Z65" s="45">
        <f t="shared" si="19"/>
        <v>0</v>
      </c>
      <c r="AA65" s="40">
        <f t="shared" si="20"/>
        <v>0</v>
      </c>
      <c r="AD65" s="36"/>
      <c r="AE65" s="36"/>
      <c r="AJ65" s="47"/>
      <c r="AK65" s="47"/>
      <c r="AL65" s="24"/>
      <c r="AM65" s="24"/>
      <c r="AN65" s="24"/>
    </row>
    <row r="66" spans="2:40">
      <c r="B66" s="309"/>
      <c r="C66" s="310"/>
      <c r="D66" s="310"/>
      <c r="E66" s="311">
        <f t="shared" si="16"/>
        <v>0</v>
      </c>
      <c r="F66" s="378" t="s">
        <v>46</v>
      </c>
      <c r="G66" s="379"/>
      <c r="H66" s="41" t="str">
        <f>IF($F66&lt;&gt;"Resource name",VLOOKUP($F66,'3. Resources'!$B$86:$C$95,2,FALSE),"")</f>
        <v/>
      </c>
      <c r="I66" s="42">
        <f t="shared" si="17"/>
        <v>0</v>
      </c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40">
        <f t="shared" si="18"/>
        <v>0</v>
      </c>
      <c r="Y66" s="44"/>
      <c r="Z66" s="45">
        <f t="shared" si="19"/>
        <v>0</v>
      </c>
      <c r="AA66" s="40">
        <f t="shared" si="20"/>
        <v>0</v>
      </c>
      <c r="AD66" s="36"/>
      <c r="AE66" s="36"/>
      <c r="AJ66" s="47"/>
      <c r="AK66" s="47"/>
      <c r="AL66" s="24"/>
      <c r="AM66" s="24"/>
      <c r="AN66" s="24"/>
    </row>
    <row r="67" spans="2:40">
      <c r="B67" s="309"/>
      <c r="C67" s="310"/>
      <c r="D67" s="310"/>
      <c r="E67" s="311">
        <f t="shared" si="16"/>
        <v>0</v>
      </c>
      <c r="F67" s="378" t="s">
        <v>46</v>
      </c>
      <c r="G67" s="379"/>
      <c r="H67" s="41" t="str">
        <f>IF($F67&lt;&gt;"Resource name",VLOOKUP($F67,'3. Resources'!$B$86:$C$95,2,FALSE),"")</f>
        <v/>
      </c>
      <c r="I67" s="42">
        <f t="shared" si="17"/>
        <v>0</v>
      </c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40">
        <f t="shared" si="18"/>
        <v>0</v>
      </c>
      <c r="Y67" s="44"/>
      <c r="Z67" s="45">
        <f t="shared" si="19"/>
        <v>0</v>
      </c>
      <c r="AA67" s="40">
        <f t="shared" si="20"/>
        <v>0</v>
      </c>
      <c r="AD67" s="36"/>
      <c r="AE67" s="36"/>
      <c r="AJ67" s="47"/>
      <c r="AK67" s="47"/>
      <c r="AL67" s="24"/>
      <c r="AM67" s="24"/>
      <c r="AN67" s="24"/>
    </row>
    <row r="68" spans="2:40">
      <c r="B68" s="309"/>
      <c r="C68" s="310"/>
      <c r="D68" s="310"/>
      <c r="E68" s="311">
        <f t="shared" si="16"/>
        <v>0</v>
      </c>
      <c r="F68" s="378" t="s">
        <v>46</v>
      </c>
      <c r="G68" s="379"/>
      <c r="H68" s="41" t="str">
        <f>IF($F68&lt;&gt;"Resource name",VLOOKUP($F68,'3. Resources'!$B$86:$C$95,2,FALSE),"")</f>
        <v/>
      </c>
      <c r="I68" s="42">
        <f t="shared" si="17"/>
        <v>0</v>
      </c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40">
        <f t="shared" si="18"/>
        <v>0</v>
      </c>
      <c r="Y68" s="44"/>
      <c r="Z68" s="45">
        <f t="shared" si="19"/>
        <v>0</v>
      </c>
      <c r="AA68" s="40">
        <f t="shared" si="20"/>
        <v>0</v>
      </c>
      <c r="AD68" s="36"/>
      <c r="AE68" s="36"/>
      <c r="AJ68" s="47"/>
      <c r="AK68" s="47"/>
      <c r="AL68" s="24"/>
      <c r="AM68" s="24"/>
      <c r="AN68" s="24"/>
    </row>
    <row r="69" spans="2:40">
      <c r="B69" s="48" t="s">
        <v>98</v>
      </c>
      <c r="C69" s="49"/>
      <c r="D69" s="49"/>
      <c r="E69" s="49"/>
      <c r="F69" s="380"/>
      <c r="G69" s="380"/>
      <c r="H69" s="50"/>
      <c r="I69" s="50"/>
      <c r="J69" s="141"/>
      <c r="K69" s="141"/>
      <c r="L69" s="141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2"/>
      <c r="Y69" s="53"/>
      <c r="Z69" s="54"/>
      <c r="AA69" s="55"/>
      <c r="AD69" s="36"/>
      <c r="AE69" s="36"/>
      <c r="AJ69" s="47"/>
      <c r="AK69" s="47"/>
      <c r="AL69" s="24"/>
      <c r="AM69" s="24"/>
      <c r="AN69" s="24"/>
    </row>
    <row r="70" spans="2:40">
      <c r="B70" s="309"/>
      <c r="C70" s="310"/>
      <c r="D70" s="310"/>
      <c r="E70" s="311">
        <f t="shared" ref="E70:E84" si="21">SUM(J70:W70)</f>
        <v>0</v>
      </c>
      <c r="F70" s="378" t="s">
        <v>46</v>
      </c>
      <c r="G70" s="379"/>
      <c r="H70" s="41" t="str">
        <f>IF($F70&lt;&gt;"Resource name",VLOOKUP($F70,'3. Resources'!$B$86:$C$95,2,FALSE),"")</f>
        <v/>
      </c>
      <c r="I70" s="42">
        <f t="shared" ref="I70:I84" si="22">IF(D70&lt;&gt;0,E70/D70,0)</f>
        <v>0</v>
      </c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40">
        <f t="shared" ref="X70:X84" si="23">D70-E70</f>
        <v>0</v>
      </c>
      <c r="Y70" s="44"/>
      <c r="Z70" s="45">
        <f t="shared" ref="Z70:Z84" si="24">IF(AND(C70&lt;&gt;"",C70&lt;&gt;0),D70/C70-1,0)</f>
        <v>0</v>
      </c>
      <c r="AA70" s="40">
        <f t="shared" ref="AA70:AA84" si="25">C70-D70</f>
        <v>0</v>
      </c>
      <c r="AD70" s="36"/>
      <c r="AE70" s="36"/>
      <c r="AJ70" s="47"/>
      <c r="AK70" s="47"/>
      <c r="AL70" s="24"/>
      <c r="AM70" s="24"/>
      <c r="AN70" s="24"/>
    </row>
    <row r="71" spans="2:40">
      <c r="B71" s="309"/>
      <c r="C71" s="310"/>
      <c r="D71" s="310"/>
      <c r="E71" s="311">
        <f t="shared" si="21"/>
        <v>0</v>
      </c>
      <c r="F71" s="378" t="s">
        <v>46</v>
      </c>
      <c r="G71" s="379"/>
      <c r="H71" s="41" t="str">
        <f>IF($F71&lt;&gt;"Resource name",VLOOKUP($F71,'3. Resources'!$B$86:$C$95,2,FALSE),"")</f>
        <v/>
      </c>
      <c r="I71" s="42">
        <f t="shared" si="22"/>
        <v>0</v>
      </c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40">
        <f t="shared" si="23"/>
        <v>0</v>
      </c>
      <c r="Y71" s="44"/>
      <c r="Z71" s="45">
        <f t="shared" si="24"/>
        <v>0</v>
      </c>
      <c r="AA71" s="40">
        <f t="shared" si="25"/>
        <v>0</v>
      </c>
      <c r="AD71" s="36"/>
      <c r="AE71" s="36"/>
      <c r="AJ71" s="47"/>
      <c r="AK71" s="47"/>
      <c r="AL71" s="24"/>
      <c r="AM71" s="24"/>
      <c r="AN71" s="24"/>
    </row>
    <row r="72" spans="2:40">
      <c r="B72" s="309"/>
      <c r="C72" s="310"/>
      <c r="D72" s="310"/>
      <c r="E72" s="311">
        <f t="shared" si="21"/>
        <v>0</v>
      </c>
      <c r="F72" s="378" t="s">
        <v>46</v>
      </c>
      <c r="G72" s="379"/>
      <c r="H72" s="41" t="str">
        <f>IF($F72&lt;&gt;"Resource name",VLOOKUP($F72,'3. Resources'!$B$86:$C$95,2,FALSE),"")</f>
        <v/>
      </c>
      <c r="I72" s="42">
        <f t="shared" si="22"/>
        <v>0</v>
      </c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40">
        <f t="shared" si="23"/>
        <v>0</v>
      </c>
      <c r="Y72" s="44"/>
      <c r="Z72" s="45">
        <f t="shared" si="24"/>
        <v>0</v>
      </c>
      <c r="AA72" s="40">
        <f t="shared" si="25"/>
        <v>0</v>
      </c>
      <c r="AD72" s="36"/>
      <c r="AE72" s="36"/>
      <c r="AJ72" s="47"/>
      <c r="AK72" s="47"/>
      <c r="AL72" s="24"/>
      <c r="AM72" s="24"/>
      <c r="AN72" s="24"/>
    </row>
    <row r="73" spans="2:40">
      <c r="B73" s="309"/>
      <c r="C73" s="310"/>
      <c r="D73" s="310"/>
      <c r="E73" s="311">
        <f t="shared" si="21"/>
        <v>0</v>
      </c>
      <c r="F73" s="378" t="s">
        <v>46</v>
      </c>
      <c r="G73" s="379"/>
      <c r="H73" s="41" t="str">
        <f>IF($F73&lt;&gt;"Resource name",VLOOKUP($F73,'3. Resources'!$B$86:$C$95,2,FALSE),"")</f>
        <v/>
      </c>
      <c r="I73" s="42">
        <f t="shared" si="22"/>
        <v>0</v>
      </c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40">
        <f t="shared" si="23"/>
        <v>0</v>
      </c>
      <c r="Y73" s="44"/>
      <c r="Z73" s="45">
        <f t="shared" si="24"/>
        <v>0</v>
      </c>
      <c r="AA73" s="40">
        <f t="shared" si="25"/>
        <v>0</v>
      </c>
      <c r="AD73" s="36"/>
      <c r="AE73" s="36"/>
      <c r="AJ73" s="47"/>
      <c r="AK73" s="47"/>
      <c r="AL73" s="24"/>
      <c r="AM73" s="24"/>
      <c r="AN73" s="24"/>
    </row>
    <row r="74" spans="2:40">
      <c r="B74" s="309"/>
      <c r="C74" s="310"/>
      <c r="D74" s="310"/>
      <c r="E74" s="311">
        <f t="shared" si="21"/>
        <v>0</v>
      </c>
      <c r="F74" s="378" t="s">
        <v>46</v>
      </c>
      <c r="G74" s="379"/>
      <c r="H74" s="41" t="str">
        <f>IF($F74&lt;&gt;"Resource name",VLOOKUP($F74,'3. Resources'!$B$86:$C$95,2,FALSE),"")</f>
        <v/>
      </c>
      <c r="I74" s="42">
        <f t="shared" si="22"/>
        <v>0</v>
      </c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40">
        <f t="shared" si="23"/>
        <v>0</v>
      </c>
      <c r="Y74" s="44"/>
      <c r="Z74" s="45">
        <f t="shared" si="24"/>
        <v>0</v>
      </c>
      <c r="AA74" s="40">
        <f t="shared" si="25"/>
        <v>0</v>
      </c>
      <c r="AD74" s="36"/>
      <c r="AE74" s="36"/>
      <c r="AJ74" s="47"/>
      <c r="AK74" s="47"/>
      <c r="AL74" s="24"/>
      <c r="AM74" s="24"/>
      <c r="AN74" s="24"/>
    </row>
    <row r="75" spans="2:40">
      <c r="B75" s="309"/>
      <c r="C75" s="310"/>
      <c r="D75" s="310"/>
      <c r="E75" s="311">
        <f t="shared" si="21"/>
        <v>0</v>
      </c>
      <c r="F75" s="378" t="s">
        <v>46</v>
      </c>
      <c r="G75" s="379"/>
      <c r="H75" s="41" t="str">
        <f>IF($F75&lt;&gt;"Resource name",VLOOKUP($F75,'3. Resources'!$B$86:$C$95,2,FALSE),"")</f>
        <v/>
      </c>
      <c r="I75" s="42">
        <f t="shared" si="22"/>
        <v>0</v>
      </c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40">
        <f t="shared" si="23"/>
        <v>0</v>
      </c>
      <c r="Y75" s="44"/>
      <c r="Z75" s="45">
        <f t="shared" si="24"/>
        <v>0</v>
      </c>
      <c r="AA75" s="40">
        <f t="shared" si="25"/>
        <v>0</v>
      </c>
      <c r="AD75" s="36"/>
      <c r="AE75" s="36"/>
      <c r="AJ75" s="47"/>
      <c r="AK75" s="47"/>
      <c r="AL75" s="24"/>
      <c r="AM75" s="24"/>
      <c r="AN75" s="24"/>
    </row>
    <row r="76" spans="2:40">
      <c r="B76" s="309"/>
      <c r="C76" s="310"/>
      <c r="D76" s="310"/>
      <c r="E76" s="311">
        <f t="shared" si="21"/>
        <v>0</v>
      </c>
      <c r="F76" s="378" t="s">
        <v>46</v>
      </c>
      <c r="G76" s="379"/>
      <c r="H76" s="41" t="str">
        <f>IF($F76&lt;&gt;"Resource name",VLOOKUP($F76,'3. Resources'!$B$86:$C$95,2,FALSE),"")</f>
        <v/>
      </c>
      <c r="I76" s="42">
        <f t="shared" si="22"/>
        <v>0</v>
      </c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40">
        <f t="shared" si="23"/>
        <v>0</v>
      </c>
      <c r="Y76" s="44"/>
      <c r="Z76" s="45">
        <f t="shared" si="24"/>
        <v>0</v>
      </c>
      <c r="AA76" s="40">
        <f t="shared" si="25"/>
        <v>0</v>
      </c>
      <c r="AD76" s="36"/>
      <c r="AE76" s="36"/>
      <c r="AJ76" s="47"/>
      <c r="AK76" s="47"/>
      <c r="AL76" s="24"/>
      <c r="AM76" s="24"/>
      <c r="AN76" s="24"/>
    </row>
    <row r="77" spans="2:40">
      <c r="B77" s="309"/>
      <c r="C77" s="310"/>
      <c r="D77" s="310"/>
      <c r="E77" s="311">
        <f t="shared" si="21"/>
        <v>0</v>
      </c>
      <c r="F77" s="378" t="s">
        <v>46</v>
      </c>
      <c r="G77" s="379"/>
      <c r="H77" s="41" t="str">
        <f>IF($F77&lt;&gt;"Resource name",VLOOKUP($F77,'3. Resources'!$B$86:$C$95,2,FALSE),"")</f>
        <v/>
      </c>
      <c r="I77" s="42">
        <f t="shared" si="22"/>
        <v>0</v>
      </c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40">
        <f t="shared" si="23"/>
        <v>0</v>
      </c>
      <c r="Y77" s="44"/>
      <c r="Z77" s="45">
        <f t="shared" si="24"/>
        <v>0</v>
      </c>
      <c r="AA77" s="40">
        <f t="shared" si="25"/>
        <v>0</v>
      </c>
      <c r="AD77" s="36"/>
      <c r="AE77" s="36"/>
      <c r="AJ77" s="47"/>
      <c r="AK77" s="47"/>
      <c r="AL77" s="24"/>
      <c r="AM77" s="24"/>
      <c r="AN77" s="24"/>
    </row>
    <row r="78" spans="2:40">
      <c r="B78" s="309"/>
      <c r="C78" s="310"/>
      <c r="D78" s="310"/>
      <c r="E78" s="311">
        <f t="shared" si="21"/>
        <v>0</v>
      </c>
      <c r="F78" s="378" t="s">
        <v>46</v>
      </c>
      <c r="G78" s="379"/>
      <c r="H78" s="41" t="str">
        <f>IF($F78&lt;&gt;"Resource name",VLOOKUP($F78,'3. Resources'!$B$86:$C$95,2,FALSE),"")</f>
        <v/>
      </c>
      <c r="I78" s="42">
        <f t="shared" si="22"/>
        <v>0</v>
      </c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40">
        <f t="shared" si="23"/>
        <v>0</v>
      </c>
      <c r="Y78" s="44"/>
      <c r="Z78" s="45">
        <f t="shared" si="24"/>
        <v>0</v>
      </c>
      <c r="AA78" s="40">
        <f t="shared" si="25"/>
        <v>0</v>
      </c>
      <c r="AD78" s="36"/>
      <c r="AE78" s="36"/>
      <c r="AJ78" s="47"/>
      <c r="AK78" s="47"/>
      <c r="AL78" s="24"/>
      <c r="AM78" s="24"/>
      <c r="AN78" s="24"/>
    </row>
    <row r="79" spans="2:40">
      <c r="B79" s="309"/>
      <c r="C79" s="310"/>
      <c r="D79" s="310"/>
      <c r="E79" s="311">
        <f t="shared" si="21"/>
        <v>0</v>
      </c>
      <c r="F79" s="378" t="s">
        <v>46</v>
      </c>
      <c r="G79" s="379"/>
      <c r="H79" s="41" t="str">
        <f>IF($F79&lt;&gt;"Resource name",VLOOKUP($F79,'3. Resources'!$B$86:$C$95,2,FALSE),"")</f>
        <v/>
      </c>
      <c r="I79" s="42">
        <f t="shared" si="22"/>
        <v>0</v>
      </c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40">
        <f t="shared" si="23"/>
        <v>0</v>
      </c>
      <c r="Y79" s="44"/>
      <c r="Z79" s="45">
        <f t="shared" si="24"/>
        <v>0</v>
      </c>
      <c r="AA79" s="40">
        <f t="shared" si="25"/>
        <v>0</v>
      </c>
      <c r="AD79" s="36"/>
      <c r="AE79" s="36"/>
      <c r="AJ79" s="47"/>
      <c r="AK79" s="47"/>
      <c r="AL79" s="24"/>
      <c r="AM79" s="24"/>
      <c r="AN79" s="24"/>
    </row>
    <row r="80" spans="2:40">
      <c r="B80" s="309"/>
      <c r="C80" s="310"/>
      <c r="D80" s="310"/>
      <c r="E80" s="311">
        <f t="shared" si="21"/>
        <v>0</v>
      </c>
      <c r="F80" s="378" t="s">
        <v>46</v>
      </c>
      <c r="G80" s="379"/>
      <c r="H80" s="41" t="str">
        <f>IF($F80&lt;&gt;"Resource name",VLOOKUP($F80,'3. Resources'!$B$86:$C$95,2,FALSE),"")</f>
        <v/>
      </c>
      <c r="I80" s="42">
        <f t="shared" si="22"/>
        <v>0</v>
      </c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40">
        <f t="shared" si="23"/>
        <v>0</v>
      </c>
      <c r="Y80" s="44"/>
      <c r="Z80" s="45">
        <f t="shared" si="24"/>
        <v>0</v>
      </c>
      <c r="AA80" s="40">
        <f t="shared" si="25"/>
        <v>0</v>
      </c>
      <c r="AD80" s="36"/>
      <c r="AE80" s="36"/>
      <c r="AJ80" s="47"/>
      <c r="AK80" s="47"/>
      <c r="AL80" s="24"/>
      <c r="AM80" s="24"/>
      <c r="AN80" s="24"/>
    </row>
    <row r="81" spans="2:40">
      <c r="B81" s="309"/>
      <c r="C81" s="310"/>
      <c r="D81" s="310"/>
      <c r="E81" s="311">
        <f t="shared" si="21"/>
        <v>0</v>
      </c>
      <c r="F81" s="378" t="s">
        <v>46</v>
      </c>
      <c r="G81" s="379"/>
      <c r="H81" s="41" t="str">
        <f>IF($F81&lt;&gt;"Resource name",VLOOKUP($F81,'3. Resources'!$B$86:$C$95,2,FALSE),"")</f>
        <v/>
      </c>
      <c r="I81" s="42">
        <f t="shared" si="22"/>
        <v>0</v>
      </c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40">
        <f t="shared" si="23"/>
        <v>0</v>
      </c>
      <c r="Y81" s="44"/>
      <c r="Z81" s="45">
        <f t="shared" si="24"/>
        <v>0</v>
      </c>
      <c r="AA81" s="40">
        <f t="shared" si="25"/>
        <v>0</v>
      </c>
      <c r="AD81" s="36"/>
      <c r="AE81" s="36"/>
      <c r="AJ81" s="47"/>
      <c r="AK81" s="47"/>
      <c r="AL81" s="24"/>
      <c r="AM81" s="24"/>
      <c r="AN81" s="24"/>
    </row>
    <row r="82" spans="2:40">
      <c r="B82" s="309"/>
      <c r="C82" s="310"/>
      <c r="D82" s="310"/>
      <c r="E82" s="311">
        <f t="shared" si="21"/>
        <v>0</v>
      </c>
      <c r="F82" s="378" t="s">
        <v>46</v>
      </c>
      <c r="G82" s="379"/>
      <c r="H82" s="41" t="str">
        <f>IF($F82&lt;&gt;"Resource name",VLOOKUP($F82,'3. Resources'!$B$86:$C$95,2,FALSE),"")</f>
        <v/>
      </c>
      <c r="I82" s="42">
        <f t="shared" si="22"/>
        <v>0</v>
      </c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40">
        <f t="shared" si="23"/>
        <v>0</v>
      </c>
      <c r="Y82" s="44"/>
      <c r="Z82" s="45">
        <f t="shared" si="24"/>
        <v>0</v>
      </c>
      <c r="AA82" s="40">
        <f t="shared" si="25"/>
        <v>0</v>
      </c>
      <c r="AD82" s="36"/>
      <c r="AE82" s="36"/>
      <c r="AJ82" s="47"/>
      <c r="AK82" s="47"/>
      <c r="AL82" s="24"/>
      <c r="AM82" s="24"/>
      <c r="AN82" s="24"/>
    </row>
    <row r="83" spans="2:40">
      <c r="B83" s="309"/>
      <c r="C83" s="310"/>
      <c r="D83" s="310"/>
      <c r="E83" s="311">
        <f t="shared" si="21"/>
        <v>0</v>
      </c>
      <c r="F83" s="378" t="s">
        <v>46</v>
      </c>
      <c r="G83" s="379"/>
      <c r="H83" s="41" t="str">
        <f>IF($F83&lt;&gt;"Resource name",VLOOKUP($F83,'3. Resources'!$B$86:$C$95,2,FALSE),"")</f>
        <v/>
      </c>
      <c r="I83" s="42">
        <f t="shared" si="22"/>
        <v>0</v>
      </c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40">
        <f t="shared" si="23"/>
        <v>0</v>
      </c>
      <c r="Y83" s="44"/>
      <c r="Z83" s="45">
        <f t="shared" si="24"/>
        <v>0</v>
      </c>
      <c r="AA83" s="40">
        <f t="shared" si="25"/>
        <v>0</v>
      </c>
      <c r="AD83" s="36"/>
      <c r="AE83" s="36"/>
      <c r="AJ83" s="47"/>
      <c r="AK83" s="47"/>
      <c r="AL83" s="24"/>
      <c r="AM83" s="24"/>
      <c r="AN83" s="24"/>
    </row>
    <row r="84" spans="2:40">
      <c r="B84" s="309"/>
      <c r="C84" s="310"/>
      <c r="D84" s="310"/>
      <c r="E84" s="311">
        <f t="shared" si="21"/>
        <v>0</v>
      </c>
      <c r="F84" s="378" t="s">
        <v>46</v>
      </c>
      <c r="G84" s="379"/>
      <c r="H84" s="41" t="str">
        <f>IF($F84&lt;&gt;"Resource name",VLOOKUP($F84,'3. Resources'!$B$86:$C$95,2,FALSE),"")</f>
        <v/>
      </c>
      <c r="I84" s="42">
        <f t="shared" si="22"/>
        <v>0</v>
      </c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40">
        <f t="shared" si="23"/>
        <v>0</v>
      </c>
      <c r="Y84" s="44"/>
      <c r="Z84" s="45">
        <f t="shared" si="24"/>
        <v>0</v>
      </c>
      <c r="AA84" s="40">
        <f t="shared" si="25"/>
        <v>0</v>
      </c>
      <c r="AD84" s="36"/>
      <c r="AE84" s="36"/>
      <c r="AJ84" s="47"/>
      <c r="AK84" s="47"/>
      <c r="AL84" s="24"/>
      <c r="AM84" s="24"/>
      <c r="AN84" s="24"/>
    </row>
    <row r="85" spans="2:40">
      <c r="B85" s="48" t="s">
        <v>99</v>
      </c>
      <c r="C85" s="49"/>
      <c r="D85" s="49"/>
      <c r="E85" s="49"/>
      <c r="F85" s="380"/>
      <c r="G85" s="380"/>
      <c r="H85" s="50"/>
      <c r="I85" s="50"/>
      <c r="J85" s="141"/>
      <c r="K85" s="141"/>
      <c r="L85" s="141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2"/>
      <c r="Y85" s="53"/>
      <c r="Z85" s="54"/>
      <c r="AA85" s="55"/>
      <c r="AD85" s="36"/>
      <c r="AE85" s="36"/>
      <c r="AJ85" s="47"/>
      <c r="AK85" s="47"/>
      <c r="AL85" s="24"/>
      <c r="AM85" s="24"/>
      <c r="AN85" s="24"/>
    </row>
    <row r="86" spans="2:40">
      <c r="B86" s="309"/>
      <c r="C86" s="310"/>
      <c r="D86" s="310"/>
      <c r="E86" s="311">
        <f t="shared" ref="E86:E110" si="26">SUM(J86:W86)</f>
        <v>0</v>
      </c>
      <c r="F86" s="378" t="s">
        <v>46</v>
      </c>
      <c r="G86" s="379"/>
      <c r="H86" s="41" t="str">
        <f>IF($F86&lt;&gt;"Resource name",VLOOKUP($F86,'3. Resources'!$B$86:$C$95,2,FALSE),"")</f>
        <v/>
      </c>
      <c r="I86" s="42">
        <f t="shared" ref="I86:I100" si="27">IF(D86&lt;&gt;0,E86/D86,0)</f>
        <v>0</v>
      </c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40">
        <f t="shared" ref="X86:X109" si="28">D86-E86</f>
        <v>0</v>
      </c>
      <c r="Y86" s="44"/>
      <c r="Z86" s="45">
        <f t="shared" ref="Z86:Z100" si="29">IF(AND(C86&lt;&gt;"",C86&lt;&gt;0),D86/C86-1,0)</f>
        <v>0</v>
      </c>
      <c r="AA86" s="40">
        <f t="shared" ref="AA86:AA100" si="30">C86-D86</f>
        <v>0</v>
      </c>
      <c r="AD86" s="36"/>
      <c r="AE86" s="36"/>
      <c r="AJ86" s="47"/>
      <c r="AK86" s="47"/>
      <c r="AL86" s="24"/>
      <c r="AM86" s="24"/>
      <c r="AN86" s="24"/>
    </row>
    <row r="87" spans="2:40">
      <c r="B87" s="309"/>
      <c r="C87" s="310"/>
      <c r="D87" s="310"/>
      <c r="E87" s="311">
        <f t="shared" si="26"/>
        <v>0</v>
      </c>
      <c r="F87" s="378" t="s">
        <v>46</v>
      </c>
      <c r="G87" s="379"/>
      <c r="H87" s="41" t="str">
        <f>IF($F87&lt;&gt;"Resource name",VLOOKUP($F87,'3. Resources'!$B$86:$C$95,2,FALSE),"")</f>
        <v/>
      </c>
      <c r="I87" s="42">
        <f t="shared" si="27"/>
        <v>0</v>
      </c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40">
        <f t="shared" si="28"/>
        <v>0</v>
      </c>
      <c r="Y87" s="44"/>
      <c r="Z87" s="45">
        <f t="shared" si="29"/>
        <v>0</v>
      </c>
      <c r="AA87" s="40">
        <f t="shared" si="30"/>
        <v>0</v>
      </c>
      <c r="AD87" s="36"/>
      <c r="AE87" s="36"/>
      <c r="AJ87" s="47"/>
      <c r="AK87" s="47"/>
      <c r="AL87" s="24"/>
      <c r="AM87" s="24"/>
      <c r="AN87" s="24"/>
    </row>
    <row r="88" spans="2:40">
      <c r="B88" s="309"/>
      <c r="C88" s="310"/>
      <c r="D88" s="310"/>
      <c r="E88" s="311">
        <f t="shared" si="26"/>
        <v>0</v>
      </c>
      <c r="F88" s="378" t="s">
        <v>46</v>
      </c>
      <c r="G88" s="379"/>
      <c r="H88" s="41" t="str">
        <f>IF($F88&lt;&gt;"Resource name",VLOOKUP($F88,'3. Resources'!$B$86:$C$95,2,FALSE),"")</f>
        <v/>
      </c>
      <c r="I88" s="42">
        <f t="shared" si="27"/>
        <v>0</v>
      </c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40">
        <f t="shared" si="28"/>
        <v>0</v>
      </c>
      <c r="Y88" s="44"/>
      <c r="Z88" s="45">
        <f t="shared" si="29"/>
        <v>0</v>
      </c>
      <c r="AA88" s="40">
        <f t="shared" si="30"/>
        <v>0</v>
      </c>
      <c r="AD88" s="36"/>
      <c r="AE88" s="36"/>
      <c r="AJ88" s="47"/>
      <c r="AK88" s="47"/>
      <c r="AL88" s="24"/>
      <c r="AM88" s="24"/>
      <c r="AN88" s="24"/>
    </row>
    <row r="89" spans="2:40">
      <c r="B89" s="309"/>
      <c r="C89" s="310"/>
      <c r="D89" s="310"/>
      <c r="E89" s="311">
        <f t="shared" si="26"/>
        <v>0</v>
      </c>
      <c r="F89" s="378" t="s">
        <v>46</v>
      </c>
      <c r="G89" s="379"/>
      <c r="H89" s="41" t="str">
        <f>IF($F89&lt;&gt;"Resource name",VLOOKUP($F89,'3. Resources'!$B$86:$C$95,2,FALSE),"")</f>
        <v/>
      </c>
      <c r="I89" s="42">
        <f t="shared" si="27"/>
        <v>0</v>
      </c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40">
        <f t="shared" si="28"/>
        <v>0</v>
      </c>
      <c r="Y89" s="44"/>
      <c r="Z89" s="45">
        <f t="shared" si="29"/>
        <v>0</v>
      </c>
      <c r="AA89" s="40">
        <f t="shared" si="30"/>
        <v>0</v>
      </c>
      <c r="AD89" s="36"/>
      <c r="AE89" s="36"/>
      <c r="AJ89" s="47"/>
      <c r="AK89" s="47"/>
      <c r="AL89" s="24"/>
      <c r="AM89" s="24"/>
      <c r="AN89" s="24"/>
    </row>
    <row r="90" spans="2:40">
      <c r="B90" s="309"/>
      <c r="C90" s="310"/>
      <c r="D90" s="310"/>
      <c r="E90" s="311">
        <f t="shared" si="26"/>
        <v>0</v>
      </c>
      <c r="F90" s="378" t="s">
        <v>46</v>
      </c>
      <c r="G90" s="379"/>
      <c r="H90" s="41" t="str">
        <f>IF($F90&lt;&gt;"Resource name",VLOOKUP($F90,'3. Resources'!$B$86:$C$95,2,FALSE),"")</f>
        <v/>
      </c>
      <c r="I90" s="42">
        <f t="shared" si="27"/>
        <v>0</v>
      </c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40">
        <f t="shared" si="28"/>
        <v>0</v>
      </c>
      <c r="Y90" s="44"/>
      <c r="Z90" s="45">
        <f t="shared" si="29"/>
        <v>0</v>
      </c>
      <c r="AA90" s="40">
        <f t="shared" si="30"/>
        <v>0</v>
      </c>
      <c r="AD90" s="36"/>
      <c r="AE90" s="36"/>
      <c r="AJ90" s="47"/>
      <c r="AK90" s="47"/>
      <c r="AL90" s="24"/>
      <c r="AM90" s="24"/>
      <c r="AN90" s="24"/>
    </row>
    <row r="91" spans="2:40">
      <c r="B91" s="309"/>
      <c r="C91" s="310"/>
      <c r="D91" s="310"/>
      <c r="E91" s="311">
        <f t="shared" si="26"/>
        <v>0</v>
      </c>
      <c r="F91" s="378" t="s">
        <v>46</v>
      </c>
      <c r="G91" s="379"/>
      <c r="H91" s="41" t="str">
        <f>IF($F91&lt;&gt;"Resource name",VLOOKUP($F91,'3. Resources'!$B$86:$C$95,2,FALSE),"")</f>
        <v/>
      </c>
      <c r="I91" s="42">
        <f t="shared" si="27"/>
        <v>0</v>
      </c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40">
        <f t="shared" si="28"/>
        <v>0</v>
      </c>
      <c r="Y91" s="44"/>
      <c r="Z91" s="45">
        <f t="shared" si="29"/>
        <v>0</v>
      </c>
      <c r="AA91" s="40">
        <f t="shared" si="30"/>
        <v>0</v>
      </c>
      <c r="AD91" s="36"/>
      <c r="AE91" s="36"/>
      <c r="AJ91" s="47"/>
      <c r="AK91" s="47"/>
      <c r="AL91" s="24"/>
      <c r="AM91" s="24"/>
      <c r="AN91" s="24"/>
    </row>
    <row r="92" spans="2:40">
      <c r="B92" s="309"/>
      <c r="C92" s="310"/>
      <c r="D92" s="310"/>
      <c r="E92" s="311">
        <f t="shared" si="26"/>
        <v>0</v>
      </c>
      <c r="F92" s="378" t="s">
        <v>46</v>
      </c>
      <c r="G92" s="379"/>
      <c r="H92" s="41" t="str">
        <f>IF($F92&lt;&gt;"Resource name",VLOOKUP($F92,'3. Resources'!$B$86:$C$95,2,FALSE),"")</f>
        <v/>
      </c>
      <c r="I92" s="42">
        <f t="shared" si="27"/>
        <v>0</v>
      </c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40">
        <f t="shared" si="28"/>
        <v>0</v>
      </c>
      <c r="Y92" s="44"/>
      <c r="Z92" s="45">
        <f t="shared" si="29"/>
        <v>0</v>
      </c>
      <c r="AA92" s="40">
        <f t="shared" si="30"/>
        <v>0</v>
      </c>
      <c r="AD92" s="36"/>
      <c r="AE92" s="36"/>
      <c r="AJ92" s="47"/>
      <c r="AK92" s="47"/>
      <c r="AL92" s="24"/>
      <c r="AM92" s="24"/>
      <c r="AN92" s="24"/>
    </row>
    <row r="93" spans="2:40">
      <c r="B93" s="309"/>
      <c r="C93" s="310"/>
      <c r="D93" s="310"/>
      <c r="E93" s="311">
        <f t="shared" si="26"/>
        <v>0</v>
      </c>
      <c r="F93" s="378" t="s">
        <v>46</v>
      </c>
      <c r="G93" s="379"/>
      <c r="H93" s="41" t="str">
        <f>IF($F93&lt;&gt;"Resource name",VLOOKUP($F93,'3. Resources'!$B$86:$C$95,2,FALSE),"")</f>
        <v/>
      </c>
      <c r="I93" s="42">
        <f t="shared" si="27"/>
        <v>0</v>
      </c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40">
        <f t="shared" si="28"/>
        <v>0</v>
      </c>
      <c r="Y93" s="44"/>
      <c r="Z93" s="45">
        <f t="shared" si="29"/>
        <v>0</v>
      </c>
      <c r="AA93" s="40">
        <f t="shared" si="30"/>
        <v>0</v>
      </c>
      <c r="AD93" s="36"/>
      <c r="AE93" s="36"/>
      <c r="AJ93" s="47"/>
      <c r="AK93" s="47"/>
      <c r="AL93" s="24"/>
      <c r="AM93" s="24"/>
      <c r="AN93" s="24"/>
    </row>
    <row r="94" spans="2:40">
      <c r="B94" s="309"/>
      <c r="C94" s="310"/>
      <c r="D94" s="310"/>
      <c r="E94" s="311">
        <f t="shared" si="26"/>
        <v>0</v>
      </c>
      <c r="F94" s="378" t="s">
        <v>46</v>
      </c>
      <c r="G94" s="379"/>
      <c r="H94" s="41" t="str">
        <f>IF($F94&lt;&gt;"Resource name",VLOOKUP($F94,'3. Resources'!$B$86:$C$95,2,FALSE),"")</f>
        <v/>
      </c>
      <c r="I94" s="42">
        <f t="shared" si="27"/>
        <v>0</v>
      </c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40">
        <f t="shared" si="28"/>
        <v>0</v>
      </c>
      <c r="Y94" s="44"/>
      <c r="Z94" s="45">
        <f t="shared" si="29"/>
        <v>0</v>
      </c>
      <c r="AA94" s="40">
        <f t="shared" si="30"/>
        <v>0</v>
      </c>
      <c r="AD94" s="36"/>
      <c r="AE94" s="36"/>
      <c r="AJ94" s="47"/>
      <c r="AK94" s="47"/>
      <c r="AL94" s="24"/>
      <c r="AM94" s="24"/>
      <c r="AN94" s="24"/>
    </row>
    <row r="95" spans="2:40">
      <c r="B95" s="309"/>
      <c r="C95" s="310"/>
      <c r="D95" s="310"/>
      <c r="E95" s="311">
        <f t="shared" si="26"/>
        <v>0</v>
      </c>
      <c r="F95" s="378" t="s">
        <v>46</v>
      </c>
      <c r="G95" s="379"/>
      <c r="H95" s="41" t="str">
        <f>IF($F95&lt;&gt;"Resource name",VLOOKUP($F95,'3. Resources'!$B$86:$C$95,2,FALSE),"")</f>
        <v/>
      </c>
      <c r="I95" s="42">
        <f t="shared" si="27"/>
        <v>0</v>
      </c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40">
        <f t="shared" si="28"/>
        <v>0</v>
      </c>
      <c r="Y95" s="44"/>
      <c r="Z95" s="45">
        <f t="shared" si="29"/>
        <v>0</v>
      </c>
      <c r="AA95" s="40">
        <f t="shared" si="30"/>
        <v>0</v>
      </c>
      <c r="AD95" s="36"/>
      <c r="AE95" s="36"/>
      <c r="AJ95" s="47"/>
      <c r="AK95" s="47"/>
      <c r="AL95" s="24"/>
      <c r="AM95" s="24"/>
      <c r="AN95" s="24"/>
    </row>
    <row r="96" spans="2:40">
      <c r="B96" s="309"/>
      <c r="C96" s="310"/>
      <c r="D96" s="310"/>
      <c r="E96" s="311">
        <f t="shared" si="26"/>
        <v>0</v>
      </c>
      <c r="F96" s="378" t="s">
        <v>46</v>
      </c>
      <c r="G96" s="379"/>
      <c r="H96" s="41" t="str">
        <f>IF($F96&lt;&gt;"Resource name",VLOOKUP($F96,'3. Resources'!$B$86:$C$95,2,FALSE),"")</f>
        <v/>
      </c>
      <c r="I96" s="42">
        <f t="shared" si="27"/>
        <v>0</v>
      </c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40">
        <f t="shared" si="28"/>
        <v>0</v>
      </c>
      <c r="Y96" s="44"/>
      <c r="Z96" s="45">
        <f t="shared" si="29"/>
        <v>0</v>
      </c>
      <c r="AA96" s="40">
        <f t="shared" si="30"/>
        <v>0</v>
      </c>
      <c r="AD96" s="36"/>
      <c r="AE96" s="36"/>
      <c r="AJ96" s="47"/>
      <c r="AK96" s="47"/>
      <c r="AL96" s="24"/>
      <c r="AM96" s="24"/>
      <c r="AN96" s="24"/>
    </row>
    <row r="97" spans="2:40">
      <c r="B97" s="309"/>
      <c r="C97" s="310"/>
      <c r="D97" s="310"/>
      <c r="E97" s="311">
        <f t="shared" si="26"/>
        <v>0</v>
      </c>
      <c r="F97" s="378" t="s">
        <v>46</v>
      </c>
      <c r="G97" s="379"/>
      <c r="H97" s="41" t="str">
        <f>IF($F97&lt;&gt;"Resource name",VLOOKUP($F97,'3. Resources'!$B$86:$C$95,2,FALSE),"")</f>
        <v/>
      </c>
      <c r="I97" s="42">
        <f t="shared" si="27"/>
        <v>0</v>
      </c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40">
        <f t="shared" si="28"/>
        <v>0</v>
      </c>
      <c r="Y97" s="44"/>
      <c r="Z97" s="45">
        <f t="shared" si="29"/>
        <v>0</v>
      </c>
      <c r="AA97" s="40">
        <f t="shared" si="30"/>
        <v>0</v>
      </c>
      <c r="AD97" s="36"/>
      <c r="AE97" s="36"/>
      <c r="AJ97" s="47"/>
      <c r="AK97" s="47"/>
      <c r="AL97" s="24"/>
      <c r="AM97" s="24"/>
      <c r="AN97" s="24"/>
    </row>
    <row r="98" spans="2:40">
      <c r="B98" s="309"/>
      <c r="C98" s="310"/>
      <c r="D98" s="310"/>
      <c r="E98" s="311">
        <f t="shared" si="26"/>
        <v>0</v>
      </c>
      <c r="F98" s="378" t="s">
        <v>46</v>
      </c>
      <c r="G98" s="379"/>
      <c r="H98" s="41" t="str">
        <f>IF($F98&lt;&gt;"Resource name",VLOOKUP($F98,'3. Resources'!$B$86:$C$95,2,FALSE),"")</f>
        <v/>
      </c>
      <c r="I98" s="42">
        <f t="shared" si="27"/>
        <v>0</v>
      </c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40">
        <f t="shared" si="28"/>
        <v>0</v>
      </c>
      <c r="Y98" s="44"/>
      <c r="Z98" s="45">
        <f t="shared" si="29"/>
        <v>0</v>
      </c>
      <c r="AA98" s="40">
        <f t="shared" si="30"/>
        <v>0</v>
      </c>
      <c r="AD98" s="36"/>
      <c r="AE98" s="36"/>
      <c r="AJ98" s="47"/>
      <c r="AK98" s="47"/>
      <c r="AL98" s="24"/>
      <c r="AM98" s="24"/>
      <c r="AN98" s="24"/>
    </row>
    <row r="99" spans="2:40">
      <c r="B99" s="309"/>
      <c r="C99" s="310"/>
      <c r="D99" s="310"/>
      <c r="E99" s="311">
        <f t="shared" si="26"/>
        <v>0</v>
      </c>
      <c r="F99" s="378" t="s">
        <v>46</v>
      </c>
      <c r="G99" s="379"/>
      <c r="H99" s="41" t="str">
        <f>IF($F99&lt;&gt;"Resource name",VLOOKUP($F99,'3. Resources'!$B$86:$C$95,2,FALSE),"")</f>
        <v/>
      </c>
      <c r="I99" s="42">
        <f t="shared" si="27"/>
        <v>0</v>
      </c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40">
        <f t="shared" si="28"/>
        <v>0</v>
      </c>
      <c r="Y99" s="44"/>
      <c r="Z99" s="45">
        <f t="shared" si="29"/>
        <v>0</v>
      </c>
      <c r="AA99" s="40">
        <f t="shared" si="30"/>
        <v>0</v>
      </c>
      <c r="AD99" s="36"/>
      <c r="AE99" s="36"/>
      <c r="AJ99" s="47"/>
      <c r="AK99" s="47"/>
      <c r="AL99" s="24"/>
      <c r="AM99" s="24"/>
      <c r="AN99" s="24"/>
    </row>
    <row r="100" spans="2:40">
      <c r="B100" s="309"/>
      <c r="C100" s="310"/>
      <c r="D100" s="310"/>
      <c r="E100" s="311">
        <f t="shared" si="26"/>
        <v>0</v>
      </c>
      <c r="F100" s="378" t="s">
        <v>46</v>
      </c>
      <c r="G100" s="379"/>
      <c r="H100" s="41" t="str">
        <f>IF($F100&lt;&gt;"Resource name",VLOOKUP($F100,'3. Resources'!$B$86:$C$95,2,FALSE),"")</f>
        <v/>
      </c>
      <c r="I100" s="42">
        <f t="shared" si="27"/>
        <v>0</v>
      </c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40">
        <f t="shared" si="28"/>
        <v>0</v>
      </c>
      <c r="Y100" s="44"/>
      <c r="Z100" s="45">
        <f t="shared" si="29"/>
        <v>0</v>
      </c>
      <c r="AA100" s="40">
        <f t="shared" si="30"/>
        <v>0</v>
      </c>
      <c r="AD100" s="36"/>
      <c r="AE100" s="36"/>
      <c r="AJ100" s="47"/>
      <c r="AK100" s="47"/>
      <c r="AL100" s="24"/>
      <c r="AM100" s="24"/>
      <c r="AN100" s="24"/>
    </row>
    <row r="101" spans="2:40">
      <c r="B101" s="309"/>
      <c r="C101" s="310"/>
      <c r="D101" s="310"/>
      <c r="E101" s="311">
        <f t="shared" si="26"/>
        <v>0</v>
      </c>
      <c r="F101" s="378" t="s">
        <v>46</v>
      </c>
      <c r="G101" s="379"/>
      <c r="H101" s="41" t="str">
        <f>IF($F101&lt;&gt;"Resource name",VLOOKUP($F101,'3. Resources'!$B$86:$C$95,2,FALSE),"")</f>
        <v/>
      </c>
      <c r="I101" s="42">
        <f t="shared" ref="I101:I110" si="31">IF(D101&lt;&gt;0,E101/D101,0)</f>
        <v>0</v>
      </c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40">
        <f t="shared" si="28"/>
        <v>0</v>
      </c>
      <c r="Y101" s="44"/>
      <c r="Z101" s="45">
        <f t="shared" ref="Z101:Z110" si="32">IF(AND(C101&lt;&gt;"",C101&lt;&gt;0),D101/C101-1,0)</f>
        <v>0</v>
      </c>
      <c r="AA101" s="40">
        <f t="shared" ref="AA101:AA110" si="33">C101-D101</f>
        <v>0</v>
      </c>
      <c r="AD101" s="36"/>
      <c r="AE101" s="36"/>
      <c r="AJ101" s="47"/>
      <c r="AK101" s="47"/>
      <c r="AL101" s="24"/>
      <c r="AM101" s="24"/>
      <c r="AN101" s="24"/>
    </row>
    <row r="102" spans="2:40">
      <c r="B102" s="309"/>
      <c r="C102" s="310"/>
      <c r="D102" s="310"/>
      <c r="E102" s="311">
        <f t="shared" si="26"/>
        <v>0</v>
      </c>
      <c r="F102" s="378" t="s">
        <v>46</v>
      </c>
      <c r="G102" s="379"/>
      <c r="H102" s="41" t="str">
        <f>IF($F102&lt;&gt;"Resource name",VLOOKUP($F102,'3. Resources'!$B$86:$C$95,2,FALSE),"")</f>
        <v/>
      </c>
      <c r="I102" s="42">
        <f t="shared" si="31"/>
        <v>0</v>
      </c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40">
        <f t="shared" si="28"/>
        <v>0</v>
      </c>
      <c r="Y102" s="44"/>
      <c r="Z102" s="45">
        <f t="shared" si="32"/>
        <v>0</v>
      </c>
      <c r="AA102" s="40">
        <f t="shared" si="33"/>
        <v>0</v>
      </c>
      <c r="AD102" s="36"/>
      <c r="AE102" s="36"/>
      <c r="AJ102" s="47"/>
      <c r="AK102" s="47"/>
      <c r="AL102" s="24"/>
      <c r="AM102" s="24"/>
      <c r="AN102" s="24"/>
    </row>
    <row r="103" spans="2:40">
      <c r="B103" s="309"/>
      <c r="C103" s="310"/>
      <c r="D103" s="310"/>
      <c r="E103" s="311">
        <f t="shared" si="26"/>
        <v>0</v>
      </c>
      <c r="F103" s="378" t="s">
        <v>46</v>
      </c>
      <c r="G103" s="379"/>
      <c r="H103" s="41" t="str">
        <f>IF($F103&lt;&gt;"Resource name",VLOOKUP($F103,'3. Resources'!$B$86:$C$95,2,FALSE),"")</f>
        <v/>
      </c>
      <c r="I103" s="42">
        <f t="shared" si="31"/>
        <v>0</v>
      </c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40">
        <f t="shared" si="28"/>
        <v>0</v>
      </c>
      <c r="Y103" s="44"/>
      <c r="Z103" s="45">
        <f t="shared" si="32"/>
        <v>0</v>
      </c>
      <c r="AA103" s="40">
        <f t="shared" si="33"/>
        <v>0</v>
      </c>
      <c r="AD103" s="36"/>
      <c r="AE103" s="36"/>
      <c r="AJ103" s="47"/>
      <c r="AK103" s="47"/>
      <c r="AL103" s="24"/>
      <c r="AM103" s="24"/>
      <c r="AN103" s="24"/>
    </row>
    <row r="104" spans="2:40">
      <c r="B104" s="309"/>
      <c r="C104" s="310"/>
      <c r="D104" s="310"/>
      <c r="E104" s="311">
        <f t="shared" si="26"/>
        <v>0</v>
      </c>
      <c r="F104" s="378" t="s">
        <v>46</v>
      </c>
      <c r="G104" s="379"/>
      <c r="H104" s="41" t="str">
        <f>IF($F104&lt;&gt;"Resource name",VLOOKUP($F104,'3. Resources'!$B$86:$C$95,2,FALSE),"")</f>
        <v/>
      </c>
      <c r="I104" s="42">
        <f t="shared" si="31"/>
        <v>0</v>
      </c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40">
        <f t="shared" si="28"/>
        <v>0</v>
      </c>
      <c r="Y104" s="44"/>
      <c r="Z104" s="45">
        <f t="shared" si="32"/>
        <v>0</v>
      </c>
      <c r="AA104" s="40">
        <f t="shared" si="33"/>
        <v>0</v>
      </c>
      <c r="AD104" s="36"/>
      <c r="AE104" s="36"/>
      <c r="AJ104" s="47"/>
      <c r="AK104" s="47"/>
      <c r="AL104" s="24"/>
      <c r="AM104" s="24"/>
      <c r="AN104" s="24"/>
    </row>
    <row r="105" spans="2:40">
      <c r="B105" s="309"/>
      <c r="C105" s="310"/>
      <c r="D105" s="310"/>
      <c r="E105" s="311">
        <f t="shared" si="26"/>
        <v>0</v>
      </c>
      <c r="F105" s="378" t="s">
        <v>46</v>
      </c>
      <c r="G105" s="379"/>
      <c r="H105" s="41" t="str">
        <f>IF($F105&lt;&gt;"Resource name",VLOOKUP($F105,'3. Resources'!$B$86:$C$95,2,FALSE),"")</f>
        <v/>
      </c>
      <c r="I105" s="42">
        <f t="shared" si="31"/>
        <v>0</v>
      </c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40">
        <f t="shared" si="28"/>
        <v>0</v>
      </c>
      <c r="Y105" s="44"/>
      <c r="Z105" s="45">
        <f t="shared" si="32"/>
        <v>0</v>
      </c>
      <c r="AA105" s="40">
        <f t="shared" si="33"/>
        <v>0</v>
      </c>
      <c r="AD105" s="36"/>
      <c r="AE105" s="36"/>
      <c r="AJ105" s="47"/>
      <c r="AK105" s="47"/>
      <c r="AL105" s="24"/>
      <c r="AM105" s="24"/>
      <c r="AN105" s="24"/>
    </row>
    <row r="106" spans="2:40">
      <c r="B106" s="309"/>
      <c r="C106" s="310"/>
      <c r="D106" s="310"/>
      <c r="E106" s="311">
        <f t="shared" si="26"/>
        <v>0</v>
      </c>
      <c r="F106" s="378" t="s">
        <v>46</v>
      </c>
      <c r="G106" s="379"/>
      <c r="H106" s="41" t="str">
        <f>IF($F106&lt;&gt;"Resource name",VLOOKUP($F106,'3. Resources'!$B$86:$C$95,2,FALSE),"")</f>
        <v/>
      </c>
      <c r="I106" s="42">
        <f t="shared" si="31"/>
        <v>0</v>
      </c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40">
        <f t="shared" si="28"/>
        <v>0</v>
      </c>
      <c r="Y106" s="44"/>
      <c r="Z106" s="45">
        <f t="shared" si="32"/>
        <v>0</v>
      </c>
      <c r="AA106" s="40">
        <f t="shared" si="33"/>
        <v>0</v>
      </c>
      <c r="AD106" s="36"/>
      <c r="AE106" s="36"/>
      <c r="AJ106" s="47"/>
      <c r="AK106" s="47"/>
      <c r="AL106" s="24"/>
      <c r="AM106" s="24"/>
      <c r="AN106" s="24"/>
    </row>
    <row r="107" spans="2:40">
      <c r="B107" s="309"/>
      <c r="C107" s="310"/>
      <c r="D107" s="310"/>
      <c r="E107" s="311">
        <f t="shared" si="26"/>
        <v>0</v>
      </c>
      <c r="F107" s="378" t="s">
        <v>46</v>
      </c>
      <c r="G107" s="379"/>
      <c r="H107" s="41" t="str">
        <f>IF($F107&lt;&gt;"Resource name",VLOOKUP($F107,'3. Resources'!$B$86:$C$95,2,FALSE),"")</f>
        <v/>
      </c>
      <c r="I107" s="42">
        <f t="shared" si="31"/>
        <v>0</v>
      </c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40">
        <f t="shared" si="28"/>
        <v>0</v>
      </c>
      <c r="Y107" s="44"/>
      <c r="Z107" s="45">
        <f t="shared" si="32"/>
        <v>0</v>
      </c>
      <c r="AA107" s="40">
        <f t="shared" si="33"/>
        <v>0</v>
      </c>
      <c r="AD107" s="36"/>
      <c r="AE107" s="36"/>
      <c r="AJ107" s="47"/>
      <c r="AK107" s="47"/>
      <c r="AL107" s="24"/>
      <c r="AM107" s="24"/>
      <c r="AN107" s="24"/>
    </row>
    <row r="108" spans="2:40">
      <c r="B108" s="309"/>
      <c r="C108" s="310"/>
      <c r="D108" s="310"/>
      <c r="E108" s="311">
        <f t="shared" si="26"/>
        <v>0</v>
      </c>
      <c r="F108" s="378" t="s">
        <v>46</v>
      </c>
      <c r="G108" s="379"/>
      <c r="H108" s="41" t="str">
        <f>IF($F108&lt;&gt;"Resource name",VLOOKUP($F108,'3. Resources'!$B$86:$C$95,2,FALSE),"")</f>
        <v/>
      </c>
      <c r="I108" s="42">
        <f t="shared" si="31"/>
        <v>0</v>
      </c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40">
        <f t="shared" si="28"/>
        <v>0</v>
      </c>
      <c r="Y108" s="44"/>
      <c r="Z108" s="45">
        <f t="shared" si="32"/>
        <v>0</v>
      </c>
      <c r="AA108" s="40">
        <f t="shared" si="33"/>
        <v>0</v>
      </c>
      <c r="AD108" s="36"/>
      <c r="AE108" s="36"/>
      <c r="AJ108" s="47"/>
      <c r="AK108" s="47"/>
      <c r="AL108" s="24"/>
      <c r="AM108" s="24"/>
      <c r="AN108" s="24"/>
    </row>
    <row r="109" spans="2:40">
      <c r="B109" s="309"/>
      <c r="C109" s="310"/>
      <c r="D109" s="310"/>
      <c r="E109" s="311">
        <f t="shared" si="26"/>
        <v>0</v>
      </c>
      <c r="F109" s="378" t="s">
        <v>46</v>
      </c>
      <c r="G109" s="379"/>
      <c r="H109" s="41" t="str">
        <f>IF($F109&lt;&gt;"Resource name",VLOOKUP($F109,'3. Resources'!$B$86:$C$95,2,FALSE),"")</f>
        <v/>
      </c>
      <c r="I109" s="42">
        <f t="shared" si="31"/>
        <v>0</v>
      </c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40">
        <f t="shared" si="28"/>
        <v>0</v>
      </c>
      <c r="Y109" s="44"/>
      <c r="Z109" s="45">
        <f t="shared" si="32"/>
        <v>0</v>
      </c>
      <c r="AA109" s="40">
        <f t="shared" si="33"/>
        <v>0</v>
      </c>
      <c r="AD109" s="36"/>
      <c r="AE109" s="36"/>
      <c r="AJ109" s="47"/>
      <c r="AK109" s="47"/>
      <c r="AL109" s="24"/>
      <c r="AM109" s="24"/>
      <c r="AN109" s="24"/>
    </row>
    <row r="110" spans="2:40">
      <c r="B110" s="309"/>
      <c r="C110" s="310"/>
      <c r="D110" s="310"/>
      <c r="E110" s="311">
        <f t="shared" si="26"/>
        <v>0</v>
      </c>
      <c r="F110" s="378" t="s">
        <v>46</v>
      </c>
      <c r="G110" s="379"/>
      <c r="H110" s="41" t="str">
        <f>IF($F110&lt;&gt;"Resource name",VLOOKUP($F110,'3. Resources'!$B$86:$C$95,2,FALSE),"")</f>
        <v/>
      </c>
      <c r="I110" s="42">
        <f t="shared" si="31"/>
        <v>0</v>
      </c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40">
        <f>D110-E110</f>
        <v>0</v>
      </c>
      <c r="Y110" s="44"/>
      <c r="Z110" s="45">
        <f t="shared" si="32"/>
        <v>0</v>
      </c>
      <c r="AA110" s="40">
        <f t="shared" si="33"/>
        <v>0</v>
      </c>
      <c r="AD110" s="36"/>
      <c r="AE110" s="36"/>
      <c r="AJ110" s="47"/>
      <c r="AK110" s="47"/>
      <c r="AL110" s="24"/>
      <c r="AM110" s="24"/>
      <c r="AN110" s="24"/>
    </row>
    <row r="112" spans="2:40">
      <c r="J112" s="377" t="s">
        <v>35</v>
      </c>
      <c r="K112" s="377"/>
      <c r="L112" s="377"/>
      <c r="M112" s="377"/>
      <c r="N112" s="377"/>
      <c r="O112" s="377"/>
      <c r="P112" s="377"/>
      <c r="Q112" s="377"/>
      <c r="R112" s="377"/>
      <c r="S112" s="377"/>
      <c r="T112" s="377"/>
      <c r="U112" s="377"/>
      <c r="V112" s="377"/>
      <c r="W112" s="377"/>
      <c r="X112" s="377"/>
      <c r="Y112" s="377"/>
    </row>
    <row r="113" spans="2:25" customFormat="1">
      <c r="B113" s="26"/>
      <c r="C113" s="26"/>
      <c r="D113" s="26"/>
      <c r="E113" s="26"/>
      <c r="F113" s="26"/>
      <c r="G113" s="26"/>
      <c r="H113" s="26"/>
      <c r="I113" s="26"/>
      <c r="J113" s="375" t="s">
        <v>16</v>
      </c>
      <c r="K113" s="375"/>
      <c r="L113" s="375"/>
      <c r="M113" s="375"/>
      <c r="N113" s="375" t="s">
        <v>68</v>
      </c>
      <c r="O113" s="375"/>
      <c r="P113" s="375"/>
      <c r="Q113" s="375"/>
      <c r="R113" s="377" t="s">
        <v>65</v>
      </c>
      <c r="S113" s="377"/>
      <c r="T113" s="377" t="s">
        <v>66</v>
      </c>
      <c r="U113" s="377"/>
      <c r="V113" s="375" t="s">
        <v>67</v>
      </c>
      <c r="W113" s="375"/>
      <c r="X113" s="375"/>
      <c r="Y113" s="375"/>
    </row>
    <row r="114" spans="2:25" customFormat="1">
      <c r="B114" s="26"/>
      <c r="C114" s="26"/>
      <c r="D114" s="26"/>
      <c r="E114" s="26"/>
      <c r="F114" s="26"/>
      <c r="G114" s="26"/>
      <c r="H114" s="26"/>
      <c r="I114" s="26"/>
      <c r="J114" s="376"/>
      <c r="K114" s="376"/>
      <c r="L114" s="376"/>
      <c r="M114" s="376"/>
      <c r="N114" s="376"/>
      <c r="O114" s="376"/>
      <c r="P114" s="376"/>
      <c r="Q114" s="376"/>
      <c r="R114" s="374"/>
      <c r="S114" s="374"/>
      <c r="T114" s="374"/>
      <c r="U114" s="374"/>
      <c r="V114" s="376"/>
      <c r="W114" s="376"/>
      <c r="X114" s="376"/>
      <c r="Y114" s="376"/>
    </row>
    <row r="115" spans="2:25" customFormat="1">
      <c r="B115" s="26"/>
      <c r="C115" s="26"/>
      <c r="D115" s="26"/>
      <c r="E115" s="26"/>
      <c r="F115" s="26"/>
      <c r="G115" s="26"/>
      <c r="H115" s="26"/>
      <c r="I115" s="26"/>
      <c r="J115" s="376"/>
      <c r="K115" s="376"/>
      <c r="L115" s="376"/>
      <c r="M115" s="376"/>
      <c r="N115" s="376"/>
      <c r="O115" s="376"/>
      <c r="P115" s="376"/>
      <c r="Q115" s="376"/>
      <c r="R115" s="374"/>
      <c r="S115" s="374"/>
      <c r="T115" s="374"/>
      <c r="U115" s="374"/>
      <c r="V115" s="376"/>
      <c r="W115" s="376"/>
      <c r="X115" s="376"/>
      <c r="Y115" s="376"/>
    </row>
    <row r="116" spans="2:25" customFormat="1">
      <c r="B116" s="26"/>
      <c r="C116" s="26"/>
      <c r="D116" s="26"/>
      <c r="E116" s="26"/>
      <c r="F116" s="26"/>
      <c r="G116" s="26"/>
      <c r="H116" s="26"/>
      <c r="I116" s="26"/>
      <c r="J116" s="376"/>
      <c r="K116" s="376"/>
      <c r="L116" s="376"/>
      <c r="M116" s="376"/>
      <c r="N116" s="376"/>
      <c r="O116" s="376"/>
      <c r="P116" s="376"/>
      <c r="Q116" s="376"/>
      <c r="R116" s="374"/>
      <c r="S116" s="374"/>
      <c r="T116" s="374"/>
      <c r="U116" s="374"/>
      <c r="V116" s="376"/>
      <c r="W116" s="376"/>
      <c r="X116" s="376"/>
      <c r="Y116" s="376"/>
    </row>
    <row r="117" spans="2:25" customFormat="1">
      <c r="B117" s="26"/>
      <c r="C117" s="26"/>
      <c r="D117" s="26"/>
      <c r="E117" s="26"/>
      <c r="F117" s="26"/>
      <c r="G117" s="26"/>
      <c r="H117" s="26"/>
      <c r="I117" s="26"/>
      <c r="J117" s="376"/>
      <c r="K117" s="376"/>
      <c r="L117" s="376"/>
      <c r="M117" s="376"/>
      <c r="N117" s="376"/>
      <c r="O117" s="376"/>
      <c r="P117" s="376"/>
      <c r="Q117" s="376"/>
      <c r="R117" s="374"/>
      <c r="S117" s="374"/>
      <c r="T117" s="374"/>
      <c r="U117" s="374"/>
      <c r="V117" s="376"/>
      <c r="W117" s="376"/>
      <c r="X117" s="376"/>
      <c r="Y117" s="376"/>
    </row>
    <row r="118" spans="2:25" customFormat="1">
      <c r="B118" s="26"/>
      <c r="C118" s="26"/>
      <c r="D118" s="26"/>
      <c r="E118" s="26"/>
      <c r="F118" s="26"/>
      <c r="G118" s="26"/>
      <c r="H118" s="26"/>
      <c r="I118" s="26"/>
      <c r="J118" s="376"/>
      <c r="K118" s="376"/>
      <c r="L118" s="376"/>
      <c r="M118" s="376"/>
      <c r="N118" s="376"/>
      <c r="O118" s="376"/>
      <c r="P118" s="376"/>
      <c r="Q118" s="376"/>
      <c r="R118" s="374"/>
      <c r="S118" s="374"/>
      <c r="T118" s="374"/>
      <c r="U118" s="374"/>
      <c r="V118" s="376"/>
      <c r="W118" s="376"/>
      <c r="X118" s="376"/>
      <c r="Y118" s="376"/>
    </row>
    <row r="119" spans="2:25" customFormat="1">
      <c r="B119" s="26"/>
      <c r="C119" s="26"/>
      <c r="D119" s="26"/>
      <c r="E119" s="26"/>
      <c r="F119" s="26"/>
      <c r="G119" s="26"/>
      <c r="H119" s="26"/>
      <c r="I119" s="26"/>
      <c r="J119" s="376"/>
      <c r="K119" s="376"/>
      <c r="L119" s="376"/>
      <c r="M119" s="376"/>
      <c r="N119" s="376"/>
      <c r="O119" s="376"/>
      <c r="P119" s="376"/>
      <c r="Q119" s="376"/>
      <c r="R119" s="374"/>
      <c r="S119" s="374"/>
      <c r="T119" s="374"/>
      <c r="U119" s="374"/>
      <c r="V119" s="376"/>
      <c r="W119" s="376"/>
      <c r="X119" s="376"/>
      <c r="Y119" s="376"/>
    </row>
    <row r="120" spans="2:25" customFormat="1">
      <c r="B120" s="26"/>
      <c r="C120" s="26"/>
      <c r="D120" s="26"/>
      <c r="E120" s="26"/>
      <c r="F120" s="26"/>
      <c r="G120" s="26"/>
      <c r="H120" s="26"/>
      <c r="I120" s="26"/>
      <c r="J120" s="376"/>
      <c r="K120" s="376"/>
      <c r="L120" s="376"/>
      <c r="M120" s="376"/>
      <c r="N120" s="376"/>
      <c r="O120" s="376"/>
      <c r="P120" s="376"/>
      <c r="Q120" s="376"/>
      <c r="R120" s="374"/>
      <c r="S120" s="374"/>
      <c r="T120" s="374"/>
      <c r="U120" s="374"/>
      <c r="V120" s="376"/>
      <c r="W120" s="376"/>
      <c r="X120" s="376"/>
      <c r="Y120" s="376"/>
    </row>
    <row r="121" spans="2:25" customFormat="1">
      <c r="B121" s="26"/>
      <c r="C121" s="26"/>
      <c r="D121" s="26"/>
      <c r="E121" s="26"/>
      <c r="F121" s="26"/>
      <c r="G121" s="26"/>
      <c r="H121" s="26"/>
      <c r="I121" s="26"/>
      <c r="J121" s="376"/>
      <c r="K121" s="376"/>
      <c r="L121" s="376"/>
      <c r="M121" s="376"/>
      <c r="N121" s="376"/>
      <c r="O121" s="376"/>
      <c r="P121" s="376"/>
      <c r="Q121" s="376"/>
      <c r="R121" s="374"/>
      <c r="S121" s="374"/>
      <c r="T121" s="374"/>
      <c r="U121" s="374"/>
      <c r="V121" s="376"/>
      <c r="W121" s="376"/>
      <c r="X121" s="376"/>
      <c r="Y121" s="376"/>
    </row>
    <row r="122" spans="2:25" customFormat="1">
      <c r="B122" s="26"/>
      <c r="C122" s="26"/>
      <c r="D122" s="26"/>
      <c r="E122" s="26"/>
      <c r="F122" s="26"/>
      <c r="G122" s="26"/>
      <c r="H122" s="26"/>
      <c r="I122" s="26"/>
      <c r="J122" s="376"/>
      <c r="K122" s="376"/>
      <c r="L122" s="376"/>
      <c r="M122" s="376"/>
      <c r="N122" s="376"/>
      <c r="O122" s="376"/>
      <c r="P122" s="376"/>
      <c r="Q122" s="376"/>
      <c r="R122" s="374"/>
      <c r="S122" s="374"/>
      <c r="T122" s="374"/>
      <c r="U122" s="374"/>
      <c r="V122" s="376"/>
      <c r="W122" s="376"/>
      <c r="X122" s="376"/>
      <c r="Y122" s="376"/>
    </row>
    <row r="123" spans="2:25" customFormat="1">
      <c r="B123" s="26"/>
      <c r="C123" s="26"/>
      <c r="D123" s="26"/>
      <c r="E123" s="26"/>
      <c r="F123" s="26"/>
      <c r="G123" s="26"/>
      <c r="H123" s="26"/>
      <c r="I123" s="26"/>
      <c r="J123" s="376"/>
      <c r="K123" s="376"/>
      <c r="L123" s="376"/>
      <c r="M123" s="376"/>
      <c r="N123" s="376"/>
      <c r="O123" s="376"/>
      <c r="P123" s="376"/>
      <c r="Q123" s="376"/>
      <c r="R123" s="374"/>
      <c r="S123" s="374"/>
      <c r="T123" s="374"/>
      <c r="U123" s="374"/>
      <c r="V123" s="376"/>
      <c r="W123" s="376"/>
      <c r="X123" s="376"/>
      <c r="Y123" s="376"/>
    </row>
    <row r="124" spans="2:25" customFormat="1">
      <c r="B124" s="26"/>
      <c r="C124" s="26"/>
      <c r="D124" s="26"/>
      <c r="E124" s="26"/>
      <c r="F124" s="26"/>
      <c r="G124" s="26"/>
      <c r="H124" s="26"/>
      <c r="I124" s="26"/>
      <c r="J124" s="376"/>
      <c r="K124" s="376"/>
      <c r="L124" s="376"/>
      <c r="M124" s="376"/>
      <c r="N124" s="376"/>
      <c r="O124" s="376"/>
      <c r="P124" s="376"/>
      <c r="Q124" s="376"/>
      <c r="R124" s="374"/>
      <c r="S124" s="374"/>
      <c r="T124" s="374"/>
      <c r="U124" s="374"/>
      <c r="V124" s="376"/>
      <c r="W124" s="376"/>
      <c r="X124" s="376"/>
      <c r="Y124" s="376"/>
    </row>
    <row r="125" spans="2:25" customFormat="1">
      <c r="B125" s="26"/>
      <c r="C125" s="26"/>
      <c r="D125" s="26"/>
      <c r="E125" s="26"/>
      <c r="F125" s="26"/>
      <c r="G125" s="26"/>
      <c r="H125" s="26"/>
      <c r="I125" s="26"/>
      <c r="J125" s="376"/>
      <c r="K125" s="376"/>
      <c r="L125" s="376"/>
      <c r="M125" s="376"/>
      <c r="N125" s="376"/>
      <c r="O125" s="376"/>
      <c r="P125" s="376"/>
      <c r="Q125" s="376"/>
      <c r="R125" s="374"/>
      <c r="S125" s="374"/>
      <c r="T125" s="374"/>
      <c r="U125" s="374"/>
      <c r="V125" s="376"/>
      <c r="W125" s="376"/>
      <c r="X125" s="376"/>
      <c r="Y125" s="376"/>
    </row>
    <row r="126" spans="2:25" customFormat="1">
      <c r="B126" s="26"/>
      <c r="C126" s="26"/>
      <c r="D126" s="26"/>
      <c r="E126" s="26"/>
      <c r="F126" s="26"/>
      <c r="G126" s="26"/>
      <c r="H126" s="26"/>
      <c r="I126" s="26"/>
      <c r="J126" s="376"/>
      <c r="K126" s="376"/>
      <c r="L126" s="376"/>
      <c r="M126" s="376"/>
      <c r="N126" s="376"/>
      <c r="O126" s="376"/>
      <c r="P126" s="376"/>
      <c r="Q126" s="376"/>
      <c r="R126" s="374"/>
      <c r="S126" s="374"/>
      <c r="T126" s="374"/>
      <c r="U126" s="374"/>
      <c r="V126" s="376"/>
      <c r="W126" s="376"/>
      <c r="X126" s="376"/>
      <c r="Y126" s="376"/>
    </row>
    <row r="127" spans="2:25" customFormat="1">
      <c r="B127" s="26"/>
      <c r="C127" s="26"/>
      <c r="D127" s="26"/>
      <c r="E127" s="26"/>
      <c r="F127" s="26"/>
      <c r="G127" s="26"/>
      <c r="H127" s="26"/>
      <c r="I127" s="26"/>
      <c r="J127" s="376"/>
      <c r="K127" s="376"/>
      <c r="L127" s="376"/>
      <c r="M127" s="376"/>
      <c r="N127" s="376"/>
      <c r="O127" s="376"/>
      <c r="P127" s="376"/>
      <c r="Q127" s="376"/>
      <c r="R127" s="374"/>
      <c r="S127" s="374"/>
      <c r="T127" s="374"/>
      <c r="U127" s="374"/>
      <c r="V127" s="376"/>
      <c r="W127" s="376"/>
      <c r="X127" s="376"/>
      <c r="Y127" s="376"/>
    </row>
    <row r="128" spans="2:25" customFormat="1">
      <c r="B128" s="26"/>
      <c r="C128" s="26"/>
      <c r="D128" s="26"/>
      <c r="E128" s="26"/>
      <c r="F128" s="26"/>
      <c r="G128" s="26"/>
      <c r="H128" s="26"/>
      <c r="I128" s="26"/>
      <c r="J128" s="376"/>
      <c r="K128" s="376"/>
      <c r="L128" s="376"/>
      <c r="M128" s="376"/>
      <c r="N128" s="376"/>
      <c r="O128" s="376"/>
      <c r="P128" s="376"/>
      <c r="Q128" s="376"/>
      <c r="R128" s="374"/>
      <c r="S128" s="374"/>
      <c r="T128" s="374"/>
      <c r="U128" s="374"/>
      <c r="V128" s="376"/>
      <c r="W128" s="376"/>
      <c r="X128" s="376"/>
      <c r="Y128" s="376"/>
    </row>
    <row r="129" spans="2:11" customFormat="1">
      <c r="B129" s="26"/>
      <c r="C129" s="26"/>
      <c r="D129" s="26"/>
      <c r="E129" s="26"/>
      <c r="F129" s="26"/>
      <c r="G129" s="26"/>
      <c r="H129" s="26"/>
      <c r="I129" s="26"/>
      <c r="J129" s="26"/>
      <c r="K129" s="26"/>
    </row>
  </sheetData>
  <mergeCells count="195">
    <mergeCell ref="F21:G21"/>
    <mergeCell ref="F23:G23"/>
    <mergeCell ref="F24:G24"/>
    <mergeCell ref="F14:G14"/>
    <mergeCell ref="F16:G16"/>
    <mergeCell ref="F17:G17"/>
    <mergeCell ref="F10:G10"/>
    <mergeCell ref="Y7:Y8"/>
    <mergeCell ref="G2:L2"/>
    <mergeCell ref="F22:G22"/>
    <mergeCell ref="F27:G27"/>
    <mergeCell ref="F36:G36"/>
    <mergeCell ref="F41:G41"/>
    <mergeCell ref="F25:G25"/>
    <mergeCell ref="F26:G26"/>
    <mergeCell ref="J7:W7"/>
    <mergeCell ref="B6:AA6"/>
    <mergeCell ref="F18:G18"/>
    <mergeCell ref="I7:I9"/>
    <mergeCell ref="B7:B9"/>
    <mergeCell ref="C7:C9"/>
    <mergeCell ref="D7:D9"/>
    <mergeCell ref="E7:E9"/>
    <mergeCell ref="F7:G9"/>
    <mergeCell ref="H7:H9"/>
    <mergeCell ref="X7:X8"/>
    <mergeCell ref="F12:G12"/>
    <mergeCell ref="F32:G32"/>
    <mergeCell ref="F15:G15"/>
    <mergeCell ref="Z7:Z8"/>
    <mergeCell ref="AA7:AA8"/>
    <mergeCell ref="F13:G13"/>
    <mergeCell ref="F39:G39"/>
    <mergeCell ref="F35:G35"/>
    <mergeCell ref="F101:G101"/>
    <mergeCell ref="F102:G102"/>
    <mergeCell ref="F103:G103"/>
    <mergeCell ref="F110:G110"/>
    <mergeCell ref="F104:G104"/>
    <mergeCell ref="F105:G105"/>
    <mergeCell ref="F106:G106"/>
    <mergeCell ref="F107:G107"/>
    <mergeCell ref="F108:G108"/>
    <mergeCell ref="F109:G109"/>
    <mergeCell ref="F30:G30"/>
    <mergeCell ref="F31:G31"/>
    <mergeCell ref="F44:G44"/>
    <mergeCell ref="F34:G34"/>
    <mergeCell ref="F33:G33"/>
    <mergeCell ref="F45:G45"/>
    <mergeCell ref="F46:G46"/>
    <mergeCell ref="F47:G47"/>
    <mergeCell ref="F100:G100"/>
    <mergeCell ref="F95:G95"/>
    <mergeCell ref="F88:G88"/>
    <mergeCell ref="F54:G54"/>
    <mergeCell ref="F52:G52"/>
    <mergeCell ref="F78:G78"/>
    <mergeCell ref="F89:G89"/>
    <mergeCell ref="F50:G50"/>
    <mergeCell ref="F38:G38"/>
    <mergeCell ref="F37:G37"/>
    <mergeCell ref="F40:G40"/>
    <mergeCell ref="F42:G42"/>
    <mergeCell ref="F51:G51"/>
    <mergeCell ref="F49:G49"/>
    <mergeCell ref="F48:G48"/>
    <mergeCell ref="F59:G59"/>
    <mergeCell ref="F60:G60"/>
    <mergeCell ref="F68:G68"/>
    <mergeCell ref="F58:G58"/>
    <mergeCell ref="F53:G53"/>
    <mergeCell ref="F61:G61"/>
    <mergeCell ref="F62:G62"/>
    <mergeCell ref="F64:G64"/>
    <mergeCell ref="F65:G65"/>
    <mergeCell ref="F66:G66"/>
    <mergeCell ref="F67:G67"/>
    <mergeCell ref="T113:U113"/>
    <mergeCell ref="F70:G70"/>
    <mergeCell ref="F63:G63"/>
    <mergeCell ref="F56:G56"/>
    <mergeCell ref="F57:G57"/>
    <mergeCell ref="F90:G90"/>
    <mergeCell ref="F93:G93"/>
    <mergeCell ref="F94:G94"/>
    <mergeCell ref="F87:G87"/>
    <mergeCell ref="F82:G82"/>
    <mergeCell ref="F81:G81"/>
    <mergeCell ref="F83:G83"/>
    <mergeCell ref="F80:G80"/>
    <mergeCell ref="F69:G69"/>
    <mergeCell ref="F86:G86"/>
    <mergeCell ref="F97:G97"/>
    <mergeCell ref="F85:G85"/>
    <mergeCell ref="F79:G79"/>
    <mergeCell ref="F71:G71"/>
    <mergeCell ref="F73:G73"/>
    <mergeCell ref="F74:G74"/>
    <mergeCell ref="F75:G75"/>
    <mergeCell ref="F98:G98"/>
    <mergeCell ref="F99:G99"/>
    <mergeCell ref="F28:G28"/>
    <mergeCell ref="F29:G29"/>
    <mergeCell ref="F19:G19"/>
    <mergeCell ref="F20:G20"/>
    <mergeCell ref="F55:G55"/>
    <mergeCell ref="F43:G43"/>
    <mergeCell ref="J121:M121"/>
    <mergeCell ref="J122:M122"/>
    <mergeCell ref="J123:M123"/>
    <mergeCell ref="J118:M118"/>
    <mergeCell ref="J119:M119"/>
    <mergeCell ref="J120:M120"/>
    <mergeCell ref="J113:M113"/>
    <mergeCell ref="J114:M114"/>
    <mergeCell ref="J115:M115"/>
    <mergeCell ref="J116:M116"/>
    <mergeCell ref="J117:M117"/>
    <mergeCell ref="F91:G91"/>
    <mergeCell ref="F92:G92"/>
    <mergeCell ref="F84:G84"/>
    <mergeCell ref="F76:G76"/>
    <mergeCell ref="F72:G72"/>
    <mergeCell ref="F96:G96"/>
    <mergeCell ref="F77:G77"/>
    <mergeCell ref="J127:M127"/>
    <mergeCell ref="N122:Q122"/>
    <mergeCell ref="N123:Q123"/>
    <mergeCell ref="N124:Q124"/>
    <mergeCell ref="N125:Q125"/>
    <mergeCell ref="N126:Q126"/>
    <mergeCell ref="N127:Q127"/>
    <mergeCell ref="J128:M128"/>
    <mergeCell ref="J124:M124"/>
    <mergeCell ref="J125:M125"/>
    <mergeCell ref="J126:M126"/>
    <mergeCell ref="R128:S128"/>
    <mergeCell ref="N113:Q113"/>
    <mergeCell ref="N114:Q114"/>
    <mergeCell ref="N115:Q115"/>
    <mergeCell ref="N116:Q116"/>
    <mergeCell ref="N117:Q117"/>
    <mergeCell ref="N118:Q118"/>
    <mergeCell ref="N119:Q119"/>
    <mergeCell ref="N120:Q120"/>
    <mergeCell ref="N121:Q121"/>
    <mergeCell ref="T115:U115"/>
    <mergeCell ref="T116:U116"/>
    <mergeCell ref="T117:U117"/>
    <mergeCell ref="T118:U118"/>
    <mergeCell ref="T119:U119"/>
    <mergeCell ref="T120:U120"/>
    <mergeCell ref="T121:U121"/>
    <mergeCell ref="J112:Y112"/>
    <mergeCell ref="N128:Q128"/>
    <mergeCell ref="R113:S113"/>
    <mergeCell ref="R114:S114"/>
    <mergeCell ref="R115:S115"/>
    <mergeCell ref="R116:S116"/>
    <mergeCell ref="R117:S117"/>
    <mergeCell ref="R118:S118"/>
    <mergeCell ref="R119:S119"/>
    <mergeCell ref="R120:S120"/>
    <mergeCell ref="R121:S121"/>
    <mergeCell ref="R122:S122"/>
    <mergeCell ref="R123:S123"/>
    <mergeCell ref="R124:S124"/>
    <mergeCell ref="R125:S125"/>
    <mergeCell ref="R126:S126"/>
    <mergeCell ref="R127:S127"/>
    <mergeCell ref="T122:U122"/>
    <mergeCell ref="T123:U123"/>
    <mergeCell ref="T124:U124"/>
    <mergeCell ref="T125:U125"/>
    <mergeCell ref="T126:U126"/>
    <mergeCell ref="T127:U127"/>
    <mergeCell ref="T128:U128"/>
    <mergeCell ref="V113:Y113"/>
    <mergeCell ref="V114:Y114"/>
    <mergeCell ref="V115:Y115"/>
    <mergeCell ref="V116:Y116"/>
    <mergeCell ref="V117:Y117"/>
    <mergeCell ref="V118:Y118"/>
    <mergeCell ref="V119:Y119"/>
    <mergeCell ref="V120:Y120"/>
    <mergeCell ref="V121:Y121"/>
    <mergeCell ref="V122:Y122"/>
    <mergeCell ref="V123:Y123"/>
    <mergeCell ref="V124:Y124"/>
    <mergeCell ref="V125:Y125"/>
    <mergeCell ref="V126:Y126"/>
    <mergeCell ref="V127:Y127"/>
    <mergeCell ref="V128:Y128"/>
    <mergeCell ref="T114:U114"/>
  </mergeCells>
  <conditionalFormatting sqref="J11:W110">
    <cfRule type="expression" dxfId="60" priority="43" stopIfTrue="1">
      <formula>IF(J$9="FER",TRUE,FALSE)</formula>
    </cfRule>
    <cfRule type="expression" dxfId="59" priority="46" stopIfTrue="1">
      <formula>OR(WEEKDAY(J$9)=1,WEEKDAY(J$9)=7)</formula>
    </cfRule>
  </conditionalFormatting>
  <conditionalFormatting sqref="B12:G20">
    <cfRule type="expression" dxfId="58" priority="40">
      <formula>IF(AND($I12&lt;&gt;0,$I12&lt;&gt;1),TRUE,FALSE)</formula>
    </cfRule>
    <cfRule type="expression" dxfId="57" priority="41">
      <formula>IF($I12=1,TRUE,FALSE)</formula>
    </cfRule>
    <cfRule type="expression" dxfId="56" priority="42">
      <formula>IF(AND($D12=0,$D12&lt;&gt;""),TRUE,FALSE)</formula>
    </cfRule>
  </conditionalFormatting>
  <conditionalFormatting sqref="B22:G36">
    <cfRule type="expression" dxfId="55" priority="34">
      <formula>IF(AND($I22&lt;&gt;0,$I22&lt;&gt;1),TRUE,FALSE)</formula>
    </cfRule>
    <cfRule type="expression" dxfId="54" priority="35">
      <formula>IF($I22=1,TRUE,FALSE)</formula>
    </cfRule>
    <cfRule type="expression" dxfId="53" priority="36">
      <formula>IF(AND($D22=0,$D22&lt;&gt;""),TRUE,FALSE)</formula>
    </cfRule>
  </conditionalFormatting>
  <conditionalFormatting sqref="B38:F52 G43:G52 G38">
    <cfRule type="expression" dxfId="52" priority="31">
      <formula>IF(AND($I38&lt;&gt;0,$I38&lt;&gt;1),TRUE,FALSE)</formula>
    </cfRule>
    <cfRule type="expression" dxfId="51" priority="32">
      <formula>IF($I38=1,TRUE,FALSE)</formula>
    </cfRule>
    <cfRule type="expression" dxfId="50" priority="33">
      <formula>IF(AND($D38=0,$D38&lt;&gt;""),TRUE,FALSE)</formula>
    </cfRule>
  </conditionalFormatting>
  <conditionalFormatting sqref="B54:G68">
    <cfRule type="expression" dxfId="49" priority="28">
      <formula>IF(AND($I54&lt;&gt;0,$I54&lt;&gt;1),TRUE,FALSE)</formula>
    </cfRule>
    <cfRule type="expression" dxfId="48" priority="29">
      <formula>IF($I54=1,TRUE,FALSE)</formula>
    </cfRule>
    <cfRule type="expression" dxfId="47" priority="30">
      <formula>IF(AND($D54=0,$D54&lt;&gt;""),TRUE,FALSE)</formula>
    </cfRule>
  </conditionalFormatting>
  <conditionalFormatting sqref="B70:G84">
    <cfRule type="expression" dxfId="46" priority="25">
      <formula>IF(AND($I70&lt;&gt;0,$I70&lt;&gt;1),TRUE,FALSE)</formula>
    </cfRule>
    <cfRule type="expression" dxfId="45" priority="26">
      <formula>IF($I70=1,TRUE,FALSE)</formula>
    </cfRule>
    <cfRule type="expression" dxfId="44" priority="27">
      <formula>IF(AND($D70=0,$D70&lt;&gt;""),TRUE,FALSE)</formula>
    </cfRule>
  </conditionalFormatting>
  <conditionalFormatting sqref="B86:G110">
    <cfRule type="expression" dxfId="43" priority="22">
      <formula>IF(AND($I86&lt;&gt;0,$I86&lt;&gt;1),TRUE,FALSE)</formula>
    </cfRule>
    <cfRule type="expression" dxfId="42" priority="23">
      <formula>IF($I86=1,TRUE,FALSE)</formula>
    </cfRule>
    <cfRule type="expression" dxfId="41" priority="24">
      <formula>IF(AND($D86=0,$D86&lt;&gt;""),TRUE,FALSE)</formula>
    </cfRule>
  </conditionalFormatting>
  <conditionalFormatting sqref="E22:E36">
    <cfRule type="expression" dxfId="40" priority="16">
      <formula>IF(AND($I22&lt;&gt;0,$I22&lt;&gt;1),TRUE,FALSE)</formula>
    </cfRule>
    <cfRule type="expression" dxfId="39" priority="17">
      <formula>IF($I22=1,TRUE,FALSE)</formula>
    </cfRule>
    <cfRule type="expression" dxfId="38" priority="18">
      <formula>IF(AND($D22=0,$D22&lt;&gt;""),TRUE,FALSE)</formula>
    </cfRule>
  </conditionalFormatting>
  <conditionalFormatting sqref="E38:E52">
    <cfRule type="expression" dxfId="37" priority="13">
      <formula>IF(AND($I38&lt;&gt;0,$I38&lt;&gt;1),TRUE,FALSE)</formula>
    </cfRule>
    <cfRule type="expression" dxfId="36" priority="14">
      <formula>IF($I38=1,TRUE,FALSE)</formula>
    </cfRule>
    <cfRule type="expression" dxfId="35" priority="15">
      <formula>IF(AND($D38=0,$D38&lt;&gt;""),TRUE,FALSE)</formula>
    </cfRule>
  </conditionalFormatting>
  <conditionalFormatting sqref="E54:E68">
    <cfRule type="expression" dxfId="34" priority="10">
      <formula>IF(AND($I54&lt;&gt;0,$I54&lt;&gt;1),TRUE,FALSE)</formula>
    </cfRule>
    <cfRule type="expression" dxfId="33" priority="11">
      <formula>IF($I54=1,TRUE,FALSE)</formula>
    </cfRule>
    <cfRule type="expression" dxfId="32" priority="12">
      <formula>IF(AND($D54=0,$D54&lt;&gt;""),TRUE,FALSE)</formula>
    </cfRule>
  </conditionalFormatting>
  <conditionalFormatting sqref="E70:E84">
    <cfRule type="expression" dxfId="31" priority="7">
      <formula>IF(AND($I70&lt;&gt;0,$I70&lt;&gt;1),TRUE,FALSE)</formula>
    </cfRule>
    <cfRule type="expression" dxfId="30" priority="8">
      <formula>IF($I70=1,TRUE,FALSE)</formula>
    </cfRule>
    <cfRule type="expression" dxfId="29" priority="9">
      <formula>IF(AND($D70=0,$D70&lt;&gt;""),TRUE,FALSE)</formula>
    </cfRule>
  </conditionalFormatting>
  <conditionalFormatting sqref="E86:E110">
    <cfRule type="expression" dxfId="28" priority="4">
      <formula>IF(AND($I86&lt;&gt;0,$I86&lt;&gt;1),TRUE,FALSE)</formula>
    </cfRule>
    <cfRule type="expression" dxfId="27" priority="5">
      <formula>IF($I86=1,TRUE,FALSE)</formula>
    </cfRule>
    <cfRule type="expression" dxfId="26" priority="6">
      <formula>IF(AND($D86=0,$D86&lt;&gt;""),TRUE,FALSE)</formula>
    </cfRule>
  </conditionalFormatting>
  <conditionalFormatting sqref="B14:D14 B12:D12">
    <cfRule type="expression" dxfId="25" priority="1">
      <formula>IF(AND($I13&lt;&gt;0,$I13&lt;&gt;1),TRUE,FALSE)</formula>
    </cfRule>
    <cfRule type="expression" dxfId="24" priority="2">
      <formula>IF($I13=1,TRUE,FALSE)</formula>
    </cfRule>
    <cfRule type="expression" dxfId="23" priority="3">
      <formula>IF(AND($D12=0,$D12&lt;&gt;""),TRUE,FALSE)</formula>
    </cfRule>
  </conditionalFormatting>
  <conditionalFormatting sqref="B13:D13">
    <cfRule type="expression" dxfId="22" priority="63">
      <formula>IF(AND(#REF!&lt;&gt;0,#REF!&lt;&gt;1),TRUE,FALSE)</formula>
    </cfRule>
    <cfRule type="expression" dxfId="21" priority="64">
      <formula>IF(#REF!=1,TRUE,FALSE)</formula>
    </cfRule>
    <cfRule type="expression" dxfId="20" priority="65">
      <formula>IF(AND($D13=0,$D13&lt;&gt;""),TRUE,FALSE)</formula>
    </cfRule>
  </conditionalFormatting>
  <dataValidations count="2">
    <dataValidation type="list" allowBlank="1" showInputMessage="1" showErrorMessage="1" sqref="F85:G85 F10:G11 F37:G37 F69:G69 F21:G21 F53:G53">
      <formula1>$B$101:$B$110</formula1>
    </dataValidation>
    <dataValidation type="list" allowBlank="1" showInputMessage="1" showErrorMessage="1" sqref="F86:G110 F22:G36 F54:G68 F70:G84 F38:F52 G43:G52 G38 F12:G20">
      <formula1>Resource_name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3"/>
  <dimension ref="B1:AJ67"/>
  <sheetViews>
    <sheetView topLeftCell="A2" workbookViewId="0">
      <selection activeCell="T10" sqref="T10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2:36" s="23" customFormat="1" ht="3" hidden="1" customHeight="1">
      <c r="B1" s="196"/>
      <c r="C1" s="196"/>
      <c r="G1" s="197"/>
      <c r="H1" s="197"/>
      <c r="I1" s="197"/>
      <c r="J1" s="197"/>
      <c r="K1" s="198"/>
    </row>
    <row r="2" spans="2:36" s="23" customFormat="1" ht="25.5" customHeight="1">
      <c r="B2" s="196"/>
      <c r="F2" s="198"/>
      <c r="G2" s="398" t="str">
        <f>'1. Backlog'!$H$1</f>
        <v>Tank</v>
      </c>
      <c r="H2" s="398"/>
      <c r="I2" s="398"/>
      <c r="J2" s="398"/>
      <c r="K2" s="398"/>
      <c r="L2" s="398"/>
    </row>
    <row r="3" spans="2:36" s="23" customFormat="1" ht="1.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2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2:36" s="23" customFormat="1" ht="21">
      <c r="B5" s="203" t="s">
        <v>127</v>
      </c>
      <c r="C5" s="203"/>
      <c r="E5" s="204"/>
      <c r="F5" s="205"/>
      <c r="G5" s="196"/>
      <c r="H5" s="201"/>
      <c r="AH5" s="206"/>
      <c r="AI5" s="206"/>
      <c r="AJ5" s="206"/>
    </row>
    <row r="6" spans="2:36">
      <c r="B6" s="404" t="s">
        <v>109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405"/>
      <c r="R6" s="406"/>
    </row>
    <row r="7" spans="2:36" ht="23.25" customHeight="1">
      <c r="B7" s="407">
        <v>10</v>
      </c>
      <c r="C7" s="408"/>
      <c r="D7" s="185" t="s">
        <v>56</v>
      </c>
      <c r="E7" s="185">
        <f>'3. Resources'!D54</f>
        <v>40324</v>
      </c>
      <c r="F7" s="185">
        <f>'3. Resources'!E54</f>
        <v>40325</v>
      </c>
      <c r="G7" s="185">
        <f>'3. Resources'!F54</f>
        <v>40326</v>
      </c>
      <c r="H7" s="185">
        <f>'3. Resources'!G54</f>
        <v>40327</v>
      </c>
      <c r="I7" s="185">
        <f>'3. Resources'!H54</f>
        <v>40328</v>
      </c>
      <c r="J7" s="185">
        <f>'3. Resources'!I54</f>
        <v>40329</v>
      </c>
      <c r="K7" s="185">
        <f>'3. Resources'!J54</f>
        <v>40330</v>
      </c>
      <c r="L7" s="185">
        <f>'3. Resources'!K54</f>
        <v>40331</v>
      </c>
      <c r="M7" s="185">
        <f>'3. Resources'!L54</f>
        <v>40332</v>
      </c>
      <c r="N7" s="185">
        <f>'3. Resources'!M54</f>
        <v>40333</v>
      </c>
      <c r="O7" s="185">
        <f>'3. Resources'!N54</f>
        <v>40334</v>
      </c>
      <c r="P7" s="185">
        <f>'3. Resources'!O54</f>
        <v>40335</v>
      </c>
      <c r="Q7" s="185">
        <f>'3. Resources'!P54</f>
        <v>40336</v>
      </c>
      <c r="R7" s="185">
        <f>'3. Resources'!Q54</f>
        <v>40337</v>
      </c>
    </row>
    <row r="8" spans="2:36" ht="15" customHeight="1">
      <c r="B8" s="409"/>
      <c r="C8" s="410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2:36" ht="15.75" thickBot="1">
      <c r="B9" s="402" t="s">
        <v>34</v>
      </c>
      <c r="C9" s="403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2:36" ht="15.75" thickBot="1">
      <c r="B10" s="297" t="s">
        <v>84</v>
      </c>
      <c r="C10" s="298" t="s">
        <v>110</v>
      </c>
      <c r="D10" s="299">
        <v>47.5</v>
      </c>
      <c r="E10" s="300">
        <v>22.95</v>
      </c>
      <c r="F10" s="301">
        <v>22.95</v>
      </c>
      <c r="G10" s="301">
        <v>54.7</v>
      </c>
      <c r="H10" s="301">
        <v>54.7</v>
      </c>
      <c r="I10" s="301">
        <v>54.7</v>
      </c>
      <c r="J10" s="301">
        <v>54.7</v>
      </c>
      <c r="K10" s="301">
        <v>75.2</v>
      </c>
      <c r="L10" s="301">
        <v>75.2</v>
      </c>
      <c r="M10" s="301">
        <v>75.2</v>
      </c>
      <c r="N10" s="301">
        <v>75.2</v>
      </c>
      <c r="O10" s="301">
        <v>75.2</v>
      </c>
      <c r="P10" s="301">
        <v>75.2</v>
      </c>
      <c r="Q10" s="301">
        <f t="shared" ref="Q10:R10" si="0">SUM(Q11:Q15)</f>
        <v>62.45</v>
      </c>
      <c r="R10" s="302">
        <f t="shared" si="0"/>
        <v>62.45</v>
      </c>
    </row>
    <row r="11" spans="2:36">
      <c r="B11" s="282" t="s">
        <v>84</v>
      </c>
      <c r="C11" s="283" t="s">
        <v>101</v>
      </c>
      <c r="D11" s="284">
        <v>0.5</v>
      </c>
      <c r="E11" s="285">
        <v>0.75</v>
      </c>
      <c r="F11" s="286">
        <v>0.75</v>
      </c>
      <c r="G11" s="286">
        <v>8</v>
      </c>
      <c r="H11" s="286">
        <v>8</v>
      </c>
      <c r="I11" s="286">
        <v>8</v>
      </c>
      <c r="J11" s="286">
        <v>8</v>
      </c>
      <c r="K11" s="286">
        <v>8</v>
      </c>
      <c r="L11" s="286">
        <v>8</v>
      </c>
      <c r="M11" s="286">
        <v>8</v>
      </c>
      <c r="N11" s="286">
        <v>8</v>
      </c>
      <c r="O11" s="286">
        <v>8</v>
      </c>
      <c r="P11" s="286">
        <v>8</v>
      </c>
      <c r="Q11" s="286">
        <f>SUMIF('4. Timesheet'!$H$11:$H$110,$C11,'4. Timesheet'!$D$11:$D$110)</f>
        <v>4.25</v>
      </c>
      <c r="R11" s="286">
        <f>SUMIF('4. Timesheet'!$H$11:$H$110,$C11,'4. Timesheet'!$D$11:$D$110)</f>
        <v>4.25</v>
      </c>
    </row>
    <row r="12" spans="2:36">
      <c r="B12" s="287" t="s">
        <v>84</v>
      </c>
      <c r="C12" s="288" t="s">
        <v>118</v>
      </c>
      <c r="D12" s="289">
        <v>1</v>
      </c>
      <c r="E12" s="290">
        <v>0</v>
      </c>
      <c r="F12" s="291">
        <v>0</v>
      </c>
      <c r="G12" s="291">
        <v>1</v>
      </c>
      <c r="H12" s="291">
        <v>1</v>
      </c>
      <c r="I12" s="291">
        <v>1</v>
      </c>
      <c r="J12" s="291">
        <v>1</v>
      </c>
      <c r="K12" s="291">
        <v>10</v>
      </c>
      <c r="L12" s="291">
        <v>10</v>
      </c>
      <c r="M12" s="291">
        <v>10</v>
      </c>
      <c r="N12" s="291">
        <v>10</v>
      </c>
      <c r="O12" s="291">
        <v>10</v>
      </c>
      <c r="P12" s="291">
        <v>10</v>
      </c>
      <c r="Q12" s="291">
        <f>SUMIF('4. Timesheet'!$H$11:$H$110,$C12,'4. Timesheet'!$D$11:$D$110)</f>
        <v>12.5</v>
      </c>
      <c r="R12" s="291">
        <f>SUMIF('4. Timesheet'!$H$11:$H$110,$C12,'4. Timesheet'!$D$11:$D$110)</f>
        <v>12.5</v>
      </c>
    </row>
    <row r="13" spans="2:36">
      <c r="B13" s="287" t="s">
        <v>84</v>
      </c>
      <c r="C13" s="288" t="s">
        <v>117</v>
      </c>
      <c r="D13" s="289">
        <v>36</v>
      </c>
      <c r="E13" s="290">
        <v>22.2</v>
      </c>
      <c r="F13" s="291">
        <v>22.2</v>
      </c>
      <c r="G13" s="291">
        <v>35.700000000000003</v>
      </c>
      <c r="H13" s="291">
        <v>35.700000000000003</v>
      </c>
      <c r="I13" s="291">
        <v>35.700000000000003</v>
      </c>
      <c r="J13" s="291">
        <v>35.700000000000003</v>
      </c>
      <c r="K13" s="291">
        <v>47.2</v>
      </c>
      <c r="L13" s="291">
        <v>47.2</v>
      </c>
      <c r="M13" s="291">
        <v>47.2</v>
      </c>
      <c r="N13" s="291">
        <v>47.2</v>
      </c>
      <c r="O13" s="291">
        <v>47.2</v>
      </c>
      <c r="P13" s="291">
        <v>47.2</v>
      </c>
      <c r="Q13" s="291">
        <f>SUMIF('4. Timesheet'!$H$11:$H$110,$C13,'4. Timesheet'!$D$11:$D$110)</f>
        <v>35.700000000000003</v>
      </c>
      <c r="R13" s="291">
        <f>SUMIF('4. Timesheet'!$H$11:$H$110,$C13,'4. Timesheet'!$D$11:$D$110)</f>
        <v>35.700000000000003</v>
      </c>
    </row>
    <row r="14" spans="2:36">
      <c r="B14" s="287" t="s">
        <v>84</v>
      </c>
      <c r="C14" s="288" t="s">
        <v>119</v>
      </c>
      <c r="D14" s="289">
        <v>10</v>
      </c>
      <c r="E14" s="290">
        <v>0</v>
      </c>
      <c r="F14" s="291">
        <v>0</v>
      </c>
      <c r="G14" s="291">
        <v>10</v>
      </c>
      <c r="H14" s="291">
        <v>10</v>
      </c>
      <c r="I14" s="291">
        <v>10</v>
      </c>
      <c r="J14" s="291">
        <v>10</v>
      </c>
      <c r="K14" s="291">
        <v>10</v>
      </c>
      <c r="L14" s="291">
        <v>10</v>
      </c>
      <c r="M14" s="291">
        <v>10</v>
      </c>
      <c r="N14" s="291">
        <v>10</v>
      </c>
      <c r="O14" s="291">
        <v>10</v>
      </c>
      <c r="P14" s="291">
        <v>10</v>
      </c>
      <c r="Q14" s="291">
        <f>SUMIF('4. Timesheet'!$H$11:$H$110,$C14,'4. Timesheet'!$D$11:$D$110)</f>
        <v>10</v>
      </c>
      <c r="R14" s="291">
        <f>SUMIF('4. Timesheet'!$H$11:$H$110,$C14,'4. Timesheet'!$D$11:$D$110)</f>
        <v>10</v>
      </c>
    </row>
    <row r="15" spans="2:36" ht="15.75" thickBot="1">
      <c r="B15" s="292" t="s">
        <v>84</v>
      </c>
      <c r="C15" s="293" t="s">
        <v>120</v>
      </c>
      <c r="D15" s="294">
        <v>0</v>
      </c>
      <c r="E15" s="295">
        <v>0</v>
      </c>
      <c r="F15" s="296">
        <v>0</v>
      </c>
      <c r="G15" s="296">
        <v>0</v>
      </c>
      <c r="H15" s="296">
        <v>0</v>
      </c>
      <c r="I15" s="296">
        <v>0</v>
      </c>
      <c r="J15" s="296">
        <v>0</v>
      </c>
      <c r="K15" s="296">
        <v>0</v>
      </c>
      <c r="L15" s="296">
        <v>0</v>
      </c>
      <c r="M15" s="296">
        <v>0</v>
      </c>
      <c r="N15" s="296">
        <v>0</v>
      </c>
      <c r="O15" s="296">
        <v>0</v>
      </c>
      <c r="P15" s="296">
        <v>0</v>
      </c>
      <c r="Q15" s="296">
        <f>SUMIF('4. Timesheet'!$H$11:$H$110,$C15,'4. Timesheet'!$D$11:$D$110)</f>
        <v>0</v>
      </c>
      <c r="R15" s="296">
        <f>SUMIF('4. Timesheet'!$H$11:$H$110,$C15,'4. Timesheet'!$D$11:$D$110)</f>
        <v>0</v>
      </c>
    </row>
    <row r="16" spans="2:36" ht="15.75" thickBot="1">
      <c r="B16" s="257" t="s">
        <v>111</v>
      </c>
      <c r="C16" s="258" t="s">
        <v>110</v>
      </c>
      <c r="D16" s="259">
        <v>0</v>
      </c>
      <c r="E16" s="260">
        <f>SUM(E17:E21)</f>
        <v>7.5</v>
      </c>
      <c r="F16" s="261">
        <f t="shared" ref="F16:R16" si="1">SUM(F17:F21)</f>
        <v>5.95</v>
      </c>
      <c r="G16" s="261">
        <f t="shared" si="1"/>
        <v>0</v>
      </c>
      <c r="H16" s="261">
        <f t="shared" si="1"/>
        <v>10</v>
      </c>
      <c r="I16" s="261">
        <f t="shared" si="1"/>
        <v>0</v>
      </c>
      <c r="J16" s="261">
        <f t="shared" si="1"/>
        <v>11.5</v>
      </c>
      <c r="K16" s="261">
        <f t="shared" si="1"/>
        <v>9</v>
      </c>
      <c r="L16" s="261">
        <f t="shared" si="1"/>
        <v>10</v>
      </c>
      <c r="M16" s="261">
        <f t="shared" si="1"/>
        <v>3</v>
      </c>
      <c r="N16" s="261">
        <f t="shared" si="1"/>
        <v>0</v>
      </c>
      <c r="O16" s="261">
        <f t="shared" si="1"/>
        <v>0</v>
      </c>
      <c r="P16" s="261">
        <f t="shared" si="1"/>
        <v>0</v>
      </c>
      <c r="Q16" s="261">
        <f t="shared" si="1"/>
        <v>0</v>
      </c>
      <c r="R16" s="262">
        <f t="shared" si="1"/>
        <v>5.5</v>
      </c>
    </row>
    <row r="17" spans="2:18">
      <c r="B17" s="214" t="s">
        <v>111</v>
      </c>
      <c r="C17" s="217" t="str">
        <f>CONFIG!$A$2</f>
        <v>GD</v>
      </c>
      <c r="D17" s="225">
        <v>0</v>
      </c>
      <c r="E17" s="221">
        <f>SUMIF('4. Timesheet'!$H$11:$H$110,$C17,'4. Timesheet'!J$11:J$110)</f>
        <v>0.5</v>
      </c>
      <c r="F17" s="215">
        <f>SUMIF('4. Timesheet'!$H$11:$H$110,$C17,'4. Timesheet'!K$11:K$110)</f>
        <v>0.25</v>
      </c>
      <c r="G17" s="215">
        <f>SUMIF('4. Timesheet'!$H$11:$H$110,$C17,'4. Timesheet'!L$11:L$110)</f>
        <v>0</v>
      </c>
      <c r="H17" s="215">
        <f>SUMIF('4. Timesheet'!$H$11:$H$110,$C17,'4. Timesheet'!M$11:M$110)</f>
        <v>0</v>
      </c>
      <c r="I17" s="215">
        <f>SUMIF('4. Timesheet'!$H$11:$H$110,$C17,'4. Timesheet'!N$11:N$110)</f>
        <v>0</v>
      </c>
      <c r="J17" s="215">
        <f>SUMIF('4. Timesheet'!$H$11:$H$110,$C17,'4. Timesheet'!O$11:O$110)</f>
        <v>3.5</v>
      </c>
      <c r="K17" s="215">
        <f>SUMIF('4. Timesheet'!$H$11:$H$110,$C17,'4. Timesheet'!P$11:P$110)</f>
        <v>0</v>
      </c>
      <c r="L17" s="215">
        <f>SUMIF('4. Timesheet'!$H$11:$H$110,$C17,'4. Timesheet'!Q$11:Q$110)</f>
        <v>0</v>
      </c>
      <c r="M17" s="215">
        <f>SUMIF('4. Timesheet'!$H$11:$H$110,$C17,'4. Timesheet'!R$11:R$110)</f>
        <v>0</v>
      </c>
      <c r="N17" s="215">
        <f>SUMIF('4. Timesheet'!$H$11:$H$110,$C17,'4. Timesheet'!S$11:S$110)</f>
        <v>0</v>
      </c>
      <c r="O17" s="215">
        <f>SUMIF('4. Timesheet'!$H$11:$H$110,$C17,'4. Timesheet'!T$11:T$110)</f>
        <v>0</v>
      </c>
      <c r="P17" s="215">
        <f>SUMIF('4. Timesheet'!$H$11:$H$110,$C17,'4. Timesheet'!U$11:U$110)</f>
        <v>0</v>
      </c>
      <c r="Q17" s="215">
        <f>SUMIF('4. Timesheet'!$H$11:$H$110,$C17,'4. Timesheet'!V$11:V$110)</f>
        <v>0</v>
      </c>
      <c r="R17" s="215">
        <f>SUMIF('4. Timesheet'!$H$11:$H$110,$C17,'4. Timesheet'!W$11:W$110)</f>
        <v>0</v>
      </c>
    </row>
    <row r="18" spans="2:18">
      <c r="B18" s="208" t="s">
        <v>111</v>
      </c>
      <c r="C18" s="218" t="str">
        <f>CONFIG!$A$3</f>
        <v>ART</v>
      </c>
      <c r="D18" s="226">
        <v>0</v>
      </c>
      <c r="E18" s="222">
        <f>SUMIF('4. Timesheet'!$H$11:$H$110,$C18,'4. Timesheet'!J$11:J$110)</f>
        <v>1</v>
      </c>
      <c r="F18" s="207">
        <f>SUMIF('4. Timesheet'!$H$11:$H$110,$C18,'4. Timesheet'!K$11:K$110)</f>
        <v>0</v>
      </c>
      <c r="G18" s="207">
        <f>SUMIF('4. Timesheet'!$H$11:$H$110,$C18,'4. Timesheet'!L$11:L$110)</f>
        <v>0</v>
      </c>
      <c r="H18" s="207">
        <f>SUMIF('4. Timesheet'!$H$11:$H$110,$C18,'4. Timesheet'!M$11:M$110)</f>
        <v>0</v>
      </c>
      <c r="I18" s="207">
        <f>SUMIF('4. Timesheet'!$H$11:$H$110,$C18,'4. Timesheet'!N$11:N$110)</f>
        <v>0</v>
      </c>
      <c r="J18" s="207">
        <f>SUMIF('4. Timesheet'!$H$11:$H$110,$C18,'4. Timesheet'!O$11:O$110)</f>
        <v>0</v>
      </c>
      <c r="K18" s="207">
        <f>SUMIF('4. Timesheet'!$H$11:$H$110,$C18,'4. Timesheet'!P$11:P$110)</f>
        <v>1</v>
      </c>
      <c r="L18" s="207">
        <f>SUMIF('4. Timesheet'!$H$11:$H$110,$C18,'4. Timesheet'!Q$11:Q$110)</f>
        <v>3</v>
      </c>
      <c r="M18" s="207">
        <f>SUMIF('4. Timesheet'!$H$11:$H$110,$C18,'4. Timesheet'!R$11:R$110)</f>
        <v>2</v>
      </c>
      <c r="N18" s="207">
        <f>SUMIF('4. Timesheet'!$H$11:$H$110,$C18,'4. Timesheet'!S$11:S$110)</f>
        <v>0</v>
      </c>
      <c r="O18" s="207">
        <f>SUMIF('4. Timesheet'!$H$11:$H$110,$C18,'4. Timesheet'!T$11:T$110)</f>
        <v>0</v>
      </c>
      <c r="P18" s="207">
        <f>SUMIF('4. Timesheet'!$H$11:$H$110,$C18,'4. Timesheet'!U$11:U$110)</f>
        <v>0</v>
      </c>
      <c r="Q18" s="207">
        <f>SUMIF('4. Timesheet'!$H$11:$H$110,$C18,'4. Timesheet'!V$11:V$110)</f>
        <v>0</v>
      </c>
      <c r="R18" s="207">
        <f>SUMIF('4. Timesheet'!$H$11:$H$110,$C18,'4. Timesheet'!W$11:W$110)</f>
        <v>5.5</v>
      </c>
    </row>
    <row r="19" spans="2:18">
      <c r="B19" s="208" t="s">
        <v>111</v>
      </c>
      <c r="C19" s="218" t="str">
        <f>CONFIG!$A$4</f>
        <v>PRG</v>
      </c>
      <c r="D19" s="226">
        <v>0</v>
      </c>
      <c r="E19" s="222">
        <f>SUMIF('4. Timesheet'!$H$11:$H$110,$C19,'4. Timesheet'!J$11:J$110)</f>
        <v>6</v>
      </c>
      <c r="F19" s="207">
        <f>SUMIF('4. Timesheet'!$H$11:$H$110,$C19,'4. Timesheet'!K$11:K$110)</f>
        <v>5.7</v>
      </c>
      <c r="G19" s="207">
        <f>SUMIF('4. Timesheet'!$H$11:$H$110,$C19,'4. Timesheet'!L$11:L$110)</f>
        <v>0</v>
      </c>
      <c r="H19" s="207">
        <f>SUMIF('4. Timesheet'!$H$11:$H$110,$C19,'4. Timesheet'!M$11:M$110)</f>
        <v>0</v>
      </c>
      <c r="I19" s="207">
        <f>SUMIF('4. Timesheet'!$H$11:$H$110,$C19,'4. Timesheet'!N$11:N$110)</f>
        <v>0</v>
      </c>
      <c r="J19" s="207">
        <f>SUMIF('4. Timesheet'!$H$11:$H$110,$C19,'4. Timesheet'!O$11:O$110)</f>
        <v>8</v>
      </c>
      <c r="K19" s="207">
        <f>SUMIF('4. Timesheet'!$H$11:$H$110,$C19,'4. Timesheet'!P$11:P$110)</f>
        <v>8</v>
      </c>
      <c r="L19" s="207">
        <f>SUMIF('4. Timesheet'!$H$11:$H$110,$C19,'4. Timesheet'!Q$11:Q$110)</f>
        <v>7</v>
      </c>
      <c r="M19" s="207">
        <f>SUMIF('4. Timesheet'!$H$11:$H$110,$C19,'4. Timesheet'!R$11:R$110)</f>
        <v>1</v>
      </c>
      <c r="N19" s="207">
        <f>SUMIF('4. Timesheet'!$H$11:$H$110,$C19,'4. Timesheet'!S$11:S$110)</f>
        <v>0</v>
      </c>
      <c r="O19" s="207">
        <f>SUMIF('4. Timesheet'!$H$11:$H$110,$C19,'4. Timesheet'!T$11:T$110)</f>
        <v>0</v>
      </c>
      <c r="P19" s="207">
        <f>SUMIF('4. Timesheet'!$H$11:$H$110,$C19,'4. Timesheet'!U$11:U$110)</f>
        <v>0</v>
      </c>
      <c r="Q19" s="207">
        <f>SUMIF('4. Timesheet'!$H$11:$H$110,$C19,'4. Timesheet'!V$11:V$110)</f>
        <v>0</v>
      </c>
      <c r="R19" s="207">
        <f>SUMIF('4. Timesheet'!$H$11:$H$110,$C19,'4. Timesheet'!W$11:W$110)</f>
        <v>0</v>
      </c>
    </row>
    <row r="20" spans="2:18">
      <c r="B20" s="208" t="s">
        <v>111</v>
      </c>
      <c r="C20" s="218" t="str">
        <f>CONFIG!$A$5</f>
        <v>AUD</v>
      </c>
      <c r="D20" s="226">
        <v>0</v>
      </c>
      <c r="E20" s="222">
        <f>SUMIF('4. Timesheet'!$H$11:$H$110,$C20,'4. Timesheet'!J$11:J$110)</f>
        <v>0</v>
      </c>
      <c r="F20" s="207">
        <f>SUMIF('4. Timesheet'!$H$11:$H$110,$C20,'4. Timesheet'!K$11:K$110)</f>
        <v>0</v>
      </c>
      <c r="G20" s="207">
        <f>SUMIF('4. Timesheet'!$H$11:$H$110,$C20,'4. Timesheet'!L$11:L$110)</f>
        <v>0</v>
      </c>
      <c r="H20" s="207">
        <f>SUMIF('4. Timesheet'!$H$11:$H$110,$C20,'4. Timesheet'!M$11:M$110)</f>
        <v>10</v>
      </c>
      <c r="I20" s="207">
        <f>SUMIF('4. Timesheet'!$H$11:$H$110,$C20,'4. Timesheet'!N$11:N$110)</f>
        <v>0</v>
      </c>
      <c r="J20" s="207">
        <f>SUMIF('4. Timesheet'!$H$11:$H$110,$C20,'4. Timesheet'!O$11:O$110)</f>
        <v>0</v>
      </c>
      <c r="K20" s="207">
        <f>SUMIF('4. Timesheet'!$H$11:$H$110,$C20,'4. Timesheet'!P$11:P$110)</f>
        <v>0</v>
      </c>
      <c r="L20" s="207">
        <f>SUMIF('4. Timesheet'!$H$11:$H$110,$C20,'4. Timesheet'!Q$11:Q$110)</f>
        <v>0</v>
      </c>
      <c r="M20" s="207">
        <f>SUMIF('4. Timesheet'!$H$11:$H$110,$C20,'4. Timesheet'!R$11:R$110)</f>
        <v>0</v>
      </c>
      <c r="N20" s="207">
        <f>SUMIF('4. Timesheet'!$H$11:$H$110,$C20,'4. Timesheet'!S$11:S$110)</f>
        <v>0</v>
      </c>
      <c r="O20" s="207">
        <f>SUMIF('4. Timesheet'!$H$11:$H$110,$C20,'4. Timesheet'!T$11:T$110)</f>
        <v>0</v>
      </c>
      <c r="P20" s="207">
        <f>SUMIF('4. Timesheet'!$H$11:$H$110,$C20,'4. Timesheet'!U$11:U$110)</f>
        <v>0</v>
      </c>
      <c r="Q20" s="207">
        <f>SUMIF('4. Timesheet'!$H$11:$H$110,$C20,'4. Timesheet'!V$11:V$110)</f>
        <v>0</v>
      </c>
      <c r="R20" s="207">
        <f>SUMIF('4. Timesheet'!$H$11:$H$110,$C20,'4. Timesheet'!W$11:W$110)</f>
        <v>0</v>
      </c>
    </row>
    <row r="21" spans="2:18" ht="15.75" thickBot="1">
      <c r="B21" s="209" t="s">
        <v>111</v>
      </c>
      <c r="C21" s="219" t="str">
        <f>CONFIG!$A$6</f>
        <v>TST</v>
      </c>
      <c r="D21" s="227">
        <v>0</v>
      </c>
      <c r="E21" s="223">
        <f>SUMIF('4. Timesheet'!$H$11:$H$110,$C21,'4. Timesheet'!J$11:J$110)</f>
        <v>0</v>
      </c>
      <c r="F21" s="210">
        <f>SUMIF('4. Timesheet'!$H$11:$H$110,$C21,'4. Timesheet'!K$11:K$110)</f>
        <v>0</v>
      </c>
      <c r="G21" s="210">
        <f>SUMIF('4. Timesheet'!$H$11:$H$110,$C21,'4. Timesheet'!L$11:L$110)</f>
        <v>0</v>
      </c>
      <c r="H21" s="210">
        <f>SUMIF('4. Timesheet'!$H$11:$H$110,$C21,'4. Timesheet'!M$11:M$110)</f>
        <v>0</v>
      </c>
      <c r="I21" s="210">
        <f>SUMIF('4. Timesheet'!$H$11:$H$110,$C21,'4. Timesheet'!N$11:N$110)</f>
        <v>0</v>
      </c>
      <c r="J21" s="210">
        <f>SUMIF('4. Timesheet'!$H$11:$H$110,$C21,'4. Timesheet'!O$11:O$110)</f>
        <v>0</v>
      </c>
      <c r="K21" s="210">
        <f>SUMIF('4. Timesheet'!$H$11:$H$110,$C21,'4. Timesheet'!P$11:P$110)</f>
        <v>0</v>
      </c>
      <c r="L21" s="210">
        <f>SUMIF('4. Timesheet'!$H$11:$H$110,$C21,'4. Timesheet'!Q$11:Q$110)</f>
        <v>0</v>
      </c>
      <c r="M21" s="210">
        <f>SUMIF('4. Timesheet'!$H$11:$H$110,$C21,'4. Timesheet'!R$11:R$110)</f>
        <v>0</v>
      </c>
      <c r="N21" s="210">
        <f>SUMIF('4. Timesheet'!$H$11:$H$110,$C21,'4. Timesheet'!S$11:S$110)</f>
        <v>0</v>
      </c>
      <c r="O21" s="210">
        <f>SUMIF('4. Timesheet'!$H$11:$H$110,$C21,'4. Timesheet'!T$11:T$110)</f>
        <v>0</v>
      </c>
      <c r="P21" s="210">
        <f>SUMIF('4. Timesheet'!$H$11:$H$110,$C21,'4. Timesheet'!U$11:U$110)</f>
        <v>0</v>
      </c>
      <c r="Q21" s="210">
        <f>SUMIF('4. Timesheet'!$H$11:$H$110,$C21,'4. Timesheet'!V$11:V$110)</f>
        <v>0</v>
      </c>
      <c r="R21" s="210">
        <f>SUMIF('4. Timesheet'!$H$11:$H$110,$C21,'4. Timesheet'!W$11:W$110)</f>
        <v>0</v>
      </c>
    </row>
    <row r="22" spans="2:18" ht="15.75" thickBot="1">
      <c r="B22" s="211" t="s">
        <v>112</v>
      </c>
      <c r="C22" s="220" t="s">
        <v>110</v>
      </c>
      <c r="D22" s="228">
        <v>0</v>
      </c>
      <c r="E22" s="224">
        <f>SUM(E23:E27)</f>
        <v>7.5</v>
      </c>
      <c r="F22" s="212">
        <f t="shared" ref="F22:R22" si="2">SUM(F23:F27)</f>
        <v>13.45</v>
      </c>
      <c r="G22" s="212">
        <f t="shared" si="2"/>
        <v>13.45</v>
      </c>
      <c r="H22" s="212">
        <f t="shared" si="2"/>
        <v>23.45</v>
      </c>
      <c r="I22" s="212">
        <f t="shared" si="2"/>
        <v>23.45</v>
      </c>
      <c r="J22" s="212">
        <f t="shared" si="2"/>
        <v>34.950000000000003</v>
      </c>
      <c r="K22" s="212">
        <f t="shared" si="2"/>
        <v>43.95</v>
      </c>
      <c r="L22" s="212">
        <f t="shared" si="2"/>
        <v>53.95</v>
      </c>
      <c r="M22" s="212">
        <f t="shared" si="2"/>
        <v>56.95</v>
      </c>
      <c r="N22" s="212">
        <f t="shared" si="2"/>
        <v>56.95</v>
      </c>
      <c r="O22" s="212">
        <f t="shared" si="2"/>
        <v>56.95</v>
      </c>
      <c r="P22" s="212">
        <f t="shared" si="2"/>
        <v>56.95</v>
      </c>
      <c r="Q22" s="212">
        <f t="shared" si="2"/>
        <v>56.95</v>
      </c>
      <c r="R22" s="213">
        <f t="shared" si="2"/>
        <v>62.45</v>
      </c>
    </row>
    <row r="23" spans="2:18">
      <c r="B23" s="229" t="s">
        <v>112</v>
      </c>
      <c r="C23" s="230" t="str">
        <f>CONFIG!$A$2</f>
        <v>GD</v>
      </c>
      <c r="D23" s="231">
        <v>0</v>
      </c>
      <c r="E23" s="232">
        <f t="shared" ref="E23:F27" si="3">D23+E17</f>
        <v>0.5</v>
      </c>
      <c r="F23" s="233">
        <f t="shared" si="3"/>
        <v>0.75</v>
      </c>
      <c r="G23" s="233">
        <f t="shared" ref="G23:R23" si="4">F23+G17</f>
        <v>0.75</v>
      </c>
      <c r="H23" s="233">
        <f t="shared" si="4"/>
        <v>0.75</v>
      </c>
      <c r="I23" s="233">
        <f t="shared" si="4"/>
        <v>0.75</v>
      </c>
      <c r="J23" s="233">
        <f t="shared" si="4"/>
        <v>4.25</v>
      </c>
      <c r="K23" s="233">
        <f t="shared" si="4"/>
        <v>4.25</v>
      </c>
      <c r="L23" s="233">
        <f t="shared" si="4"/>
        <v>4.25</v>
      </c>
      <c r="M23" s="233">
        <f t="shared" si="4"/>
        <v>4.25</v>
      </c>
      <c r="N23" s="233">
        <f t="shared" si="4"/>
        <v>4.25</v>
      </c>
      <c r="O23" s="233">
        <f t="shared" si="4"/>
        <v>4.25</v>
      </c>
      <c r="P23" s="233">
        <f t="shared" si="4"/>
        <v>4.25</v>
      </c>
      <c r="Q23" s="233">
        <f t="shared" si="4"/>
        <v>4.25</v>
      </c>
      <c r="R23" s="233">
        <f t="shared" si="4"/>
        <v>4.25</v>
      </c>
    </row>
    <row r="24" spans="2:18">
      <c r="B24" s="191" t="s">
        <v>112</v>
      </c>
      <c r="C24" s="234" t="str">
        <f>CONFIG!$A$3</f>
        <v>ART</v>
      </c>
      <c r="D24" s="235">
        <v>0</v>
      </c>
      <c r="E24" s="236">
        <f t="shared" si="3"/>
        <v>1</v>
      </c>
      <c r="F24" s="193">
        <f t="shared" si="3"/>
        <v>1</v>
      </c>
      <c r="G24" s="193">
        <f t="shared" ref="G24:R24" si="5">F24+G18</f>
        <v>1</v>
      </c>
      <c r="H24" s="193">
        <f t="shared" si="5"/>
        <v>1</v>
      </c>
      <c r="I24" s="193">
        <f t="shared" si="5"/>
        <v>1</v>
      </c>
      <c r="J24" s="193">
        <f t="shared" si="5"/>
        <v>1</v>
      </c>
      <c r="K24" s="193">
        <f t="shared" si="5"/>
        <v>2</v>
      </c>
      <c r="L24" s="193">
        <f t="shared" si="5"/>
        <v>5</v>
      </c>
      <c r="M24" s="193">
        <f t="shared" si="5"/>
        <v>7</v>
      </c>
      <c r="N24" s="193">
        <f t="shared" si="5"/>
        <v>7</v>
      </c>
      <c r="O24" s="193">
        <f t="shared" si="5"/>
        <v>7</v>
      </c>
      <c r="P24" s="193">
        <f t="shared" si="5"/>
        <v>7</v>
      </c>
      <c r="Q24" s="193">
        <f t="shared" si="5"/>
        <v>7</v>
      </c>
      <c r="R24" s="193">
        <f t="shared" si="5"/>
        <v>12.5</v>
      </c>
    </row>
    <row r="25" spans="2:18">
      <c r="B25" s="191" t="s">
        <v>112</v>
      </c>
      <c r="C25" s="234" t="str">
        <f>CONFIG!$A$4</f>
        <v>PRG</v>
      </c>
      <c r="D25" s="235">
        <v>0</v>
      </c>
      <c r="E25" s="236">
        <f t="shared" si="3"/>
        <v>6</v>
      </c>
      <c r="F25" s="193">
        <f t="shared" si="3"/>
        <v>11.7</v>
      </c>
      <c r="G25" s="193">
        <f t="shared" ref="G25:R25" si="6">F25+G19</f>
        <v>11.7</v>
      </c>
      <c r="H25" s="193">
        <f t="shared" si="6"/>
        <v>11.7</v>
      </c>
      <c r="I25" s="193">
        <f t="shared" si="6"/>
        <v>11.7</v>
      </c>
      <c r="J25" s="193">
        <f t="shared" si="6"/>
        <v>19.7</v>
      </c>
      <c r="K25" s="193">
        <f t="shared" si="6"/>
        <v>27.7</v>
      </c>
      <c r="L25" s="193">
        <f t="shared" si="6"/>
        <v>34.700000000000003</v>
      </c>
      <c r="M25" s="193">
        <f t="shared" si="6"/>
        <v>35.700000000000003</v>
      </c>
      <c r="N25" s="193">
        <f t="shared" si="6"/>
        <v>35.700000000000003</v>
      </c>
      <c r="O25" s="193">
        <f t="shared" si="6"/>
        <v>35.700000000000003</v>
      </c>
      <c r="P25" s="193">
        <f t="shared" si="6"/>
        <v>35.700000000000003</v>
      </c>
      <c r="Q25" s="193">
        <f t="shared" si="6"/>
        <v>35.700000000000003</v>
      </c>
      <c r="R25" s="193">
        <f t="shared" si="6"/>
        <v>35.700000000000003</v>
      </c>
    </row>
    <row r="26" spans="2:18">
      <c r="B26" s="191" t="s">
        <v>112</v>
      </c>
      <c r="C26" s="234" t="str">
        <f>CONFIG!$A$5</f>
        <v>AUD</v>
      </c>
      <c r="D26" s="235">
        <v>0</v>
      </c>
      <c r="E26" s="236">
        <f t="shared" si="3"/>
        <v>0</v>
      </c>
      <c r="F26" s="193">
        <f t="shared" si="3"/>
        <v>0</v>
      </c>
      <c r="G26" s="193">
        <f t="shared" ref="G26:R26" si="7">F26+G20</f>
        <v>0</v>
      </c>
      <c r="H26" s="193">
        <f t="shared" si="7"/>
        <v>10</v>
      </c>
      <c r="I26" s="193">
        <f t="shared" si="7"/>
        <v>10</v>
      </c>
      <c r="J26" s="193">
        <f t="shared" si="7"/>
        <v>10</v>
      </c>
      <c r="K26" s="193">
        <f t="shared" si="7"/>
        <v>10</v>
      </c>
      <c r="L26" s="193">
        <f t="shared" si="7"/>
        <v>10</v>
      </c>
      <c r="M26" s="193">
        <f t="shared" si="7"/>
        <v>10</v>
      </c>
      <c r="N26" s="193">
        <f t="shared" si="7"/>
        <v>10</v>
      </c>
      <c r="O26" s="193">
        <f t="shared" si="7"/>
        <v>10</v>
      </c>
      <c r="P26" s="193">
        <f t="shared" si="7"/>
        <v>10</v>
      </c>
      <c r="Q26" s="193">
        <f t="shared" si="7"/>
        <v>10</v>
      </c>
      <c r="R26" s="193">
        <f t="shared" si="7"/>
        <v>10</v>
      </c>
    </row>
    <row r="27" spans="2:18" ht="15.75" thickBot="1">
      <c r="B27" s="237" t="s">
        <v>112</v>
      </c>
      <c r="C27" s="238" t="str">
        <f>CONFIG!$A$6</f>
        <v>TST</v>
      </c>
      <c r="D27" s="239">
        <v>0</v>
      </c>
      <c r="E27" s="240">
        <f t="shared" si="3"/>
        <v>0</v>
      </c>
      <c r="F27" s="241">
        <f t="shared" si="3"/>
        <v>0</v>
      </c>
      <c r="G27" s="241">
        <f t="shared" ref="G27:R27" si="8">F27+G21</f>
        <v>0</v>
      </c>
      <c r="H27" s="241">
        <f t="shared" si="8"/>
        <v>0</v>
      </c>
      <c r="I27" s="241">
        <f t="shared" si="8"/>
        <v>0</v>
      </c>
      <c r="J27" s="241">
        <f t="shared" si="8"/>
        <v>0</v>
      </c>
      <c r="K27" s="241">
        <f t="shared" si="8"/>
        <v>0</v>
      </c>
      <c r="L27" s="241">
        <f t="shared" si="8"/>
        <v>0</v>
      </c>
      <c r="M27" s="241">
        <f t="shared" si="8"/>
        <v>0</v>
      </c>
      <c r="N27" s="241">
        <f t="shared" si="8"/>
        <v>0</v>
      </c>
      <c r="O27" s="241">
        <f t="shared" si="8"/>
        <v>0</v>
      </c>
      <c r="P27" s="241">
        <f t="shared" si="8"/>
        <v>0</v>
      </c>
      <c r="Q27" s="241">
        <f t="shared" si="8"/>
        <v>0</v>
      </c>
      <c r="R27" s="241">
        <f t="shared" si="8"/>
        <v>0</v>
      </c>
    </row>
    <row r="28" spans="2:18" ht="15.75" thickBot="1">
      <c r="B28" s="211" t="s">
        <v>113</v>
      </c>
      <c r="C28" s="220" t="s">
        <v>110</v>
      </c>
      <c r="D28" s="228">
        <v>0</v>
      </c>
      <c r="E28" s="224">
        <f t="shared" ref="E28:R33" si="9">E10-D10</f>
        <v>-24.55</v>
      </c>
      <c r="F28" s="212">
        <f t="shared" si="9"/>
        <v>0</v>
      </c>
      <c r="G28" s="212">
        <f t="shared" si="9"/>
        <v>31.750000000000004</v>
      </c>
      <c r="H28" s="212">
        <f t="shared" si="9"/>
        <v>0</v>
      </c>
      <c r="I28" s="212">
        <f t="shared" si="9"/>
        <v>0</v>
      </c>
      <c r="J28" s="212">
        <f t="shared" si="9"/>
        <v>0</v>
      </c>
      <c r="K28" s="212">
        <f t="shared" si="9"/>
        <v>20.5</v>
      </c>
      <c r="L28" s="212">
        <f t="shared" si="9"/>
        <v>0</v>
      </c>
      <c r="M28" s="212">
        <f t="shared" si="9"/>
        <v>0</v>
      </c>
      <c r="N28" s="212">
        <f t="shared" si="9"/>
        <v>0</v>
      </c>
      <c r="O28" s="212">
        <f t="shared" si="9"/>
        <v>0</v>
      </c>
      <c r="P28" s="212">
        <f t="shared" si="9"/>
        <v>0</v>
      </c>
      <c r="Q28" s="212">
        <f t="shared" si="9"/>
        <v>-12.75</v>
      </c>
      <c r="R28" s="213">
        <f t="shared" si="9"/>
        <v>0</v>
      </c>
    </row>
    <row r="29" spans="2:18">
      <c r="B29" s="229" t="s">
        <v>113</v>
      </c>
      <c r="C29" s="230" t="str">
        <f>CONFIG!$A$2</f>
        <v>GD</v>
      </c>
      <c r="D29" s="231">
        <v>0</v>
      </c>
      <c r="E29" s="232">
        <f t="shared" si="9"/>
        <v>0.25</v>
      </c>
      <c r="F29" s="233">
        <f t="shared" ref="F29:R29" si="10">F11-E11</f>
        <v>0</v>
      </c>
      <c r="G29" s="233">
        <f t="shared" si="10"/>
        <v>7.25</v>
      </c>
      <c r="H29" s="233">
        <f t="shared" si="10"/>
        <v>0</v>
      </c>
      <c r="I29" s="233">
        <f t="shared" si="10"/>
        <v>0</v>
      </c>
      <c r="J29" s="233">
        <f t="shared" si="10"/>
        <v>0</v>
      </c>
      <c r="K29" s="233">
        <f t="shared" si="10"/>
        <v>0</v>
      </c>
      <c r="L29" s="233">
        <f t="shared" si="10"/>
        <v>0</v>
      </c>
      <c r="M29" s="233">
        <f t="shared" si="10"/>
        <v>0</v>
      </c>
      <c r="N29" s="233">
        <f t="shared" si="10"/>
        <v>0</v>
      </c>
      <c r="O29" s="233">
        <f t="shared" si="10"/>
        <v>0</v>
      </c>
      <c r="P29" s="233">
        <f t="shared" si="10"/>
        <v>0</v>
      </c>
      <c r="Q29" s="233">
        <f t="shared" si="10"/>
        <v>-3.75</v>
      </c>
      <c r="R29" s="233">
        <f t="shared" si="10"/>
        <v>0</v>
      </c>
    </row>
    <row r="30" spans="2:18">
      <c r="B30" s="191" t="s">
        <v>113</v>
      </c>
      <c r="C30" s="234" t="str">
        <f>CONFIG!$A$3</f>
        <v>ART</v>
      </c>
      <c r="D30" s="235">
        <v>0</v>
      </c>
      <c r="E30" s="236">
        <f t="shared" si="9"/>
        <v>-1</v>
      </c>
      <c r="F30" s="193">
        <f t="shared" ref="F30:R30" si="11">F12-E12</f>
        <v>0</v>
      </c>
      <c r="G30" s="193">
        <f t="shared" si="11"/>
        <v>1</v>
      </c>
      <c r="H30" s="193">
        <f t="shared" si="11"/>
        <v>0</v>
      </c>
      <c r="I30" s="193">
        <f t="shared" si="11"/>
        <v>0</v>
      </c>
      <c r="J30" s="193">
        <f t="shared" si="11"/>
        <v>0</v>
      </c>
      <c r="K30" s="193">
        <f t="shared" si="11"/>
        <v>9</v>
      </c>
      <c r="L30" s="193">
        <f t="shared" si="11"/>
        <v>0</v>
      </c>
      <c r="M30" s="193">
        <f t="shared" si="11"/>
        <v>0</v>
      </c>
      <c r="N30" s="193">
        <f t="shared" si="11"/>
        <v>0</v>
      </c>
      <c r="O30" s="193">
        <f t="shared" si="11"/>
        <v>0</v>
      </c>
      <c r="P30" s="193">
        <f t="shared" si="11"/>
        <v>0</v>
      </c>
      <c r="Q30" s="193">
        <f t="shared" si="11"/>
        <v>2.5</v>
      </c>
      <c r="R30" s="193">
        <f t="shared" si="11"/>
        <v>0</v>
      </c>
    </row>
    <row r="31" spans="2:18">
      <c r="B31" s="191" t="s">
        <v>113</v>
      </c>
      <c r="C31" s="234" t="str">
        <f>CONFIG!$A$4</f>
        <v>PRG</v>
      </c>
      <c r="D31" s="235">
        <v>0</v>
      </c>
      <c r="E31" s="236">
        <f t="shared" si="9"/>
        <v>-13.8</v>
      </c>
      <c r="F31" s="193">
        <f t="shared" ref="F31:R31" si="12">F13-E13</f>
        <v>0</v>
      </c>
      <c r="G31" s="193">
        <f t="shared" si="12"/>
        <v>13.500000000000004</v>
      </c>
      <c r="H31" s="193">
        <f t="shared" si="12"/>
        <v>0</v>
      </c>
      <c r="I31" s="193">
        <f t="shared" si="12"/>
        <v>0</v>
      </c>
      <c r="J31" s="193">
        <f t="shared" si="12"/>
        <v>0</v>
      </c>
      <c r="K31" s="193">
        <f t="shared" si="12"/>
        <v>11.5</v>
      </c>
      <c r="L31" s="193">
        <f t="shared" si="12"/>
        <v>0</v>
      </c>
      <c r="M31" s="193">
        <f t="shared" si="12"/>
        <v>0</v>
      </c>
      <c r="N31" s="193">
        <f t="shared" si="12"/>
        <v>0</v>
      </c>
      <c r="O31" s="193">
        <f t="shared" si="12"/>
        <v>0</v>
      </c>
      <c r="P31" s="193">
        <f t="shared" si="12"/>
        <v>0</v>
      </c>
      <c r="Q31" s="193">
        <f t="shared" si="12"/>
        <v>-11.5</v>
      </c>
      <c r="R31" s="193">
        <f t="shared" si="12"/>
        <v>0</v>
      </c>
    </row>
    <row r="32" spans="2:18">
      <c r="B32" s="191" t="s">
        <v>113</v>
      </c>
      <c r="C32" s="234" t="str">
        <f>CONFIG!$A$5</f>
        <v>AUD</v>
      </c>
      <c r="D32" s="235">
        <v>0</v>
      </c>
      <c r="E32" s="236">
        <f t="shared" si="9"/>
        <v>-10</v>
      </c>
      <c r="F32" s="193">
        <f t="shared" ref="F32:R32" si="13">F14-E14</f>
        <v>0</v>
      </c>
      <c r="G32" s="193">
        <f t="shared" si="13"/>
        <v>10</v>
      </c>
      <c r="H32" s="193">
        <f t="shared" si="13"/>
        <v>0</v>
      </c>
      <c r="I32" s="193">
        <f t="shared" si="13"/>
        <v>0</v>
      </c>
      <c r="J32" s="193">
        <f t="shared" si="13"/>
        <v>0</v>
      </c>
      <c r="K32" s="193">
        <f t="shared" si="13"/>
        <v>0</v>
      </c>
      <c r="L32" s="193">
        <f t="shared" si="13"/>
        <v>0</v>
      </c>
      <c r="M32" s="193">
        <f t="shared" si="13"/>
        <v>0</v>
      </c>
      <c r="N32" s="193">
        <f t="shared" si="13"/>
        <v>0</v>
      </c>
      <c r="O32" s="193">
        <f t="shared" si="13"/>
        <v>0</v>
      </c>
      <c r="P32" s="193">
        <f t="shared" si="13"/>
        <v>0</v>
      </c>
      <c r="Q32" s="193">
        <f t="shared" si="13"/>
        <v>0</v>
      </c>
      <c r="R32" s="193">
        <f t="shared" si="13"/>
        <v>0</v>
      </c>
    </row>
    <row r="33" spans="2:18" ht="15.75" thickBot="1">
      <c r="B33" s="237" t="s">
        <v>113</v>
      </c>
      <c r="C33" s="238" t="str">
        <f>CONFIG!$A$6</f>
        <v>TST</v>
      </c>
      <c r="D33" s="239">
        <v>0</v>
      </c>
      <c r="E33" s="240">
        <f t="shared" si="9"/>
        <v>0</v>
      </c>
      <c r="F33" s="241">
        <f t="shared" ref="F33:R33" si="14">F15-E15</f>
        <v>0</v>
      </c>
      <c r="G33" s="241">
        <f t="shared" si="14"/>
        <v>0</v>
      </c>
      <c r="H33" s="241">
        <f t="shared" si="14"/>
        <v>0</v>
      </c>
      <c r="I33" s="241">
        <f t="shared" si="14"/>
        <v>0</v>
      </c>
      <c r="J33" s="241">
        <f t="shared" si="14"/>
        <v>0</v>
      </c>
      <c r="K33" s="241">
        <f t="shared" si="14"/>
        <v>0</v>
      </c>
      <c r="L33" s="241">
        <f t="shared" si="14"/>
        <v>0</v>
      </c>
      <c r="M33" s="241">
        <f t="shared" si="14"/>
        <v>0</v>
      </c>
      <c r="N33" s="241">
        <f t="shared" si="14"/>
        <v>0</v>
      </c>
      <c r="O33" s="241">
        <f t="shared" si="14"/>
        <v>0</v>
      </c>
      <c r="P33" s="241">
        <f t="shared" si="14"/>
        <v>0</v>
      </c>
      <c r="Q33" s="241">
        <f t="shared" si="14"/>
        <v>0</v>
      </c>
      <c r="R33" s="241">
        <f t="shared" si="14"/>
        <v>0</v>
      </c>
    </row>
    <row r="34" spans="2:18" ht="15.75" thickBot="1">
      <c r="B34" s="251" t="s">
        <v>88</v>
      </c>
      <c r="C34" s="252" t="s">
        <v>110</v>
      </c>
      <c r="D34" s="253">
        <f>SUM(D35:D39)</f>
        <v>47.5</v>
      </c>
      <c r="E34" s="254">
        <f>SUM(E35:E39)</f>
        <v>15.45</v>
      </c>
      <c r="F34" s="255">
        <f t="shared" ref="F34:R34" si="15">SUM(F35:F39)</f>
        <v>9.5</v>
      </c>
      <c r="G34" s="255">
        <f t="shared" si="15"/>
        <v>41.25</v>
      </c>
      <c r="H34" s="255">
        <f t="shared" si="15"/>
        <v>31.250000000000004</v>
      </c>
      <c r="I34" s="255">
        <f t="shared" si="15"/>
        <v>31.250000000000004</v>
      </c>
      <c r="J34" s="255">
        <f t="shared" si="15"/>
        <v>19.750000000000004</v>
      </c>
      <c r="K34" s="255">
        <f t="shared" si="15"/>
        <v>31.250000000000004</v>
      </c>
      <c r="L34" s="255">
        <f t="shared" si="15"/>
        <v>21.25</v>
      </c>
      <c r="M34" s="255">
        <f t="shared" si="15"/>
        <v>18.25</v>
      </c>
      <c r="N34" s="255">
        <f t="shared" si="15"/>
        <v>18.25</v>
      </c>
      <c r="O34" s="255">
        <f t="shared" si="15"/>
        <v>18.25</v>
      </c>
      <c r="P34" s="255">
        <f t="shared" si="15"/>
        <v>18.25</v>
      </c>
      <c r="Q34" s="255">
        <f t="shared" si="15"/>
        <v>5.5</v>
      </c>
      <c r="R34" s="256">
        <f t="shared" si="15"/>
        <v>0</v>
      </c>
    </row>
    <row r="35" spans="2:18">
      <c r="B35" s="242" t="s">
        <v>88</v>
      </c>
      <c r="C35" s="243" t="str">
        <f>CONFIG!$A$2</f>
        <v>GD</v>
      </c>
      <c r="D35" s="244">
        <f t="shared" ref="D35:E39" si="16">D11-D23</f>
        <v>0.5</v>
      </c>
      <c r="E35" s="245">
        <f t="shared" si="16"/>
        <v>0.25</v>
      </c>
      <c r="F35" s="246">
        <f t="shared" ref="F35:R35" si="17">F11-F23</f>
        <v>0</v>
      </c>
      <c r="G35" s="246">
        <f t="shared" si="17"/>
        <v>7.25</v>
      </c>
      <c r="H35" s="246">
        <f t="shared" si="17"/>
        <v>7.25</v>
      </c>
      <c r="I35" s="246">
        <f t="shared" si="17"/>
        <v>7.25</v>
      </c>
      <c r="J35" s="246">
        <f t="shared" si="17"/>
        <v>3.75</v>
      </c>
      <c r="K35" s="246">
        <f t="shared" si="17"/>
        <v>3.75</v>
      </c>
      <c r="L35" s="246">
        <f t="shared" si="17"/>
        <v>3.75</v>
      </c>
      <c r="M35" s="246">
        <f t="shared" si="17"/>
        <v>3.75</v>
      </c>
      <c r="N35" s="246">
        <f t="shared" si="17"/>
        <v>3.75</v>
      </c>
      <c r="O35" s="246">
        <f t="shared" si="17"/>
        <v>3.75</v>
      </c>
      <c r="P35" s="246">
        <f t="shared" si="17"/>
        <v>3.75</v>
      </c>
      <c r="Q35" s="246">
        <f t="shared" si="17"/>
        <v>0</v>
      </c>
      <c r="R35" s="246">
        <f t="shared" si="17"/>
        <v>0</v>
      </c>
    </row>
    <row r="36" spans="2:18">
      <c r="B36" s="192" t="s">
        <v>88</v>
      </c>
      <c r="C36" s="247" t="str">
        <f>CONFIG!$A$3</f>
        <v>ART</v>
      </c>
      <c r="D36" s="248">
        <f t="shared" si="16"/>
        <v>1</v>
      </c>
      <c r="E36" s="249">
        <f t="shared" si="16"/>
        <v>-1</v>
      </c>
      <c r="F36" s="194">
        <f t="shared" ref="F36:R36" si="18">F12-F24</f>
        <v>-1</v>
      </c>
      <c r="G36" s="194">
        <f t="shared" si="18"/>
        <v>0</v>
      </c>
      <c r="H36" s="194">
        <f t="shared" si="18"/>
        <v>0</v>
      </c>
      <c r="I36" s="194">
        <f t="shared" si="18"/>
        <v>0</v>
      </c>
      <c r="J36" s="194">
        <f t="shared" si="18"/>
        <v>0</v>
      </c>
      <c r="K36" s="194">
        <f t="shared" si="18"/>
        <v>8</v>
      </c>
      <c r="L36" s="194">
        <f t="shared" si="18"/>
        <v>5</v>
      </c>
      <c r="M36" s="194">
        <f t="shared" si="18"/>
        <v>3</v>
      </c>
      <c r="N36" s="194">
        <f t="shared" si="18"/>
        <v>3</v>
      </c>
      <c r="O36" s="194">
        <f t="shared" si="18"/>
        <v>3</v>
      </c>
      <c r="P36" s="194">
        <f t="shared" si="18"/>
        <v>3</v>
      </c>
      <c r="Q36" s="194">
        <f t="shared" si="18"/>
        <v>5.5</v>
      </c>
      <c r="R36" s="194">
        <f t="shared" si="18"/>
        <v>0</v>
      </c>
    </row>
    <row r="37" spans="2:18">
      <c r="B37" s="192" t="s">
        <v>88</v>
      </c>
      <c r="C37" s="247" t="str">
        <f>CONFIG!$A$4</f>
        <v>PRG</v>
      </c>
      <c r="D37" s="248">
        <f t="shared" si="16"/>
        <v>36</v>
      </c>
      <c r="E37" s="249">
        <f t="shared" si="16"/>
        <v>16.2</v>
      </c>
      <c r="F37" s="194">
        <f t="shared" ref="F37:R37" si="19">F13-F25</f>
        <v>10.5</v>
      </c>
      <c r="G37" s="194">
        <f t="shared" si="19"/>
        <v>24.000000000000004</v>
      </c>
      <c r="H37" s="194">
        <f t="shared" si="19"/>
        <v>24.000000000000004</v>
      </c>
      <c r="I37" s="194">
        <f t="shared" si="19"/>
        <v>24.000000000000004</v>
      </c>
      <c r="J37" s="194">
        <f t="shared" si="19"/>
        <v>16.000000000000004</v>
      </c>
      <c r="K37" s="194">
        <f t="shared" si="19"/>
        <v>19.500000000000004</v>
      </c>
      <c r="L37" s="194">
        <f t="shared" si="19"/>
        <v>12.5</v>
      </c>
      <c r="M37" s="194">
        <f t="shared" si="19"/>
        <v>11.5</v>
      </c>
      <c r="N37" s="194">
        <f t="shared" si="19"/>
        <v>11.5</v>
      </c>
      <c r="O37" s="194">
        <f t="shared" si="19"/>
        <v>11.5</v>
      </c>
      <c r="P37" s="194">
        <f t="shared" si="19"/>
        <v>11.5</v>
      </c>
      <c r="Q37" s="194">
        <f t="shared" si="19"/>
        <v>0</v>
      </c>
      <c r="R37" s="194">
        <f t="shared" si="19"/>
        <v>0</v>
      </c>
    </row>
    <row r="38" spans="2:18">
      <c r="B38" s="192" t="s">
        <v>88</v>
      </c>
      <c r="C38" s="247" t="str">
        <f>CONFIG!$A$5</f>
        <v>AUD</v>
      </c>
      <c r="D38" s="248">
        <f t="shared" si="16"/>
        <v>10</v>
      </c>
      <c r="E38" s="249">
        <f t="shared" si="16"/>
        <v>0</v>
      </c>
      <c r="F38" s="194">
        <f t="shared" ref="F38:R38" si="20">F14-F26</f>
        <v>0</v>
      </c>
      <c r="G38" s="194">
        <f t="shared" si="20"/>
        <v>10</v>
      </c>
      <c r="H38" s="194">
        <f t="shared" si="20"/>
        <v>0</v>
      </c>
      <c r="I38" s="194">
        <f t="shared" si="20"/>
        <v>0</v>
      </c>
      <c r="J38" s="194">
        <f t="shared" si="20"/>
        <v>0</v>
      </c>
      <c r="K38" s="194">
        <f t="shared" si="20"/>
        <v>0</v>
      </c>
      <c r="L38" s="194">
        <f t="shared" si="20"/>
        <v>0</v>
      </c>
      <c r="M38" s="194">
        <f t="shared" si="20"/>
        <v>0</v>
      </c>
      <c r="N38" s="194">
        <f t="shared" si="20"/>
        <v>0</v>
      </c>
      <c r="O38" s="194">
        <f t="shared" si="20"/>
        <v>0</v>
      </c>
      <c r="P38" s="194">
        <f t="shared" si="20"/>
        <v>0</v>
      </c>
      <c r="Q38" s="194">
        <f t="shared" si="20"/>
        <v>0</v>
      </c>
      <c r="R38" s="194">
        <f t="shared" si="20"/>
        <v>0</v>
      </c>
    </row>
    <row r="39" spans="2:18" ht="15.75" thickBot="1">
      <c r="B39" s="192" t="s">
        <v>88</v>
      </c>
      <c r="C39" s="247" t="str">
        <f>CONFIG!$A$6</f>
        <v>TST</v>
      </c>
      <c r="D39" s="250">
        <f t="shared" si="16"/>
        <v>0</v>
      </c>
      <c r="E39" s="249">
        <f t="shared" si="16"/>
        <v>0</v>
      </c>
      <c r="F39" s="194">
        <f t="shared" ref="F39:R39" si="21">F15-F27</f>
        <v>0</v>
      </c>
      <c r="G39" s="194">
        <f t="shared" si="21"/>
        <v>0</v>
      </c>
      <c r="H39" s="194">
        <f t="shared" si="21"/>
        <v>0</v>
      </c>
      <c r="I39" s="194">
        <f t="shared" si="21"/>
        <v>0</v>
      </c>
      <c r="J39" s="194">
        <f t="shared" si="21"/>
        <v>0</v>
      </c>
      <c r="K39" s="194">
        <f t="shared" si="21"/>
        <v>0</v>
      </c>
      <c r="L39" s="194">
        <f t="shared" si="21"/>
        <v>0</v>
      </c>
      <c r="M39" s="194">
        <f t="shared" si="21"/>
        <v>0</v>
      </c>
      <c r="N39" s="194">
        <f t="shared" si="21"/>
        <v>0</v>
      </c>
      <c r="O39" s="194">
        <f t="shared" si="21"/>
        <v>0</v>
      </c>
      <c r="P39" s="194">
        <f t="shared" si="21"/>
        <v>0</v>
      </c>
      <c r="Q39" s="194">
        <f t="shared" si="21"/>
        <v>0</v>
      </c>
      <c r="R39" s="194">
        <f t="shared" si="21"/>
        <v>0</v>
      </c>
    </row>
    <row r="41" spans="2:18" ht="15.75" thickBot="1">
      <c r="B41" s="399" t="s">
        <v>42</v>
      </c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0"/>
      <c r="P41" s="400"/>
      <c r="Q41" s="400"/>
      <c r="R41" s="401"/>
    </row>
    <row r="42" spans="2:18" ht="15.75" thickBot="1">
      <c r="B42" s="268" t="s">
        <v>116</v>
      </c>
      <c r="C42" s="269" t="s">
        <v>110</v>
      </c>
      <c r="D42" s="270">
        <f>SUM(D43:D47)</f>
        <v>20.399999999999999</v>
      </c>
      <c r="E42" s="270">
        <f>IF(AND(WEEKDAY('3. Resources'!D$54)&lt;&gt;1,WEEKDAY('3. Resources'!D$54)&lt;&gt;7,'3. Resources'!D$55&lt;&gt;"FER"),$D42,0)</f>
        <v>20.399999999999999</v>
      </c>
      <c r="F42" s="270">
        <f>IF(AND(WEEKDAY('3. Resources'!E$54)&lt;&gt;1,WEEKDAY('3. Resources'!E$54)&lt;&gt;7,'3. Resources'!E$55&lt;&gt;"FER"),$D42,0)</f>
        <v>20.399999999999999</v>
      </c>
      <c r="G42" s="270">
        <f>IF(AND(WEEKDAY('3. Resources'!F$54)&lt;&gt;1,WEEKDAY('3. Resources'!F$54)&lt;&gt;7,'3. Resources'!F$55&lt;&gt;"FER"),$D42,0)</f>
        <v>20.399999999999999</v>
      </c>
      <c r="H42" s="270">
        <f>IF(AND(WEEKDAY('3. Resources'!G$54)&lt;&gt;1,WEEKDAY('3. Resources'!G$54)&lt;&gt;7,'3. Resources'!G$55&lt;&gt;"FER"),$D42,0)</f>
        <v>0</v>
      </c>
      <c r="I42" s="270">
        <f>IF(AND(WEEKDAY('3. Resources'!H$54)&lt;&gt;1,WEEKDAY('3. Resources'!H$54)&lt;&gt;7,'3. Resources'!H$55&lt;&gt;"FER"),$D42,0)</f>
        <v>0</v>
      </c>
      <c r="J42" s="270">
        <f>IF(AND(WEEKDAY('3. Resources'!I$54)&lt;&gt;1,WEEKDAY('3. Resources'!I$54)&lt;&gt;7,'3. Resources'!I$55&lt;&gt;"FER"),$D42,0)</f>
        <v>20.399999999999999</v>
      </c>
      <c r="K42" s="270">
        <f>IF(AND(WEEKDAY('3. Resources'!J$54)&lt;&gt;1,WEEKDAY('3. Resources'!J$54)&lt;&gt;7,'3. Resources'!J$55&lt;&gt;"FER"),$D42,0)</f>
        <v>20.399999999999999</v>
      </c>
      <c r="L42" s="270">
        <f>IF(AND(WEEKDAY('3. Resources'!K$54)&lt;&gt;1,WEEKDAY('3. Resources'!K$54)&lt;&gt;7,'3. Resources'!K$55&lt;&gt;"FER"),$D42,0)</f>
        <v>20.399999999999999</v>
      </c>
      <c r="M42" s="270">
        <f>IF(AND(WEEKDAY('3. Resources'!L$54)&lt;&gt;1,WEEKDAY('3. Resources'!L$54)&lt;&gt;7,'3. Resources'!L$55&lt;&gt;"FER"),$D42,0)</f>
        <v>20.399999999999999</v>
      </c>
      <c r="N42" s="270">
        <f>IF(AND(WEEKDAY('3. Resources'!M$54)&lt;&gt;1,WEEKDAY('3. Resources'!M$54)&lt;&gt;7,'3. Resources'!M$55&lt;&gt;"FER"),$D42,0)</f>
        <v>20.399999999999999</v>
      </c>
      <c r="O42" s="270">
        <f>IF(AND(WEEKDAY('3. Resources'!N$54)&lt;&gt;1,WEEKDAY('3. Resources'!N$54)&lt;&gt;7,'3. Resources'!N$55&lt;&gt;"FER"),$D42,0)</f>
        <v>0</v>
      </c>
      <c r="P42" s="270">
        <f>IF(AND(WEEKDAY('3. Resources'!O$54)&lt;&gt;1,WEEKDAY('3. Resources'!O$54)&lt;&gt;7,'3. Resources'!O$55&lt;&gt;"FER"),$D42,0)</f>
        <v>0</v>
      </c>
      <c r="Q42" s="270">
        <f>IF(AND(WEEKDAY('3. Resources'!P$54)&lt;&gt;1,WEEKDAY('3. Resources'!P$54)&lt;&gt;7,'3. Resources'!P$55&lt;&gt;"FER"),$D42,0)</f>
        <v>20.399999999999999</v>
      </c>
      <c r="R42" s="271">
        <f>IF(AND(WEEKDAY('3. Resources'!Q$54)&lt;&gt;1,WEEKDAY('3. Resources'!Q$54)&lt;&gt;7,'3. Resources'!Q$55&lt;&gt;"FER"),$D42,0)</f>
        <v>20.399999999999999</v>
      </c>
    </row>
    <row r="43" spans="2:18">
      <c r="B43" s="275" t="s">
        <v>116</v>
      </c>
      <c r="C43" s="276" t="str">
        <f>CONFIG!$A$2</f>
        <v>GD</v>
      </c>
      <c r="D43" s="266">
        <f>D49/'3. Resources'!$B$54</f>
        <v>3.4</v>
      </c>
      <c r="E43" s="267">
        <f>IF(AND(WEEKDAY('3. Resources'!D$54)&lt;&gt;1,WEEKDAY('3. Resources'!D$54)&lt;&gt;7,'3. Resources'!D$55&lt;&gt;"FER"),$D43,0)</f>
        <v>3.4</v>
      </c>
      <c r="F43" s="267">
        <f>IF(AND(WEEKDAY('3. Resources'!E$54)&lt;&gt;1,WEEKDAY('3. Resources'!E$54)&lt;&gt;7,'3. Resources'!E$55&lt;&gt;"FER"),$D43,0)</f>
        <v>3.4</v>
      </c>
      <c r="G43" s="267">
        <f>IF(AND(WEEKDAY('3. Resources'!F$54)&lt;&gt;1,WEEKDAY('3. Resources'!F$54)&lt;&gt;7,'3. Resources'!F$55&lt;&gt;"FER"),$D43,0)</f>
        <v>3.4</v>
      </c>
      <c r="H43" s="267">
        <f>IF(AND(WEEKDAY('3. Resources'!G$54)&lt;&gt;1,WEEKDAY('3. Resources'!G$54)&lt;&gt;7,'3. Resources'!G$55&lt;&gt;"FER"),$D43,0)</f>
        <v>0</v>
      </c>
      <c r="I43" s="267">
        <f>IF(AND(WEEKDAY('3. Resources'!H$54)&lt;&gt;1,WEEKDAY('3. Resources'!H$54)&lt;&gt;7,'3. Resources'!H$55&lt;&gt;"FER"),$D43,0)</f>
        <v>0</v>
      </c>
      <c r="J43" s="267">
        <f>IF(AND(WEEKDAY('3. Resources'!I$54)&lt;&gt;1,WEEKDAY('3. Resources'!I$54)&lt;&gt;7,'3. Resources'!I$55&lt;&gt;"FER"),$D43,0)</f>
        <v>3.4</v>
      </c>
      <c r="K43" s="267">
        <f>IF(AND(WEEKDAY('3. Resources'!J$54)&lt;&gt;1,WEEKDAY('3. Resources'!J$54)&lt;&gt;7,'3. Resources'!J$55&lt;&gt;"FER"),$D43,0)</f>
        <v>3.4</v>
      </c>
      <c r="L43" s="267">
        <f>IF(AND(WEEKDAY('3. Resources'!K$54)&lt;&gt;1,WEEKDAY('3. Resources'!K$54)&lt;&gt;7,'3. Resources'!K$55&lt;&gt;"FER"),$D43,0)</f>
        <v>3.4</v>
      </c>
      <c r="M43" s="267">
        <f>IF(AND(WEEKDAY('3. Resources'!L$54)&lt;&gt;1,WEEKDAY('3. Resources'!L$54)&lt;&gt;7,'3. Resources'!L$55&lt;&gt;"FER"),$D43,0)</f>
        <v>3.4</v>
      </c>
      <c r="N43" s="267">
        <f>IF(AND(WEEKDAY('3. Resources'!M$54)&lt;&gt;1,WEEKDAY('3. Resources'!M$54)&lt;&gt;7,'3. Resources'!M$55&lt;&gt;"FER"),$D43,0)</f>
        <v>3.4</v>
      </c>
      <c r="O43" s="267">
        <f>IF(AND(WEEKDAY('3. Resources'!N$54)&lt;&gt;1,WEEKDAY('3. Resources'!N$54)&lt;&gt;7,'3. Resources'!N$55&lt;&gt;"FER"),$D43,0)</f>
        <v>0</v>
      </c>
      <c r="P43" s="267">
        <f>IF(AND(WEEKDAY('3. Resources'!O$54)&lt;&gt;1,WEEKDAY('3. Resources'!O$54)&lt;&gt;7,'3. Resources'!O$55&lt;&gt;"FER"),$D43,0)</f>
        <v>0</v>
      </c>
      <c r="Q43" s="267">
        <f>IF(AND(WEEKDAY('3. Resources'!P$54)&lt;&gt;1,WEEKDAY('3. Resources'!P$54)&lt;&gt;7,'3. Resources'!P$55&lt;&gt;"FER"),$D43,0)</f>
        <v>3.4</v>
      </c>
      <c r="R43" s="267">
        <f>IF(AND(WEEKDAY('3. Resources'!Q$54)&lt;&gt;1,WEEKDAY('3. Resources'!Q$54)&lt;&gt;7,'3. Resources'!Q$55&lt;&gt;"FER"),$D43,0)</f>
        <v>3.4</v>
      </c>
    </row>
    <row r="44" spans="2:18">
      <c r="B44" s="277" t="s">
        <v>116</v>
      </c>
      <c r="C44" s="278" t="str">
        <f>CONFIG!$A$3</f>
        <v>ART</v>
      </c>
      <c r="D44" s="264">
        <f>D50/'3. Resources'!$B$54</f>
        <v>1.7</v>
      </c>
      <c r="E44" s="265">
        <f>IF(AND(WEEKDAY('3. Resources'!D$54)&lt;&gt;1,WEEKDAY('3. Resources'!D$54)&lt;&gt;7,'3. Resources'!D$55&lt;&gt;"FER"),$D44,0)</f>
        <v>1.7</v>
      </c>
      <c r="F44" s="265">
        <f>IF(AND(WEEKDAY('3. Resources'!E$54)&lt;&gt;1,WEEKDAY('3. Resources'!E$54)&lt;&gt;7,'3. Resources'!E$55&lt;&gt;"FER"),$D44,0)</f>
        <v>1.7</v>
      </c>
      <c r="G44" s="265">
        <f>IF(AND(WEEKDAY('3. Resources'!F$54)&lt;&gt;1,WEEKDAY('3. Resources'!F$54)&lt;&gt;7,'3. Resources'!F$55&lt;&gt;"FER"),$D44,0)</f>
        <v>1.7</v>
      </c>
      <c r="H44" s="265">
        <f>IF(AND(WEEKDAY('3. Resources'!G$54)&lt;&gt;1,WEEKDAY('3. Resources'!G$54)&lt;&gt;7,'3. Resources'!G$55&lt;&gt;"FER"),$D44,0)</f>
        <v>0</v>
      </c>
      <c r="I44" s="265">
        <f>IF(AND(WEEKDAY('3. Resources'!H$54)&lt;&gt;1,WEEKDAY('3. Resources'!H$54)&lt;&gt;7,'3. Resources'!H$55&lt;&gt;"FER"),$D44,0)</f>
        <v>0</v>
      </c>
      <c r="J44" s="265">
        <f>IF(AND(WEEKDAY('3. Resources'!I$54)&lt;&gt;1,WEEKDAY('3. Resources'!I$54)&lt;&gt;7,'3. Resources'!I$55&lt;&gt;"FER"),$D44,0)</f>
        <v>1.7</v>
      </c>
      <c r="K44" s="265">
        <f>IF(AND(WEEKDAY('3. Resources'!J$54)&lt;&gt;1,WEEKDAY('3. Resources'!J$54)&lt;&gt;7,'3. Resources'!J$55&lt;&gt;"FER"),$D44,0)</f>
        <v>1.7</v>
      </c>
      <c r="L44" s="265">
        <f>IF(AND(WEEKDAY('3. Resources'!K$54)&lt;&gt;1,WEEKDAY('3. Resources'!K$54)&lt;&gt;7,'3. Resources'!K$55&lt;&gt;"FER"),$D44,0)</f>
        <v>1.7</v>
      </c>
      <c r="M44" s="265">
        <f>IF(AND(WEEKDAY('3. Resources'!L$54)&lt;&gt;1,WEEKDAY('3. Resources'!L$54)&lt;&gt;7,'3. Resources'!L$55&lt;&gt;"FER"),$D44,0)</f>
        <v>1.7</v>
      </c>
      <c r="N44" s="265">
        <f>IF(AND(WEEKDAY('3. Resources'!M$54)&lt;&gt;1,WEEKDAY('3. Resources'!M$54)&lt;&gt;7,'3. Resources'!M$55&lt;&gt;"FER"),$D44,0)</f>
        <v>1.7</v>
      </c>
      <c r="O44" s="265">
        <f>IF(AND(WEEKDAY('3. Resources'!N$54)&lt;&gt;1,WEEKDAY('3. Resources'!N$54)&lt;&gt;7,'3. Resources'!N$55&lt;&gt;"FER"),$D44,0)</f>
        <v>0</v>
      </c>
      <c r="P44" s="265">
        <f>IF(AND(WEEKDAY('3. Resources'!O$54)&lt;&gt;1,WEEKDAY('3. Resources'!O$54)&lt;&gt;7,'3. Resources'!O$55&lt;&gt;"FER"),$D44,0)</f>
        <v>0</v>
      </c>
      <c r="Q44" s="265">
        <f>IF(AND(WEEKDAY('3. Resources'!P$54)&lt;&gt;1,WEEKDAY('3. Resources'!P$54)&lt;&gt;7,'3. Resources'!P$55&lt;&gt;"FER"),$D44,0)</f>
        <v>1.7</v>
      </c>
      <c r="R44" s="265">
        <f>IF(AND(WEEKDAY('3. Resources'!Q$54)&lt;&gt;1,WEEKDAY('3. Resources'!Q$54)&lt;&gt;7,'3. Resources'!Q$55&lt;&gt;"FER"),$D44,0)</f>
        <v>1.7</v>
      </c>
    </row>
    <row r="45" spans="2:18">
      <c r="B45" s="277" t="s">
        <v>116</v>
      </c>
      <c r="C45" s="278" t="str">
        <f>CONFIG!$A$4</f>
        <v>PRG</v>
      </c>
      <c r="D45" s="264">
        <f>D51/'3. Resources'!$B$54</f>
        <v>8.5</v>
      </c>
      <c r="E45" s="265">
        <f>IF(AND(WEEKDAY('3. Resources'!D$54)&lt;&gt;1,WEEKDAY('3. Resources'!D$54)&lt;&gt;7,'3. Resources'!D$55&lt;&gt;"FER"),$D45,0)</f>
        <v>8.5</v>
      </c>
      <c r="F45" s="265">
        <f>IF(AND(WEEKDAY('3. Resources'!E$54)&lt;&gt;1,WEEKDAY('3. Resources'!E$54)&lt;&gt;7,'3. Resources'!E$55&lt;&gt;"FER"),$D45,0)</f>
        <v>8.5</v>
      </c>
      <c r="G45" s="265">
        <f>IF(AND(WEEKDAY('3. Resources'!F$54)&lt;&gt;1,WEEKDAY('3. Resources'!F$54)&lt;&gt;7,'3. Resources'!F$55&lt;&gt;"FER"),$D45,0)</f>
        <v>8.5</v>
      </c>
      <c r="H45" s="265">
        <f>IF(AND(WEEKDAY('3. Resources'!G$54)&lt;&gt;1,WEEKDAY('3. Resources'!G$54)&lt;&gt;7,'3. Resources'!G$55&lt;&gt;"FER"),$D45,0)</f>
        <v>0</v>
      </c>
      <c r="I45" s="265">
        <f>IF(AND(WEEKDAY('3. Resources'!H$54)&lt;&gt;1,WEEKDAY('3. Resources'!H$54)&lt;&gt;7,'3. Resources'!H$55&lt;&gt;"FER"),$D45,0)</f>
        <v>0</v>
      </c>
      <c r="J45" s="265">
        <f>IF(AND(WEEKDAY('3. Resources'!I$54)&lt;&gt;1,WEEKDAY('3. Resources'!I$54)&lt;&gt;7,'3. Resources'!I$55&lt;&gt;"FER"),$D45,0)</f>
        <v>8.5</v>
      </c>
      <c r="K45" s="265">
        <f>IF(AND(WEEKDAY('3. Resources'!J$54)&lt;&gt;1,WEEKDAY('3. Resources'!J$54)&lt;&gt;7,'3. Resources'!J$55&lt;&gt;"FER"),$D45,0)</f>
        <v>8.5</v>
      </c>
      <c r="L45" s="265">
        <f>IF(AND(WEEKDAY('3. Resources'!K$54)&lt;&gt;1,WEEKDAY('3. Resources'!K$54)&lt;&gt;7,'3. Resources'!K$55&lt;&gt;"FER"),$D45,0)</f>
        <v>8.5</v>
      </c>
      <c r="M45" s="265">
        <f>IF(AND(WEEKDAY('3. Resources'!L$54)&lt;&gt;1,WEEKDAY('3. Resources'!L$54)&lt;&gt;7,'3. Resources'!L$55&lt;&gt;"FER"),$D45,0)</f>
        <v>8.5</v>
      </c>
      <c r="N45" s="265">
        <f>IF(AND(WEEKDAY('3. Resources'!M$54)&lt;&gt;1,WEEKDAY('3. Resources'!M$54)&lt;&gt;7,'3. Resources'!M$55&lt;&gt;"FER"),$D45,0)</f>
        <v>8.5</v>
      </c>
      <c r="O45" s="265">
        <f>IF(AND(WEEKDAY('3. Resources'!N$54)&lt;&gt;1,WEEKDAY('3. Resources'!N$54)&lt;&gt;7,'3. Resources'!N$55&lt;&gt;"FER"),$D45,0)</f>
        <v>0</v>
      </c>
      <c r="P45" s="265">
        <f>IF(AND(WEEKDAY('3. Resources'!O$54)&lt;&gt;1,WEEKDAY('3. Resources'!O$54)&lt;&gt;7,'3. Resources'!O$55&lt;&gt;"FER"),$D45,0)</f>
        <v>0</v>
      </c>
      <c r="Q45" s="265">
        <f>IF(AND(WEEKDAY('3. Resources'!P$54)&lt;&gt;1,WEEKDAY('3. Resources'!P$54)&lt;&gt;7,'3. Resources'!P$55&lt;&gt;"FER"),$D45,0)</f>
        <v>8.5</v>
      </c>
      <c r="R45" s="265">
        <f>IF(AND(WEEKDAY('3. Resources'!Q$54)&lt;&gt;1,WEEKDAY('3. Resources'!Q$54)&lt;&gt;7,'3. Resources'!Q$55&lt;&gt;"FER"),$D45,0)</f>
        <v>8.5</v>
      </c>
    </row>
    <row r="46" spans="2:18">
      <c r="B46" s="277" t="s">
        <v>116</v>
      </c>
      <c r="C46" s="278" t="str">
        <f>CONFIG!$A$5</f>
        <v>AUD</v>
      </c>
      <c r="D46" s="264">
        <f>D52/'3. Resources'!$B$54</f>
        <v>6.8</v>
      </c>
      <c r="E46" s="265">
        <f>IF(AND(WEEKDAY('3. Resources'!D$54)&lt;&gt;1,WEEKDAY('3. Resources'!D$54)&lt;&gt;7,'3. Resources'!D$55&lt;&gt;"FER"),$D46,0)</f>
        <v>6.8</v>
      </c>
      <c r="F46" s="265">
        <f>IF(AND(WEEKDAY('3. Resources'!E$54)&lt;&gt;1,WEEKDAY('3. Resources'!E$54)&lt;&gt;7,'3. Resources'!E$55&lt;&gt;"FER"),$D46,0)</f>
        <v>6.8</v>
      </c>
      <c r="G46" s="265">
        <f>IF(AND(WEEKDAY('3. Resources'!F$54)&lt;&gt;1,WEEKDAY('3. Resources'!F$54)&lt;&gt;7,'3. Resources'!F$55&lt;&gt;"FER"),$D46,0)</f>
        <v>6.8</v>
      </c>
      <c r="H46" s="265">
        <f>IF(AND(WEEKDAY('3. Resources'!G$54)&lt;&gt;1,WEEKDAY('3. Resources'!G$54)&lt;&gt;7,'3. Resources'!G$55&lt;&gt;"FER"),$D46,0)</f>
        <v>0</v>
      </c>
      <c r="I46" s="265">
        <f>IF(AND(WEEKDAY('3. Resources'!H$54)&lt;&gt;1,WEEKDAY('3. Resources'!H$54)&lt;&gt;7,'3. Resources'!H$55&lt;&gt;"FER"),$D46,0)</f>
        <v>0</v>
      </c>
      <c r="J46" s="265">
        <f>IF(AND(WEEKDAY('3. Resources'!I$54)&lt;&gt;1,WEEKDAY('3. Resources'!I$54)&lt;&gt;7,'3. Resources'!I$55&lt;&gt;"FER"),$D46,0)</f>
        <v>6.8</v>
      </c>
      <c r="K46" s="265">
        <f>IF(AND(WEEKDAY('3. Resources'!J$54)&lt;&gt;1,WEEKDAY('3. Resources'!J$54)&lt;&gt;7,'3. Resources'!J$55&lt;&gt;"FER"),$D46,0)</f>
        <v>6.8</v>
      </c>
      <c r="L46" s="265">
        <f>IF(AND(WEEKDAY('3. Resources'!K$54)&lt;&gt;1,WEEKDAY('3. Resources'!K$54)&lt;&gt;7,'3. Resources'!K$55&lt;&gt;"FER"),$D46,0)</f>
        <v>6.8</v>
      </c>
      <c r="M46" s="265">
        <f>IF(AND(WEEKDAY('3. Resources'!L$54)&lt;&gt;1,WEEKDAY('3. Resources'!L$54)&lt;&gt;7,'3. Resources'!L$55&lt;&gt;"FER"),$D46,0)</f>
        <v>6.8</v>
      </c>
      <c r="N46" s="265">
        <f>IF(AND(WEEKDAY('3. Resources'!M$54)&lt;&gt;1,WEEKDAY('3. Resources'!M$54)&lt;&gt;7,'3. Resources'!M$55&lt;&gt;"FER"),$D46,0)</f>
        <v>6.8</v>
      </c>
      <c r="O46" s="265">
        <f>IF(AND(WEEKDAY('3. Resources'!N$54)&lt;&gt;1,WEEKDAY('3. Resources'!N$54)&lt;&gt;7,'3. Resources'!N$55&lt;&gt;"FER"),$D46,0)</f>
        <v>0</v>
      </c>
      <c r="P46" s="265">
        <f>IF(AND(WEEKDAY('3. Resources'!O$54)&lt;&gt;1,WEEKDAY('3. Resources'!O$54)&lt;&gt;7,'3. Resources'!O$55&lt;&gt;"FER"),$D46,0)</f>
        <v>0</v>
      </c>
      <c r="Q46" s="265">
        <f>IF(AND(WEEKDAY('3. Resources'!P$54)&lt;&gt;1,WEEKDAY('3. Resources'!P$54)&lt;&gt;7,'3. Resources'!P$55&lt;&gt;"FER"),$D46,0)</f>
        <v>6.8</v>
      </c>
      <c r="R46" s="265">
        <f>IF(AND(WEEKDAY('3. Resources'!Q$54)&lt;&gt;1,WEEKDAY('3. Resources'!Q$54)&lt;&gt;7,'3. Resources'!Q$55&lt;&gt;"FER"),$D46,0)</f>
        <v>6.8</v>
      </c>
    </row>
    <row r="47" spans="2:18" ht="15.75" thickBot="1">
      <c r="B47" s="279" t="s">
        <v>116</v>
      </c>
      <c r="C47" s="280" t="str">
        <f>CONFIG!$A$6</f>
        <v>TST</v>
      </c>
      <c r="D47" s="272">
        <f>D53/'3. Resources'!$B$54</f>
        <v>0</v>
      </c>
      <c r="E47" s="273">
        <f>IF(AND(WEEKDAY('3. Resources'!D$54)&lt;&gt;1,WEEKDAY('3. Resources'!D$54)&lt;&gt;7,'3. Resources'!D$55&lt;&gt;"FER"),$D47,0)</f>
        <v>0</v>
      </c>
      <c r="F47" s="273">
        <f>IF(AND(WEEKDAY('3. Resources'!E$54)&lt;&gt;1,WEEKDAY('3. Resources'!E$54)&lt;&gt;7,'3. Resources'!E$55&lt;&gt;"FER"),$D47,0)</f>
        <v>0</v>
      </c>
      <c r="G47" s="273">
        <f>IF(AND(WEEKDAY('3. Resources'!F$54)&lt;&gt;1,WEEKDAY('3. Resources'!F$54)&lt;&gt;7,'3. Resources'!F$55&lt;&gt;"FER"),$D47,0)</f>
        <v>0</v>
      </c>
      <c r="H47" s="273">
        <f>IF(AND(WEEKDAY('3. Resources'!G$54)&lt;&gt;1,WEEKDAY('3. Resources'!G$54)&lt;&gt;7,'3. Resources'!G$55&lt;&gt;"FER"),$D47,0)</f>
        <v>0</v>
      </c>
      <c r="I47" s="273">
        <f>IF(AND(WEEKDAY('3. Resources'!H$54)&lt;&gt;1,WEEKDAY('3. Resources'!H$54)&lt;&gt;7,'3. Resources'!H$55&lt;&gt;"FER"),$D47,0)</f>
        <v>0</v>
      </c>
      <c r="J47" s="273">
        <f>IF(AND(WEEKDAY('3. Resources'!I$54)&lt;&gt;1,WEEKDAY('3. Resources'!I$54)&lt;&gt;7,'3. Resources'!I$55&lt;&gt;"FER"),$D47,0)</f>
        <v>0</v>
      </c>
      <c r="K47" s="273">
        <f>IF(AND(WEEKDAY('3. Resources'!J$54)&lt;&gt;1,WEEKDAY('3. Resources'!J$54)&lt;&gt;7,'3. Resources'!J$55&lt;&gt;"FER"),$D47,0)</f>
        <v>0</v>
      </c>
      <c r="L47" s="273">
        <f>IF(AND(WEEKDAY('3. Resources'!K$54)&lt;&gt;1,WEEKDAY('3. Resources'!K$54)&lt;&gt;7,'3. Resources'!K$55&lt;&gt;"FER"),$D47,0)</f>
        <v>0</v>
      </c>
      <c r="M47" s="273">
        <f>IF(AND(WEEKDAY('3. Resources'!L$54)&lt;&gt;1,WEEKDAY('3. Resources'!L$54)&lt;&gt;7,'3. Resources'!L$55&lt;&gt;"FER"),$D47,0)</f>
        <v>0</v>
      </c>
      <c r="N47" s="273">
        <f>IF(AND(WEEKDAY('3. Resources'!M$54)&lt;&gt;1,WEEKDAY('3. Resources'!M$54)&lt;&gt;7,'3. Resources'!M$55&lt;&gt;"FER"),$D47,0)</f>
        <v>0</v>
      </c>
      <c r="O47" s="273">
        <f>IF(AND(WEEKDAY('3. Resources'!N$54)&lt;&gt;1,WEEKDAY('3. Resources'!N$54)&lt;&gt;7,'3. Resources'!N$55&lt;&gt;"FER"),$D47,0)</f>
        <v>0</v>
      </c>
      <c r="P47" s="273">
        <f>IF(AND(WEEKDAY('3. Resources'!O$54)&lt;&gt;1,WEEKDAY('3. Resources'!O$54)&lt;&gt;7,'3. Resources'!O$55&lt;&gt;"FER"),$D47,0)</f>
        <v>0</v>
      </c>
      <c r="Q47" s="273">
        <f>IF(AND(WEEKDAY('3. Resources'!P$54)&lt;&gt;1,WEEKDAY('3. Resources'!P$54)&lt;&gt;7,'3. Resources'!P$55&lt;&gt;"FER"),$D47,0)</f>
        <v>0</v>
      </c>
      <c r="R47" s="273">
        <f>IF(AND(WEEKDAY('3. Resources'!Q$54)&lt;&gt;1,WEEKDAY('3. Resources'!Q$54)&lt;&gt;7,'3. Resources'!Q$55&lt;&gt;"FER"),$D47,0)</f>
        <v>0</v>
      </c>
    </row>
    <row r="48" spans="2:18" ht="15.75" thickBot="1">
      <c r="B48" s="274" t="s">
        <v>115</v>
      </c>
      <c r="C48" s="269" t="s">
        <v>110</v>
      </c>
      <c r="D48" s="270">
        <f>SUM(D49:D53)</f>
        <v>204</v>
      </c>
      <c r="E48" s="270">
        <f t="shared" ref="E48:E53" si="22">D48-E42</f>
        <v>183.6</v>
      </c>
      <c r="F48" s="270">
        <f t="shared" ref="F48:R48" si="23">E48-F42</f>
        <v>163.19999999999999</v>
      </c>
      <c r="G48" s="270">
        <f t="shared" si="23"/>
        <v>142.79999999999998</v>
      </c>
      <c r="H48" s="270">
        <f t="shared" si="23"/>
        <v>142.79999999999998</v>
      </c>
      <c r="I48" s="270">
        <f t="shared" si="23"/>
        <v>142.79999999999998</v>
      </c>
      <c r="J48" s="270">
        <f t="shared" si="23"/>
        <v>122.39999999999998</v>
      </c>
      <c r="K48" s="270">
        <f t="shared" si="23"/>
        <v>101.99999999999997</v>
      </c>
      <c r="L48" s="270">
        <f t="shared" si="23"/>
        <v>81.599999999999966</v>
      </c>
      <c r="M48" s="270">
        <f t="shared" si="23"/>
        <v>61.199999999999967</v>
      </c>
      <c r="N48" s="270">
        <f t="shared" si="23"/>
        <v>40.799999999999969</v>
      </c>
      <c r="O48" s="270">
        <f t="shared" si="23"/>
        <v>40.799999999999969</v>
      </c>
      <c r="P48" s="270">
        <f t="shared" si="23"/>
        <v>40.799999999999969</v>
      </c>
      <c r="Q48" s="270">
        <f t="shared" si="23"/>
        <v>20.39999999999997</v>
      </c>
      <c r="R48" s="271">
        <f t="shared" si="23"/>
        <v>-2.8421709430404007E-14</v>
      </c>
    </row>
    <row r="49" spans="2:18">
      <c r="B49" s="281" t="s">
        <v>115</v>
      </c>
      <c r="C49" s="276" t="str">
        <f>CONFIG!$A$2</f>
        <v>GD</v>
      </c>
      <c r="D49" s="266">
        <f>SUMIF('3. Resources'!$C$86:$C$95,C49,'3. Resources'!$H$86:$H$95)</f>
        <v>34</v>
      </c>
      <c r="E49" s="267">
        <f t="shared" si="22"/>
        <v>30.6</v>
      </c>
      <c r="F49" s="267">
        <f t="shared" ref="F49:R49" si="24">E49-F43</f>
        <v>27.200000000000003</v>
      </c>
      <c r="G49" s="267">
        <f t="shared" si="24"/>
        <v>23.800000000000004</v>
      </c>
      <c r="H49" s="267">
        <f t="shared" si="24"/>
        <v>23.800000000000004</v>
      </c>
      <c r="I49" s="267">
        <f t="shared" si="24"/>
        <v>23.800000000000004</v>
      </c>
      <c r="J49" s="267">
        <f t="shared" si="24"/>
        <v>20.400000000000006</v>
      </c>
      <c r="K49" s="267">
        <f t="shared" si="24"/>
        <v>17.000000000000007</v>
      </c>
      <c r="L49" s="267">
        <f t="shared" si="24"/>
        <v>13.600000000000007</v>
      </c>
      <c r="M49" s="267">
        <f t="shared" si="24"/>
        <v>10.200000000000006</v>
      </c>
      <c r="N49" s="267">
        <f t="shared" si="24"/>
        <v>6.800000000000006</v>
      </c>
      <c r="O49" s="267">
        <f t="shared" si="24"/>
        <v>6.800000000000006</v>
      </c>
      <c r="P49" s="267">
        <f t="shared" si="24"/>
        <v>6.800000000000006</v>
      </c>
      <c r="Q49" s="267">
        <f t="shared" si="24"/>
        <v>3.4000000000000061</v>
      </c>
      <c r="R49" s="267">
        <f t="shared" si="24"/>
        <v>6.2172489379008766E-15</v>
      </c>
    </row>
    <row r="50" spans="2:18">
      <c r="B50" s="263" t="s">
        <v>115</v>
      </c>
      <c r="C50" s="278" t="str">
        <f>CONFIG!$A$3</f>
        <v>ART</v>
      </c>
      <c r="D50" s="264">
        <f>SUMIF('3. Resources'!$C$86:$C$95,C50,'3. Resources'!$H$86:$H$95)</f>
        <v>17</v>
      </c>
      <c r="E50" s="265">
        <f t="shared" si="22"/>
        <v>15.3</v>
      </c>
      <c r="F50" s="265">
        <f t="shared" ref="F50:R50" si="25">E50-F44</f>
        <v>13.600000000000001</v>
      </c>
      <c r="G50" s="265">
        <f t="shared" si="25"/>
        <v>11.900000000000002</v>
      </c>
      <c r="H50" s="265">
        <f t="shared" si="25"/>
        <v>11.900000000000002</v>
      </c>
      <c r="I50" s="265">
        <f t="shared" si="25"/>
        <v>11.900000000000002</v>
      </c>
      <c r="J50" s="265">
        <f t="shared" si="25"/>
        <v>10.200000000000003</v>
      </c>
      <c r="K50" s="265">
        <f t="shared" si="25"/>
        <v>8.5000000000000036</v>
      </c>
      <c r="L50" s="265">
        <f t="shared" si="25"/>
        <v>6.8000000000000034</v>
      </c>
      <c r="M50" s="265">
        <f t="shared" si="25"/>
        <v>5.1000000000000032</v>
      </c>
      <c r="N50" s="265">
        <f t="shared" si="25"/>
        <v>3.400000000000003</v>
      </c>
      <c r="O50" s="265">
        <f t="shared" si="25"/>
        <v>3.400000000000003</v>
      </c>
      <c r="P50" s="265">
        <f t="shared" si="25"/>
        <v>3.400000000000003</v>
      </c>
      <c r="Q50" s="265">
        <f t="shared" si="25"/>
        <v>1.7000000000000031</v>
      </c>
      <c r="R50" s="265">
        <f t="shared" si="25"/>
        <v>3.1086244689504383E-15</v>
      </c>
    </row>
    <row r="51" spans="2:18">
      <c r="B51" s="263" t="s">
        <v>115</v>
      </c>
      <c r="C51" s="278" t="str">
        <f>CONFIG!$A$4</f>
        <v>PRG</v>
      </c>
      <c r="D51" s="264">
        <f>SUMIF('3. Resources'!$C$86:$C$95,C51,'3. Resources'!$H$86:$H$95)</f>
        <v>85</v>
      </c>
      <c r="E51" s="265">
        <f t="shared" si="22"/>
        <v>76.5</v>
      </c>
      <c r="F51" s="265">
        <f t="shared" ref="F51:R51" si="26">E51-F45</f>
        <v>68</v>
      </c>
      <c r="G51" s="265">
        <f t="shared" si="26"/>
        <v>59.5</v>
      </c>
      <c r="H51" s="265">
        <f t="shared" si="26"/>
        <v>59.5</v>
      </c>
      <c r="I51" s="265">
        <f t="shared" si="26"/>
        <v>59.5</v>
      </c>
      <c r="J51" s="265">
        <f t="shared" si="26"/>
        <v>51</v>
      </c>
      <c r="K51" s="265">
        <f t="shared" si="26"/>
        <v>42.5</v>
      </c>
      <c r="L51" s="265">
        <f t="shared" si="26"/>
        <v>34</v>
      </c>
      <c r="M51" s="265">
        <f t="shared" si="26"/>
        <v>25.5</v>
      </c>
      <c r="N51" s="265">
        <f t="shared" si="26"/>
        <v>17</v>
      </c>
      <c r="O51" s="265">
        <f t="shared" si="26"/>
        <v>17</v>
      </c>
      <c r="P51" s="265">
        <f t="shared" si="26"/>
        <v>17</v>
      </c>
      <c r="Q51" s="265">
        <f t="shared" si="26"/>
        <v>8.5</v>
      </c>
      <c r="R51" s="265">
        <f t="shared" si="26"/>
        <v>0</v>
      </c>
    </row>
    <row r="52" spans="2:18">
      <c r="B52" s="263" t="s">
        <v>115</v>
      </c>
      <c r="C52" s="278" t="str">
        <f>CONFIG!$A$5</f>
        <v>AUD</v>
      </c>
      <c r="D52" s="264">
        <f>SUMIF('3. Resources'!$C$86:$C$95,C52,'3. Resources'!$H$86:$H$95)</f>
        <v>68</v>
      </c>
      <c r="E52" s="265">
        <f t="shared" si="22"/>
        <v>61.2</v>
      </c>
      <c r="F52" s="265">
        <f t="shared" ref="F52:R52" si="27">E52-F46</f>
        <v>54.400000000000006</v>
      </c>
      <c r="G52" s="265">
        <f t="shared" si="27"/>
        <v>47.600000000000009</v>
      </c>
      <c r="H52" s="265">
        <f t="shared" si="27"/>
        <v>47.600000000000009</v>
      </c>
      <c r="I52" s="265">
        <f t="shared" si="27"/>
        <v>47.600000000000009</v>
      </c>
      <c r="J52" s="265">
        <f t="shared" si="27"/>
        <v>40.800000000000011</v>
      </c>
      <c r="K52" s="265">
        <f t="shared" si="27"/>
        <v>34.000000000000014</v>
      </c>
      <c r="L52" s="265">
        <f t="shared" si="27"/>
        <v>27.200000000000014</v>
      </c>
      <c r="M52" s="265">
        <f t="shared" si="27"/>
        <v>20.400000000000013</v>
      </c>
      <c r="N52" s="265">
        <f t="shared" si="27"/>
        <v>13.600000000000012</v>
      </c>
      <c r="O52" s="265">
        <f t="shared" si="27"/>
        <v>13.600000000000012</v>
      </c>
      <c r="P52" s="265">
        <f t="shared" si="27"/>
        <v>13.600000000000012</v>
      </c>
      <c r="Q52" s="265">
        <f t="shared" si="27"/>
        <v>6.8000000000000123</v>
      </c>
      <c r="R52" s="265">
        <f t="shared" si="27"/>
        <v>1.2434497875801753E-14</v>
      </c>
    </row>
    <row r="53" spans="2:18">
      <c r="B53" s="263" t="s">
        <v>115</v>
      </c>
      <c r="C53" s="278" t="str">
        <f>CONFIG!$A$6</f>
        <v>TST</v>
      </c>
      <c r="D53" s="264">
        <f>SUMIF('3. Resources'!$C$86:$C$95,C53,'3. Resources'!$H$86:$H$95)</f>
        <v>0</v>
      </c>
      <c r="E53" s="265">
        <f t="shared" si="22"/>
        <v>0</v>
      </c>
      <c r="F53" s="265">
        <f t="shared" ref="F53:R53" si="28">E53-F47</f>
        <v>0</v>
      </c>
      <c r="G53" s="265">
        <f t="shared" si="28"/>
        <v>0</v>
      </c>
      <c r="H53" s="265">
        <f t="shared" si="28"/>
        <v>0</v>
      </c>
      <c r="I53" s="265">
        <f t="shared" si="28"/>
        <v>0</v>
      </c>
      <c r="J53" s="265">
        <f t="shared" si="28"/>
        <v>0</v>
      </c>
      <c r="K53" s="265">
        <f t="shared" si="28"/>
        <v>0</v>
      </c>
      <c r="L53" s="265">
        <f t="shared" si="28"/>
        <v>0</v>
      </c>
      <c r="M53" s="265">
        <f t="shared" si="28"/>
        <v>0</v>
      </c>
      <c r="N53" s="265">
        <f t="shared" si="28"/>
        <v>0</v>
      </c>
      <c r="O53" s="265">
        <f t="shared" si="28"/>
        <v>0</v>
      </c>
      <c r="P53" s="265">
        <f t="shared" si="28"/>
        <v>0</v>
      </c>
      <c r="Q53" s="265">
        <f t="shared" si="28"/>
        <v>0</v>
      </c>
      <c r="R53" s="265">
        <f t="shared" si="28"/>
        <v>0</v>
      </c>
    </row>
    <row r="55" spans="2:18" ht="15.75" thickBot="1">
      <c r="B55" s="399" t="s">
        <v>43</v>
      </c>
      <c r="C55" s="400"/>
      <c r="D55" s="400"/>
      <c r="E55" s="400"/>
      <c r="F55" s="400"/>
      <c r="G55" s="400"/>
      <c r="H55" s="400"/>
      <c r="I55" s="400"/>
      <c r="J55" s="400"/>
      <c r="K55" s="400"/>
      <c r="L55" s="400"/>
      <c r="M55" s="400"/>
      <c r="N55" s="400"/>
      <c r="O55" s="400"/>
      <c r="P55" s="400"/>
      <c r="Q55" s="400"/>
      <c r="R55" s="401"/>
    </row>
    <row r="56" spans="2:18" ht="15.75" thickBot="1">
      <c r="B56" s="268" t="s">
        <v>116</v>
      </c>
      <c r="C56" s="269" t="s">
        <v>110</v>
      </c>
      <c r="D56" s="270">
        <f>SUM(D57:D61)</f>
        <v>24</v>
      </c>
      <c r="E56" s="270">
        <f>IF(AND(WEEKDAY('3. Resources'!D$54)&lt;&gt;1,WEEKDAY('3. Resources'!D$54)&lt;&gt;7,'3. Resources'!D$55&lt;&gt;"FER"),$D56,0)</f>
        <v>24</v>
      </c>
      <c r="F56" s="270">
        <f>IF(AND(WEEKDAY('3. Resources'!E$54)&lt;&gt;1,WEEKDAY('3. Resources'!E$54)&lt;&gt;7,'3. Resources'!E$55&lt;&gt;"FER"),$D56,0)</f>
        <v>24</v>
      </c>
      <c r="G56" s="270">
        <f>IF(AND(WEEKDAY('3. Resources'!F$54)&lt;&gt;1,WEEKDAY('3. Resources'!F$54)&lt;&gt;7,'3. Resources'!F$55&lt;&gt;"FER"),$D56,0)</f>
        <v>24</v>
      </c>
      <c r="H56" s="270">
        <f>IF(AND(WEEKDAY('3. Resources'!G$54)&lt;&gt;1,WEEKDAY('3. Resources'!G$54)&lt;&gt;7,'3. Resources'!G$55&lt;&gt;"FER"),$D56,0)</f>
        <v>0</v>
      </c>
      <c r="I56" s="270">
        <f>IF(AND(WEEKDAY('3. Resources'!H$54)&lt;&gt;1,WEEKDAY('3. Resources'!H$54)&lt;&gt;7,'3. Resources'!H$55&lt;&gt;"FER"),$D56,0)</f>
        <v>0</v>
      </c>
      <c r="J56" s="270">
        <f>IF(AND(WEEKDAY('3. Resources'!I$54)&lt;&gt;1,WEEKDAY('3. Resources'!I$54)&lt;&gt;7,'3. Resources'!I$55&lt;&gt;"FER"),$D56,0)</f>
        <v>24</v>
      </c>
      <c r="K56" s="270">
        <f>IF(AND(WEEKDAY('3. Resources'!J$54)&lt;&gt;1,WEEKDAY('3. Resources'!J$54)&lt;&gt;7,'3. Resources'!J$55&lt;&gt;"FER"),$D56,0)</f>
        <v>24</v>
      </c>
      <c r="L56" s="270">
        <f>IF(AND(WEEKDAY('3. Resources'!K$54)&lt;&gt;1,WEEKDAY('3. Resources'!K$54)&lt;&gt;7,'3. Resources'!K$55&lt;&gt;"FER"),$D56,0)</f>
        <v>24</v>
      </c>
      <c r="M56" s="270">
        <f>IF(AND(WEEKDAY('3. Resources'!L$54)&lt;&gt;1,WEEKDAY('3. Resources'!L$54)&lt;&gt;7,'3. Resources'!L$55&lt;&gt;"FER"),$D56,0)</f>
        <v>24</v>
      </c>
      <c r="N56" s="270">
        <f>IF(AND(WEEKDAY('3. Resources'!M$54)&lt;&gt;1,WEEKDAY('3. Resources'!M$54)&lt;&gt;7,'3. Resources'!M$55&lt;&gt;"FER"),$D56,0)</f>
        <v>24</v>
      </c>
      <c r="O56" s="270">
        <f>IF(AND(WEEKDAY('3. Resources'!N$54)&lt;&gt;1,WEEKDAY('3. Resources'!N$54)&lt;&gt;7,'3. Resources'!N$55&lt;&gt;"FER"),$D56,0)</f>
        <v>0</v>
      </c>
      <c r="P56" s="270">
        <f>IF(AND(WEEKDAY('3. Resources'!O$54)&lt;&gt;1,WEEKDAY('3. Resources'!O$54)&lt;&gt;7,'3. Resources'!O$55&lt;&gt;"FER"),$D56,0)</f>
        <v>0</v>
      </c>
      <c r="Q56" s="270">
        <f>IF(AND(WEEKDAY('3. Resources'!P$54)&lt;&gt;1,WEEKDAY('3. Resources'!P$54)&lt;&gt;7,'3. Resources'!P$55&lt;&gt;"FER"),$D56,0)</f>
        <v>24</v>
      </c>
      <c r="R56" s="271">
        <f>IF(AND(WEEKDAY('3. Resources'!Q$54)&lt;&gt;1,WEEKDAY('3. Resources'!Q$54)&lt;&gt;7,'3. Resources'!Q$55&lt;&gt;"FER"),$D56,0)</f>
        <v>24</v>
      </c>
    </row>
    <row r="57" spans="2:18">
      <c r="B57" s="275" t="s">
        <v>116</v>
      </c>
      <c r="C57" s="276" t="str">
        <f>CONFIG!$A$2</f>
        <v>GD</v>
      </c>
      <c r="D57" s="266">
        <f>D63/'3. Resources'!$B$54</f>
        <v>4</v>
      </c>
      <c r="E57" s="267">
        <f>IF(AND(WEEKDAY('3. Resources'!D$54)&lt;&gt;1,WEEKDAY('3. Resources'!D$54)&lt;&gt;7,'3. Resources'!D$55&lt;&gt;"FER"),$D57,0)</f>
        <v>4</v>
      </c>
      <c r="F57" s="267">
        <f>IF(AND(WEEKDAY('3. Resources'!E$54)&lt;&gt;1,WEEKDAY('3. Resources'!E$54)&lt;&gt;7,'3. Resources'!E$55&lt;&gt;"FER"),$D57,0)</f>
        <v>4</v>
      </c>
      <c r="G57" s="267">
        <f>IF(AND(WEEKDAY('3. Resources'!F$54)&lt;&gt;1,WEEKDAY('3. Resources'!F$54)&lt;&gt;7,'3. Resources'!F$55&lt;&gt;"FER"),$D57,0)</f>
        <v>4</v>
      </c>
      <c r="H57" s="267">
        <f>IF(AND(WEEKDAY('3. Resources'!G$54)&lt;&gt;1,WEEKDAY('3. Resources'!G$54)&lt;&gt;7,'3. Resources'!G$55&lt;&gt;"FER"),$D57,0)</f>
        <v>0</v>
      </c>
      <c r="I57" s="267">
        <f>IF(AND(WEEKDAY('3. Resources'!H$54)&lt;&gt;1,WEEKDAY('3. Resources'!H$54)&lt;&gt;7,'3. Resources'!H$55&lt;&gt;"FER"),$D57,0)</f>
        <v>0</v>
      </c>
      <c r="J57" s="267">
        <f>IF(AND(WEEKDAY('3. Resources'!I$54)&lt;&gt;1,WEEKDAY('3. Resources'!I$54)&lt;&gt;7,'3. Resources'!I$55&lt;&gt;"FER"),$D57,0)</f>
        <v>4</v>
      </c>
      <c r="K57" s="267">
        <f>IF(AND(WEEKDAY('3. Resources'!J$54)&lt;&gt;1,WEEKDAY('3. Resources'!J$54)&lt;&gt;7,'3. Resources'!J$55&lt;&gt;"FER"),$D57,0)</f>
        <v>4</v>
      </c>
      <c r="L57" s="267">
        <f>IF(AND(WEEKDAY('3. Resources'!K$54)&lt;&gt;1,WEEKDAY('3. Resources'!K$54)&lt;&gt;7,'3. Resources'!K$55&lt;&gt;"FER"),$D57,0)</f>
        <v>4</v>
      </c>
      <c r="M57" s="267">
        <f>IF(AND(WEEKDAY('3. Resources'!L$54)&lt;&gt;1,WEEKDAY('3. Resources'!L$54)&lt;&gt;7,'3. Resources'!L$55&lt;&gt;"FER"),$D57,0)</f>
        <v>4</v>
      </c>
      <c r="N57" s="267">
        <f>IF(AND(WEEKDAY('3. Resources'!M$54)&lt;&gt;1,WEEKDAY('3. Resources'!M$54)&lt;&gt;7,'3. Resources'!M$55&lt;&gt;"FER"),$D57,0)</f>
        <v>4</v>
      </c>
      <c r="O57" s="267">
        <f>IF(AND(WEEKDAY('3. Resources'!N$54)&lt;&gt;1,WEEKDAY('3. Resources'!N$54)&lt;&gt;7,'3. Resources'!N$55&lt;&gt;"FER"),$D57,0)</f>
        <v>0</v>
      </c>
      <c r="P57" s="267">
        <f>IF(AND(WEEKDAY('3. Resources'!O$54)&lt;&gt;1,WEEKDAY('3. Resources'!O$54)&lt;&gt;7,'3. Resources'!O$55&lt;&gt;"FER"),$D57,0)</f>
        <v>0</v>
      </c>
      <c r="Q57" s="267">
        <f>IF(AND(WEEKDAY('3. Resources'!P$54)&lt;&gt;1,WEEKDAY('3. Resources'!P$54)&lt;&gt;7,'3. Resources'!P$55&lt;&gt;"FER"),$D57,0)</f>
        <v>4</v>
      </c>
      <c r="R57" s="267">
        <f>IF(AND(WEEKDAY('3. Resources'!Q$54)&lt;&gt;1,WEEKDAY('3. Resources'!Q$54)&lt;&gt;7,'3. Resources'!Q$55&lt;&gt;"FER"),$D57,0)</f>
        <v>4</v>
      </c>
    </row>
    <row r="58" spans="2:18">
      <c r="B58" s="277" t="s">
        <v>116</v>
      </c>
      <c r="C58" s="278" t="str">
        <f>CONFIG!$A$3</f>
        <v>ART</v>
      </c>
      <c r="D58" s="264">
        <f>D64/'3. Resources'!$B$54</f>
        <v>2</v>
      </c>
      <c r="E58" s="265">
        <f>IF(AND(WEEKDAY('3. Resources'!D$54)&lt;&gt;1,WEEKDAY('3. Resources'!D$54)&lt;&gt;7,'3. Resources'!D$55&lt;&gt;"FER"),$D58,0)</f>
        <v>2</v>
      </c>
      <c r="F58" s="265">
        <f>IF(AND(WEEKDAY('3. Resources'!E$54)&lt;&gt;1,WEEKDAY('3. Resources'!E$54)&lt;&gt;7,'3. Resources'!E$55&lt;&gt;"FER"),$D58,0)</f>
        <v>2</v>
      </c>
      <c r="G58" s="265">
        <f>IF(AND(WEEKDAY('3. Resources'!F$54)&lt;&gt;1,WEEKDAY('3. Resources'!F$54)&lt;&gt;7,'3. Resources'!F$55&lt;&gt;"FER"),$D58,0)</f>
        <v>2</v>
      </c>
      <c r="H58" s="265">
        <f>IF(AND(WEEKDAY('3. Resources'!G$54)&lt;&gt;1,WEEKDAY('3. Resources'!G$54)&lt;&gt;7,'3. Resources'!G$55&lt;&gt;"FER"),$D58,0)</f>
        <v>0</v>
      </c>
      <c r="I58" s="265">
        <f>IF(AND(WEEKDAY('3. Resources'!H$54)&lt;&gt;1,WEEKDAY('3. Resources'!H$54)&lt;&gt;7,'3. Resources'!H$55&lt;&gt;"FER"),$D58,0)</f>
        <v>0</v>
      </c>
      <c r="J58" s="265">
        <f>IF(AND(WEEKDAY('3. Resources'!I$54)&lt;&gt;1,WEEKDAY('3. Resources'!I$54)&lt;&gt;7,'3. Resources'!I$55&lt;&gt;"FER"),$D58,0)</f>
        <v>2</v>
      </c>
      <c r="K58" s="265">
        <f>IF(AND(WEEKDAY('3. Resources'!J$54)&lt;&gt;1,WEEKDAY('3. Resources'!J$54)&lt;&gt;7,'3. Resources'!J$55&lt;&gt;"FER"),$D58,0)</f>
        <v>2</v>
      </c>
      <c r="L58" s="265">
        <f>IF(AND(WEEKDAY('3. Resources'!K$54)&lt;&gt;1,WEEKDAY('3. Resources'!K$54)&lt;&gt;7,'3. Resources'!K$55&lt;&gt;"FER"),$D58,0)</f>
        <v>2</v>
      </c>
      <c r="M58" s="265">
        <f>IF(AND(WEEKDAY('3. Resources'!L$54)&lt;&gt;1,WEEKDAY('3. Resources'!L$54)&lt;&gt;7,'3. Resources'!L$55&lt;&gt;"FER"),$D58,0)</f>
        <v>2</v>
      </c>
      <c r="N58" s="265">
        <f>IF(AND(WEEKDAY('3. Resources'!M$54)&lt;&gt;1,WEEKDAY('3. Resources'!M$54)&lt;&gt;7,'3. Resources'!M$55&lt;&gt;"FER"),$D58,0)</f>
        <v>2</v>
      </c>
      <c r="O58" s="265">
        <f>IF(AND(WEEKDAY('3. Resources'!N$54)&lt;&gt;1,WEEKDAY('3. Resources'!N$54)&lt;&gt;7,'3. Resources'!N$55&lt;&gt;"FER"),$D58,0)</f>
        <v>0</v>
      </c>
      <c r="P58" s="265">
        <f>IF(AND(WEEKDAY('3. Resources'!O$54)&lt;&gt;1,WEEKDAY('3. Resources'!O$54)&lt;&gt;7,'3. Resources'!O$55&lt;&gt;"FER"),$D58,0)</f>
        <v>0</v>
      </c>
      <c r="Q58" s="265">
        <f>IF(AND(WEEKDAY('3. Resources'!P$54)&lt;&gt;1,WEEKDAY('3. Resources'!P$54)&lt;&gt;7,'3. Resources'!P$55&lt;&gt;"FER"),$D58,0)</f>
        <v>2</v>
      </c>
      <c r="R58" s="265">
        <f>IF(AND(WEEKDAY('3. Resources'!Q$54)&lt;&gt;1,WEEKDAY('3. Resources'!Q$54)&lt;&gt;7,'3. Resources'!Q$55&lt;&gt;"FER"),$D58,0)</f>
        <v>2</v>
      </c>
    </row>
    <row r="59" spans="2:18">
      <c r="B59" s="277" t="s">
        <v>116</v>
      </c>
      <c r="C59" s="278" t="str">
        <f>CONFIG!$A$4</f>
        <v>PRG</v>
      </c>
      <c r="D59" s="264">
        <f>D65/'3. Resources'!$B$54</f>
        <v>10</v>
      </c>
      <c r="E59" s="265">
        <f>IF(AND(WEEKDAY('3. Resources'!D$54)&lt;&gt;1,WEEKDAY('3. Resources'!D$54)&lt;&gt;7,'3. Resources'!D$55&lt;&gt;"FER"),$D59,0)</f>
        <v>10</v>
      </c>
      <c r="F59" s="265">
        <f>IF(AND(WEEKDAY('3. Resources'!E$54)&lt;&gt;1,WEEKDAY('3. Resources'!E$54)&lt;&gt;7,'3. Resources'!E$55&lt;&gt;"FER"),$D59,0)</f>
        <v>10</v>
      </c>
      <c r="G59" s="265">
        <f>IF(AND(WEEKDAY('3. Resources'!F$54)&lt;&gt;1,WEEKDAY('3. Resources'!F$54)&lt;&gt;7,'3. Resources'!F$55&lt;&gt;"FER"),$D59,0)</f>
        <v>10</v>
      </c>
      <c r="H59" s="265">
        <f>IF(AND(WEEKDAY('3. Resources'!G$54)&lt;&gt;1,WEEKDAY('3. Resources'!G$54)&lt;&gt;7,'3. Resources'!G$55&lt;&gt;"FER"),$D59,0)</f>
        <v>0</v>
      </c>
      <c r="I59" s="265">
        <f>IF(AND(WEEKDAY('3. Resources'!H$54)&lt;&gt;1,WEEKDAY('3. Resources'!H$54)&lt;&gt;7,'3. Resources'!H$55&lt;&gt;"FER"),$D59,0)</f>
        <v>0</v>
      </c>
      <c r="J59" s="265">
        <f>IF(AND(WEEKDAY('3. Resources'!I$54)&lt;&gt;1,WEEKDAY('3. Resources'!I$54)&lt;&gt;7,'3. Resources'!I$55&lt;&gt;"FER"),$D59,0)</f>
        <v>10</v>
      </c>
      <c r="K59" s="265">
        <f>IF(AND(WEEKDAY('3. Resources'!J$54)&lt;&gt;1,WEEKDAY('3. Resources'!J$54)&lt;&gt;7,'3. Resources'!J$55&lt;&gt;"FER"),$D59,0)</f>
        <v>10</v>
      </c>
      <c r="L59" s="265">
        <f>IF(AND(WEEKDAY('3. Resources'!K$54)&lt;&gt;1,WEEKDAY('3. Resources'!K$54)&lt;&gt;7,'3. Resources'!K$55&lt;&gt;"FER"),$D59,0)</f>
        <v>10</v>
      </c>
      <c r="M59" s="265">
        <f>IF(AND(WEEKDAY('3. Resources'!L$54)&lt;&gt;1,WEEKDAY('3. Resources'!L$54)&lt;&gt;7,'3. Resources'!L$55&lt;&gt;"FER"),$D59,0)</f>
        <v>10</v>
      </c>
      <c r="N59" s="265">
        <f>IF(AND(WEEKDAY('3. Resources'!M$54)&lt;&gt;1,WEEKDAY('3. Resources'!M$54)&lt;&gt;7,'3. Resources'!M$55&lt;&gt;"FER"),$D59,0)</f>
        <v>10</v>
      </c>
      <c r="O59" s="265">
        <f>IF(AND(WEEKDAY('3. Resources'!N$54)&lt;&gt;1,WEEKDAY('3. Resources'!N$54)&lt;&gt;7,'3. Resources'!N$55&lt;&gt;"FER"),$D59,0)</f>
        <v>0</v>
      </c>
      <c r="P59" s="265">
        <f>IF(AND(WEEKDAY('3. Resources'!O$54)&lt;&gt;1,WEEKDAY('3. Resources'!O$54)&lt;&gt;7,'3. Resources'!O$55&lt;&gt;"FER"),$D59,0)</f>
        <v>0</v>
      </c>
      <c r="Q59" s="265">
        <f>IF(AND(WEEKDAY('3. Resources'!P$54)&lt;&gt;1,WEEKDAY('3. Resources'!P$54)&lt;&gt;7,'3. Resources'!P$55&lt;&gt;"FER"),$D59,0)</f>
        <v>10</v>
      </c>
      <c r="R59" s="265">
        <f>IF(AND(WEEKDAY('3. Resources'!Q$54)&lt;&gt;1,WEEKDAY('3. Resources'!Q$54)&lt;&gt;7,'3. Resources'!Q$55&lt;&gt;"FER"),$D59,0)</f>
        <v>10</v>
      </c>
    </row>
    <row r="60" spans="2:18">
      <c r="B60" s="277" t="s">
        <v>116</v>
      </c>
      <c r="C60" s="278" t="str">
        <f>CONFIG!$A$5</f>
        <v>AUD</v>
      </c>
      <c r="D60" s="264">
        <f>D66/'3. Resources'!$B$54</f>
        <v>8</v>
      </c>
      <c r="E60" s="265">
        <f>IF(AND(WEEKDAY('3. Resources'!D$54)&lt;&gt;1,WEEKDAY('3. Resources'!D$54)&lt;&gt;7,'3. Resources'!D$55&lt;&gt;"FER"),$D60,0)</f>
        <v>8</v>
      </c>
      <c r="F60" s="265">
        <f>IF(AND(WEEKDAY('3. Resources'!E$54)&lt;&gt;1,WEEKDAY('3. Resources'!E$54)&lt;&gt;7,'3. Resources'!E$55&lt;&gt;"FER"),$D60,0)</f>
        <v>8</v>
      </c>
      <c r="G60" s="265">
        <f>IF(AND(WEEKDAY('3. Resources'!F$54)&lt;&gt;1,WEEKDAY('3. Resources'!F$54)&lt;&gt;7,'3. Resources'!F$55&lt;&gt;"FER"),$D60,0)</f>
        <v>8</v>
      </c>
      <c r="H60" s="265">
        <f>IF(AND(WEEKDAY('3. Resources'!G$54)&lt;&gt;1,WEEKDAY('3. Resources'!G$54)&lt;&gt;7,'3. Resources'!G$55&lt;&gt;"FER"),$D60,0)</f>
        <v>0</v>
      </c>
      <c r="I60" s="265">
        <f>IF(AND(WEEKDAY('3. Resources'!H$54)&lt;&gt;1,WEEKDAY('3. Resources'!H$54)&lt;&gt;7,'3. Resources'!H$55&lt;&gt;"FER"),$D60,0)</f>
        <v>0</v>
      </c>
      <c r="J60" s="265">
        <f>IF(AND(WEEKDAY('3. Resources'!I$54)&lt;&gt;1,WEEKDAY('3. Resources'!I$54)&lt;&gt;7,'3. Resources'!I$55&lt;&gt;"FER"),$D60,0)</f>
        <v>8</v>
      </c>
      <c r="K60" s="265">
        <f>IF(AND(WEEKDAY('3. Resources'!J$54)&lt;&gt;1,WEEKDAY('3. Resources'!J$54)&lt;&gt;7,'3. Resources'!J$55&lt;&gt;"FER"),$D60,0)</f>
        <v>8</v>
      </c>
      <c r="L60" s="265">
        <f>IF(AND(WEEKDAY('3. Resources'!K$54)&lt;&gt;1,WEEKDAY('3. Resources'!K$54)&lt;&gt;7,'3. Resources'!K$55&lt;&gt;"FER"),$D60,0)</f>
        <v>8</v>
      </c>
      <c r="M60" s="265">
        <f>IF(AND(WEEKDAY('3. Resources'!L$54)&lt;&gt;1,WEEKDAY('3. Resources'!L$54)&lt;&gt;7,'3. Resources'!L$55&lt;&gt;"FER"),$D60,0)</f>
        <v>8</v>
      </c>
      <c r="N60" s="265">
        <f>IF(AND(WEEKDAY('3. Resources'!M$54)&lt;&gt;1,WEEKDAY('3. Resources'!M$54)&lt;&gt;7,'3. Resources'!M$55&lt;&gt;"FER"),$D60,0)</f>
        <v>8</v>
      </c>
      <c r="O60" s="265">
        <f>IF(AND(WEEKDAY('3. Resources'!N$54)&lt;&gt;1,WEEKDAY('3. Resources'!N$54)&lt;&gt;7,'3. Resources'!N$55&lt;&gt;"FER"),$D60,0)</f>
        <v>0</v>
      </c>
      <c r="P60" s="265">
        <f>IF(AND(WEEKDAY('3. Resources'!O$54)&lt;&gt;1,WEEKDAY('3. Resources'!O$54)&lt;&gt;7,'3. Resources'!O$55&lt;&gt;"FER"),$D60,0)</f>
        <v>0</v>
      </c>
      <c r="Q60" s="265">
        <f>IF(AND(WEEKDAY('3. Resources'!P$54)&lt;&gt;1,WEEKDAY('3. Resources'!P$54)&lt;&gt;7,'3. Resources'!P$55&lt;&gt;"FER"),$D60,0)</f>
        <v>8</v>
      </c>
      <c r="R60" s="265">
        <f>IF(AND(WEEKDAY('3. Resources'!Q$54)&lt;&gt;1,WEEKDAY('3. Resources'!Q$54)&lt;&gt;7,'3. Resources'!Q$55&lt;&gt;"FER"),$D60,0)</f>
        <v>8</v>
      </c>
    </row>
    <row r="61" spans="2:18" ht="15.75" thickBot="1">
      <c r="B61" s="279" t="s">
        <v>116</v>
      </c>
      <c r="C61" s="280" t="str">
        <f>CONFIG!$A$6</f>
        <v>TST</v>
      </c>
      <c r="D61" s="272">
        <f>D67/'3. Resources'!$B$54</f>
        <v>0</v>
      </c>
      <c r="E61" s="273">
        <f>IF(AND(WEEKDAY('3. Resources'!D$54)&lt;&gt;1,WEEKDAY('3. Resources'!D$54)&lt;&gt;7,'3. Resources'!D$55&lt;&gt;"FER"),$D61,0)</f>
        <v>0</v>
      </c>
      <c r="F61" s="273">
        <f>IF(AND(WEEKDAY('3. Resources'!E$54)&lt;&gt;1,WEEKDAY('3. Resources'!E$54)&lt;&gt;7,'3. Resources'!E$55&lt;&gt;"FER"),$D61,0)</f>
        <v>0</v>
      </c>
      <c r="G61" s="273">
        <f>IF(AND(WEEKDAY('3. Resources'!F$54)&lt;&gt;1,WEEKDAY('3. Resources'!F$54)&lt;&gt;7,'3. Resources'!F$55&lt;&gt;"FER"),$D61,0)</f>
        <v>0</v>
      </c>
      <c r="H61" s="273">
        <f>IF(AND(WEEKDAY('3. Resources'!G$54)&lt;&gt;1,WEEKDAY('3. Resources'!G$54)&lt;&gt;7,'3. Resources'!G$55&lt;&gt;"FER"),$D61,0)</f>
        <v>0</v>
      </c>
      <c r="I61" s="273">
        <f>IF(AND(WEEKDAY('3. Resources'!H$54)&lt;&gt;1,WEEKDAY('3. Resources'!H$54)&lt;&gt;7,'3. Resources'!H$55&lt;&gt;"FER"),$D61,0)</f>
        <v>0</v>
      </c>
      <c r="J61" s="273">
        <f>IF(AND(WEEKDAY('3. Resources'!I$54)&lt;&gt;1,WEEKDAY('3. Resources'!I$54)&lt;&gt;7,'3. Resources'!I$55&lt;&gt;"FER"),$D61,0)</f>
        <v>0</v>
      </c>
      <c r="K61" s="273">
        <f>IF(AND(WEEKDAY('3. Resources'!J$54)&lt;&gt;1,WEEKDAY('3. Resources'!J$54)&lt;&gt;7,'3. Resources'!J$55&lt;&gt;"FER"),$D61,0)</f>
        <v>0</v>
      </c>
      <c r="L61" s="273">
        <f>IF(AND(WEEKDAY('3. Resources'!K$54)&lt;&gt;1,WEEKDAY('3. Resources'!K$54)&lt;&gt;7,'3. Resources'!K$55&lt;&gt;"FER"),$D61,0)</f>
        <v>0</v>
      </c>
      <c r="M61" s="273">
        <f>IF(AND(WEEKDAY('3. Resources'!L$54)&lt;&gt;1,WEEKDAY('3. Resources'!L$54)&lt;&gt;7,'3. Resources'!L$55&lt;&gt;"FER"),$D61,0)</f>
        <v>0</v>
      </c>
      <c r="N61" s="273">
        <f>IF(AND(WEEKDAY('3. Resources'!M$54)&lt;&gt;1,WEEKDAY('3. Resources'!M$54)&lt;&gt;7,'3. Resources'!M$55&lt;&gt;"FER"),$D61,0)</f>
        <v>0</v>
      </c>
      <c r="O61" s="273">
        <f>IF(AND(WEEKDAY('3. Resources'!N$54)&lt;&gt;1,WEEKDAY('3. Resources'!N$54)&lt;&gt;7,'3. Resources'!N$55&lt;&gt;"FER"),$D61,0)</f>
        <v>0</v>
      </c>
      <c r="P61" s="273">
        <f>IF(AND(WEEKDAY('3. Resources'!O$54)&lt;&gt;1,WEEKDAY('3. Resources'!O$54)&lt;&gt;7,'3. Resources'!O$55&lt;&gt;"FER"),$D61,0)</f>
        <v>0</v>
      </c>
      <c r="Q61" s="273">
        <f>IF(AND(WEEKDAY('3. Resources'!P$54)&lt;&gt;1,WEEKDAY('3. Resources'!P$54)&lt;&gt;7,'3. Resources'!P$55&lt;&gt;"FER"),$D61,0)</f>
        <v>0</v>
      </c>
      <c r="R61" s="273">
        <f>IF(AND(WEEKDAY('3. Resources'!Q$54)&lt;&gt;1,WEEKDAY('3. Resources'!Q$54)&lt;&gt;7,'3. Resources'!Q$55&lt;&gt;"FER"),$D61,0)</f>
        <v>0</v>
      </c>
    </row>
    <row r="62" spans="2:18" ht="15.75" thickBot="1">
      <c r="B62" s="274" t="s">
        <v>114</v>
      </c>
      <c r="C62" s="269" t="s">
        <v>110</v>
      </c>
      <c r="D62" s="270">
        <f>SUM(D63:D67)</f>
        <v>240</v>
      </c>
      <c r="E62" s="270">
        <f t="shared" ref="E62:E67" si="29">D62-E56</f>
        <v>216</v>
      </c>
      <c r="F62" s="270">
        <f t="shared" ref="F62:R62" si="30">E62-F56</f>
        <v>192</v>
      </c>
      <c r="G62" s="270">
        <f t="shared" si="30"/>
        <v>168</v>
      </c>
      <c r="H62" s="270">
        <f t="shared" si="30"/>
        <v>168</v>
      </c>
      <c r="I62" s="270">
        <f t="shared" si="30"/>
        <v>168</v>
      </c>
      <c r="J62" s="270">
        <f t="shared" si="30"/>
        <v>144</v>
      </c>
      <c r="K62" s="270">
        <f t="shared" si="30"/>
        <v>120</v>
      </c>
      <c r="L62" s="270">
        <f t="shared" si="30"/>
        <v>96</v>
      </c>
      <c r="M62" s="270">
        <f t="shared" si="30"/>
        <v>72</v>
      </c>
      <c r="N62" s="270">
        <f t="shared" si="30"/>
        <v>48</v>
      </c>
      <c r="O62" s="270">
        <f t="shared" si="30"/>
        <v>48</v>
      </c>
      <c r="P62" s="270">
        <f t="shared" si="30"/>
        <v>48</v>
      </c>
      <c r="Q62" s="270">
        <f t="shared" si="30"/>
        <v>24</v>
      </c>
      <c r="R62" s="271">
        <f t="shared" si="30"/>
        <v>0</v>
      </c>
    </row>
    <row r="63" spans="2:18">
      <c r="B63" s="281" t="s">
        <v>114</v>
      </c>
      <c r="C63" s="276" t="str">
        <f>CONFIG!$A$2</f>
        <v>GD</v>
      </c>
      <c r="D63" s="266">
        <f>SUMIF('3. Resources'!$C$86:$C$95,C63,'3. Resources'!$I$86:$I$95)</f>
        <v>40</v>
      </c>
      <c r="E63" s="267">
        <f t="shared" si="29"/>
        <v>36</v>
      </c>
      <c r="F63" s="267">
        <f t="shared" ref="F63:R63" si="31">E63-F57</f>
        <v>32</v>
      </c>
      <c r="G63" s="267">
        <f t="shared" si="31"/>
        <v>28</v>
      </c>
      <c r="H63" s="267">
        <f t="shared" si="31"/>
        <v>28</v>
      </c>
      <c r="I63" s="267">
        <f t="shared" si="31"/>
        <v>28</v>
      </c>
      <c r="J63" s="267">
        <f t="shared" si="31"/>
        <v>24</v>
      </c>
      <c r="K63" s="267">
        <f t="shared" si="31"/>
        <v>20</v>
      </c>
      <c r="L63" s="267">
        <f t="shared" si="31"/>
        <v>16</v>
      </c>
      <c r="M63" s="267">
        <f t="shared" si="31"/>
        <v>12</v>
      </c>
      <c r="N63" s="267">
        <f t="shared" si="31"/>
        <v>8</v>
      </c>
      <c r="O63" s="267">
        <f t="shared" si="31"/>
        <v>8</v>
      </c>
      <c r="P63" s="267">
        <f t="shared" si="31"/>
        <v>8</v>
      </c>
      <c r="Q63" s="267">
        <f t="shared" si="31"/>
        <v>4</v>
      </c>
      <c r="R63" s="267">
        <f t="shared" si="31"/>
        <v>0</v>
      </c>
    </row>
    <row r="64" spans="2:18">
      <c r="B64" s="263" t="s">
        <v>114</v>
      </c>
      <c r="C64" s="278" t="str">
        <f>CONFIG!$A$3</f>
        <v>ART</v>
      </c>
      <c r="D64" s="264">
        <f>SUMIF('3. Resources'!$C$86:$C$95,C64,'3. Resources'!$I$86:$I$95)</f>
        <v>20</v>
      </c>
      <c r="E64" s="265">
        <f t="shared" si="29"/>
        <v>18</v>
      </c>
      <c r="F64" s="265">
        <f t="shared" ref="F64:R64" si="32">E64-F58</f>
        <v>16</v>
      </c>
      <c r="G64" s="265">
        <f t="shared" si="32"/>
        <v>14</v>
      </c>
      <c r="H64" s="265">
        <f t="shared" si="32"/>
        <v>14</v>
      </c>
      <c r="I64" s="265">
        <f t="shared" si="32"/>
        <v>14</v>
      </c>
      <c r="J64" s="265">
        <f t="shared" si="32"/>
        <v>12</v>
      </c>
      <c r="K64" s="265">
        <f t="shared" si="32"/>
        <v>10</v>
      </c>
      <c r="L64" s="265">
        <f t="shared" si="32"/>
        <v>8</v>
      </c>
      <c r="M64" s="265">
        <f t="shared" si="32"/>
        <v>6</v>
      </c>
      <c r="N64" s="265">
        <f t="shared" si="32"/>
        <v>4</v>
      </c>
      <c r="O64" s="265">
        <f t="shared" si="32"/>
        <v>4</v>
      </c>
      <c r="P64" s="265">
        <f t="shared" si="32"/>
        <v>4</v>
      </c>
      <c r="Q64" s="265">
        <f t="shared" si="32"/>
        <v>2</v>
      </c>
      <c r="R64" s="265">
        <f t="shared" si="32"/>
        <v>0</v>
      </c>
    </row>
    <row r="65" spans="2:18">
      <c r="B65" s="263" t="s">
        <v>114</v>
      </c>
      <c r="C65" s="278" t="str">
        <f>CONFIG!$A$4</f>
        <v>PRG</v>
      </c>
      <c r="D65" s="264">
        <f>SUMIF('3. Resources'!$C$86:$C$95,C65,'3. Resources'!$I$86:$I$95)</f>
        <v>100</v>
      </c>
      <c r="E65" s="265">
        <f t="shared" si="29"/>
        <v>90</v>
      </c>
      <c r="F65" s="265">
        <f t="shared" ref="F65:R65" si="33">E65-F59</f>
        <v>80</v>
      </c>
      <c r="G65" s="265">
        <f t="shared" si="33"/>
        <v>70</v>
      </c>
      <c r="H65" s="265">
        <f t="shared" si="33"/>
        <v>70</v>
      </c>
      <c r="I65" s="265">
        <f t="shared" si="33"/>
        <v>70</v>
      </c>
      <c r="J65" s="265">
        <f t="shared" si="33"/>
        <v>60</v>
      </c>
      <c r="K65" s="265">
        <f t="shared" si="33"/>
        <v>50</v>
      </c>
      <c r="L65" s="265">
        <f t="shared" si="33"/>
        <v>40</v>
      </c>
      <c r="M65" s="265">
        <f t="shared" si="33"/>
        <v>30</v>
      </c>
      <c r="N65" s="265">
        <f t="shared" si="33"/>
        <v>20</v>
      </c>
      <c r="O65" s="265">
        <f t="shared" si="33"/>
        <v>20</v>
      </c>
      <c r="P65" s="265">
        <f t="shared" si="33"/>
        <v>20</v>
      </c>
      <c r="Q65" s="265">
        <f t="shared" si="33"/>
        <v>10</v>
      </c>
      <c r="R65" s="265">
        <f t="shared" si="33"/>
        <v>0</v>
      </c>
    </row>
    <row r="66" spans="2:18">
      <c r="B66" s="263" t="s">
        <v>114</v>
      </c>
      <c r="C66" s="278" t="str">
        <f>CONFIG!$A$5</f>
        <v>AUD</v>
      </c>
      <c r="D66" s="264">
        <f>SUMIF('3. Resources'!$C$86:$C$95,C66,'3. Resources'!$I$86:$I$95)</f>
        <v>80</v>
      </c>
      <c r="E66" s="265">
        <f t="shared" si="29"/>
        <v>72</v>
      </c>
      <c r="F66" s="265">
        <f t="shared" ref="F66:R66" si="34">E66-F60</f>
        <v>64</v>
      </c>
      <c r="G66" s="265">
        <f t="shared" si="34"/>
        <v>56</v>
      </c>
      <c r="H66" s="265">
        <f t="shared" si="34"/>
        <v>56</v>
      </c>
      <c r="I66" s="265">
        <f t="shared" si="34"/>
        <v>56</v>
      </c>
      <c r="J66" s="265">
        <f t="shared" si="34"/>
        <v>48</v>
      </c>
      <c r="K66" s="265">
        <f t="shared" si="34"/>
        <v>40</v>
      </c>
      <c r="L66" s="265">
        <f t="shared" si="34"/>
        <v>32</v>
      </c>
      <c r="M66" s="265">
        <f t="shared" si="34"/>
        <v>24</v>
      </c>
      <c r="N66" s="265">
        <f t="shared" si="34"/>
        <v>16</v>
      </c>
      <c r="O66" s="265">
        <f t="shared" si="34"/>
        <v>16</v>
      </c>
      <c r="P66" s="265">
        <f t="shared" si="34"/>
        <v>16</v>
      </c>
      <c r="Q66" s="265">
        <f t="shared" si="34"/>
        <v>8</v>
      </c>
      <c r="R66" s="265">
        <f t="shared" si="34"/>
        <v>0</v>
      </c>
    </row>
    <row r="67" spans="2:18">
      <c r="B67" s="263" t="s">
        <v>114</v>
      </c>
      <c r="C67" s="278" t="str">
        <f>CONFIG!$A$6</f>
        <v>TST</v>
      </c>
      <c r="D67" s="264">
        <f>SUMIF('3. Resources'!$C$86:$C$95,C67,'3. Resources'!$I$86:$I$95)</f>
        <v>0</v>
      </c>
      <c r="E67" s="265">
        <f t="shared" si="29"/>
        <v>0</v>
      </c>
      <c r="F67" s="265">
        <f t="shared" ref="F67:R67" si="35">E67-F61</f>
        <v>0</v>
      </c>
      <c r="G67" s="265">
        <f t="shared" si="35"/>
        <v>0</v>
      </c>
      <c r="H67" s="265">
        <f t="shared" si="35"/>
        <v>0</v>
      </c>
      <c r="I67" s="265">
        <f t="shared" si="35"/>
        <v>0</v>
      </c>
      <c r="J67" s="265">
        <f t="shared" si="35"/>
        <v>0</v>
      </c>
      <c r="K67" s="265">
        <f t="shared" si="35"/>
        <v>0</v>
      </c>
      <c r="L67" s="265">
        <f t="shared" si="35"/>
        <v>0</v>
      </c>
      <c r="M67" s="265">
        <f t="shared" si="35"/>
        <v>0</v>
      </c>
      <c r="N67" s="265">
        <f t="shared" si="35"/>
        <v>0</v>
      </c>
      <c r="O67" s="265">
        <f t="shared" si="35"/>
        <v>0</v>
      </c>
      <c r="P67" s="265">
        <f t="shared" si="35"/>
        <v>0</v>
      </c>
      <c r="Q67" s="265">
        <f t="shared" si="35"/>
        <v>0</v>
      </c>
      <c r="R67" s="265">
        <f t="shared" si="35"/>
        <v>0</v>
      </c>
    </row>
  </sheetData>
  <mergeCells count="6">
    <mergeCell ref="G2:L2"/>
    <mergeCell ref="B41:R41"/>
    <mergeCell ref="B55:R55"/>
    <mergeCell ref="B9:C9"/>
    <mergeCell ref="B6:R6"/>
    <mergeCell ref="B7:C8"/>
  </mergeCells>
  <conditionalFormatting sqref="E7:R7">
    <cfRule type="expression" dxfId="19" priority="44" stopIfTrue="1">
      <formula>OR(WEEKDAY(E7)=1,WEEKDAY(E7)=7,E8="FER")</formula>
    </cfRule>
  </conditionalFormatting>
  <conditionalFormatting sqref="E8:R8">
    <cfRule type="expression" dxfId="18" priority="42" stopIfTrue="1">
      <formula>OR(WEEKDAY(E7)=1,WEEKDAY(E7)=7,E8="FER")</formula>
    </cfRule>
  </conditionalFormatting>
  <conditionalFormatting sqref="D56:R56 E42:R53 E56:R67">
    <cfRule type="expression" dxfId="17" priority="40">
      <formula>"SE(E(DIA.DA.SEMANA(D59)&lt;&gt;1;DIA.DA.SEMANA(D59)&lt;&gt;7)"</formula>
    </cfRule>
  </conditionalFormatting>
  <conditionalFormatting sqref="E9:R9">
    <cfRule type="expression" dxfId="16" priority="7" stopIfTrue="1">
      <formula>OR(WEEKDAY(E7)=1,WEEKDAY(E7)=7,E8="FER")</formula>
    </cfRule>
  </conditionalFormatting>
  <conditionalFormatting sqref="D7:Q7">
    <cfRule type="expression" dxfId="15" priority="6" stopIfTrue="1">
      <formula>OR(WEEKDAY(D7)=1,WEEKDAY(D7)=7,D8="FER")</formula>
    </cfRule>
  </conditionalFormatting>
  <conditionalFormatting sqref="D9:Q9">
    <cfRule type="expression" dxfId="14" priority="5" stopIfTrue="1">
      <formula>OR(WEEKDAY(D7)=1,WEEKDAY(D7)=7,D8="FER")</formula>
    </cfRule>
  </conditionalFormatting>
  <conditionalFormatting sqref="D8:Q8">
    <cfRule type="expression" dxfId="13" priority="4" stopIfTrue="1">
      <formula>OR(WEEKDAY(D7)=1,WEEKDAY(D7)=7,D8="FER")</formula>
    </cfRule>
  </conditionalFormatting>
  <conditionalFormatting sqref="R7">
    <cfRule type="expression" dxfId="12" priority="3" stopIfTrue="1">
      <formula>OR(WEEKDAY(R7)=1,WEEKDAY(R7)=7,R8="FER")</formula>
    </cfRule>
  </conditionalFormatting>
  <conditionalFormatting sqref="R9">
    <cfRule type="expression" dxfId="11" priority="2" stopIfTrue="1">
      <formula>OR(WEEKDAY(R7)=1,WEEKDAY(R7)=7,R8="FER")</formula>
    </cfRule>
  </conditionalFormatting>
  <conditionalFormatting sqref="R8">
    <cfRule type="expression" dxfId="1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AN5"/>
  <sheetViews>
    <sheetView topLeftCell="A2" workbookViewId="0">
      <selection activeCell="S21" sqref="S21"/>
    </sheetView>
  </sheetViews>
  <sheetFormatPr defaultRowHeight="15"/>
  <cols>
    <col min="1" max="1" width="3.5703125" style="195" customWidth="1"/>
    <col min="2" max="16384" width="9.140625" style="195"/>
  </cols>
  <sheetData>
    <row r="1" spans="1:40" s="26" customFormat="1" ht="24.75" hidden="1" customHeight="1">
      <c r="A1" s="23"/>
      <c r="B1" s="12"/>
      <c r="C1" s="12"/>
      <c r="D1" s="24"/>
      <c r="E1" s="24"/>
      <c r="F1" s="24"/>
      <c r="G1" s="6"/>
      <c r="H1" s="6"/>
      <c r="I1" s="6"/>
      <c r="J1" s="6"/>
      <c r="K1" s="25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3"/>
      <c r="AC1" s="23"/>
      <c r="AD1" s="23"/>
      <c r="AE1" s="23"/>
      <c r="AF1" s="24"/>
      <c r="AG1" s="24"/>
      <c r="AH1" s="24"/>
      <c r="AI1" s="24"/>
      <c r="AJ1" s="24"/>
      <c r="AK1" s="24"/>
      <c r="AL1" s="24"/>
      <c r="AM1" s="24"/>
      <c r="AN1" s="24"/>
    </row>
    <row r="2" spans="1:40" s="26" customFormat="1" ht="21" customHeight="1">
      <c r="A2" s="23"/>
      <c r="B2" s="12"/>
      <c r="D2" s="24"/>
      <c r="E2" s="24"/>
      <c r="F2" s="25"/>
      <c r="G2" s="397" t="str">
        <f>'1. Backlog'!$H$1</f>
        <v>Tank</v>
      </c>
      <c r="H2" s="397"/>
      <c r="I2" s="397"/>
      <c r="J2" s="397"/>
      <c r="K2" s="397"/>
      <c r="L2" s="397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3"/>
      <c r="AC2" s="23"/>
      <c r="AD2" s="23"/>
      <c r="AE2" s="23"/>
      <c r="AF2" s="24"/>
      <c r="AG2" s="24"/>
      <c r="AH2" s="24"/>
      <c r="AI2" s="24"/>
      <c r="AJ2" s="24"/>
      <c r="AK2" s="24"/>
      <c r="AL2" s="24"/>
      <c r="AM2" s="24"/>
      <c r="AN2" s="24"/>
    </row>
    <row r="3" spans="1:40" s="26" customFormat="1" ht="1.5" customHeight="1">
      <c r="A3" s="23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3"/>
      <c r="AC3" s="23"/>
      <c r="AD3" s="23"/>
      <c r="AE3" s="23"/>
      <c r="AF3" s="24"/>
      <c r="AG3" s="24"/>
      <c r="AH3" s="24"/>
      <c r="AI3" s="24"/>
      <c r="AJ3" s="24"/>
      <c r="AK3" s="24"/>
      <c r="AL3" s="24"/>
      <c r="AM3" s="24"/>
      <c r="AN3" s="24"/>
    </row>
    <row r="4" spans="1:40" s="26" customFormat="1" ht="11.25" customHeight="1">
      <c r="A4" s="23"/>
      <c r="C4" s="28"/>
      <c r="D4" s="24"/>
      <c r="E4" s="24"/>
      <c r="F4" s="24"/>
      <c r="G4" s="12"/>
      <c r="H4" s="12"/>
      <c r="I4" s="12"/>
      <c r="J4" s="29"/>
      <c r="K4" s="24"/>
      <c r="L4" s="30" t="s">
        <v>15</v>
      </c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3"/>
      <c r="AC4" s="23"/>
      <c r="AD4" s="23"/>
      <c r="AE4" s="23"/>
      <c r="AF4" s="24"/>
      <c r="AG4" s="24"/>
      <c r="AH4" s="24"/>
      <c r="AI4" s="24"/>
      <c r="AJ4" s="24"/>
      <c r="AK4" s="24"/>
      <c r="AL4" s="24"/>
      <c r="AM4" s="24"/>
      <c r="AN4" s="24"/>
    </row>
    <row r="5" spans="1:40" s="26" customFormat="1" ht="21">
      <c r="A5" s="23"/>
      <c r="B5" s="31" t="s">
        <v>126</v>
      </c>
      <c r="C5" s="31"/>
      <c r="D5" s="24"/>
      <c r="E5" s="32"/>
      <c r="F5" s="33"/>
      <c r="G5" s="12"/>
      <c r="H5" s="29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3"/>
      <c r="AC5" s="23"/>
      <c r="AD5" s="23"/>
      <c r="AE5" s="23"/>
      <c r="AF5" s="24"/>
      <c r="AG5" s="24"/>
      <c r="AH5" s="34"/>
      <c r="AI5" s="34"/>
      <c r="AJ5" s="34"/>
      <c r="AK5" s="24"/>
      <c r="AL5" s="24"/>
      <c r="AM5" s="24"/>
      <c r="AN5" s="24"/>
    </row>
  </sheetData>
  <mergeCells count="1">
    <mergeCell ref="G2:L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J112"/>
  <sheetViews>
    <sheetView topLeftCell="A2" workbookViewId="0">
      <selection activeCell="A4" sqref="A4:XFD4"/>
    </sheetView>
  </sheetViews>
  <sheetFormatPr defaultRowHeight="15"/>
  <cols>
    <col min="1" max="1" width="2.85546875" style="195" customWidth="1"/>
    <col min="2" max="2" width="12.42578125" style="195" bestFit="1" customWidth="1"/>
    <col min="3" max="3" width="7.5703125" style="195" bestFit="1" customWidth="1"/>
    <col min="4" max="17" width="8.7109375" style="195" customWidth="1"/>
    <col min="18" max="18" width="9.85546875" style="195" bestFit="1" customWidth="1"/>
    <col min="19" max="16384" width="9.140625" style="195"/>
  </cols>
  <sheetData>
    <row r="1" spans="1:36" s="23" customFormat="1" ht="24.75" hidden="1" customHeight="1">
      <c r="B1" s="196"/>
      <c r="C1" s="196"/>
      <c r="G1" s="197"/>
      <c r="H1" s="197"/>
      <c r="I1" s="197"/>
      <c r="J1" s="197"/>
      <c r="K1" s="198"/>
    </row>
    <row r="2" spans="1:36" s="23" customFormat="1" ht="24.75" customHeight="1">
      <c r="B2" s="196"/>
      <c r="F2" s="198"/>
      <c r="G2" s="398" t="str">
        <f>'1. Backlog'!$H$1</f>
        <v>Tank</v>
      </c>
      <c r="H2" s="398"/>
      <c r="I2" s="398"/>
      <c r="J2" s="398"/>
      <c r="K2" s="398"/>
      <c r="L2" s="398"/>
    </row>
    <row r="3" spans="1:36" s="23" customFormat="1" ht="0.75" customHeight="1">
      <c r="B3" s="199"/>
      <c r="C3" s="199"/>
      <c r="D3" s="199"/>
      <c r="E3" s="199"/>
      <c r="F3" s="199"/>
      <c r="G3" s="199"/>
      <c r="H3" s="199"/>
      <c r="I3" s="199"/>
      <c r="J3" s="199"/>
      <c r="K3" s="199"/>
      <c r="L3" s="199"/>
    </row>
    <row r="4" spans="1:36" s="23" customFormat="1" ht="11.25" customHeight="1">
      <c r="C4" s="200"/>
      <c r="G4" s="196"/>
      <c r="H4" s="196"/>
      <c r="I4" s="196"/>
      <c r="J4" s="201"/>
      <c r="L4" s="202" t="s">
        <v>15</v>
      </c>
    </row>
    <row r="5" spans="1:36" s="23" customFormat="1" ht="21">
      <c r="B5" s="203" t="s">
        <v>125</v>
      </c>
      <c r="C5" s="203"/>
      <c r="E5" s="204"/>
      <c r="F5" s="205"/>
      <c r="G5" s="196"/>
      <c r="H5" s="201"/>
      <c r="AH5" s="206"/>
      <c r="AI5" s="206"/>
      <c r="AJ5" s="206"/>
    </row>
    <row r="6" spans="1:36">
      <c r="B6" s="404" t="s">
        <v>109</v>
      </c>
      <c r="C6" s="405"/>
      <c r="D6" s="405"/>
      <c r="E6" s="405"/>
      <c r="F6" s="405"/>
      <c r="G6" s="405"/>
      <c r="H6" s="405"/>
      <c r="I6" s="405"/>
      <c r="J6" s="405"/>
      <c r="K6" s="405"/>
      <c r="L6" s="405"/>
      <c r="M6" s="405"/>
      <c r="N6" s="405"/>
      <c r="O6" s="405"/>
      <c r="P6" s="405"/>
      <c r="Q6" s="405"/>
      <c r="R6" s="406"/>
    </row>
    <row r="7" spans="1:36" ht="23.25" customHeight="1">
      <c r="B7" s="407">
        <v>10</v>
      </c>
      <c r="C7" s="408"/>
      <c r="D7" s="185" t="s">
        <v>56</v>
      </c>
      <c r="E7" s="185">
        <f>'3. Resources'!D54</f>
        <v>40324</v>
      </c>
      <c r="F7" s="185">
        <f>'3. Resources'!E54</f>
        <v>40325</v>
      </c>
      <c r="G7" s="185">
        <f>'3. Resources'!F54</f>
        <v>40326</v>
      </c>
      <c r="H7" s="185">
        <f>'3. Resources'!G54</f>
        <v>40327</v>
      </c>
      <c r="I7" s="185">
        <f>'3. Resources'!H54</f>
        <v>40328</v>
      </c>
      <c r="J7" s="185">
        <f>'3. Resources'!I54</f>
        <v>40329</v>
      </c>
      <c r="K7" s="185">
        <f>'3. Resources'!J54</f>
        <v>40330</v>
      </c>
      <c r="L7" s="185">
        <f>'3. Resources'!K54</f>
        <v>40331</v>
      </c>
      <c r="M7" s="185">
        <f>'3. Resources'!L54</f>
        <v>40332</v>
      </c>
      <c r="N7" s="185">
        <f>'3. Resources'!M54</f>
        <v>40333</v>
      </c>
      <c r="O7" s="185">
        <f>'3. Resources'!N54</f>
        <v>40334</v>
      </c>
      <c r="P7" s="185">
        <f>'3. Resources'!O54</f>
        <v>40335</v>
      </c>
      <c r="Q7" s="185">
        <f>'3. Resources'!P54</f>
        <v>40336</v>
      </c>
      <c r="R7" s="185">
        <f>'3. Resources'!Q54</f>
        <v>40337</v>
      </c>
    </row>
    <row r="8" spans="1:36" ht="15" customHeight="1">
      <c r="B8" s="409"/>
      <c r="C8" s="410"/>
      <c r="D8" s="184"/>
      <c r="E8" s="184">
        <f>'3. Resources'!D55</f>
        <v>4</v>
      </c>
      <c r="F8" s="184">
        <f>'3. Resources'!E55</f>
        <v>5</v>
      </c>
      <c r="G8" s="184">
        <f>'3. Resources'!F55</f>
        <v>6</v>
      </c>
      <c r="H8" s="184">
        <f>'3. Resources'!G55</f>
        <v>7</v>
      </c>
      <c r="I8" s="184">
        <f>'3. Resources'!H55</f>
        <v>1</v>
      </c>
      <c r="J8" s="184">
        <f>'3. Resources'!I55</f>
        <v>2</v>
      </c>
      <c r="K8" s="184">
        <f>'3. Resources'!J55</f>
        <v>3</v>
      </c>
      <c r="L8" s="184">
        <f>'3. Resources'!K55</f>
        <v>4</v>
      </c>
      <c r="M8" s="184">
        <f>'3. Resources'!L55</f>
        <v>5</v>
      </c>
      <c r="N8" s="184">
        <f>'3. Resources'!M55</f>
        <v>6</v>
      </c>
      <c r="O8" s="184">
        <f>'3. Resources'!N55</f>
        <v>7</v>
      </c>
      <c r="P8" s="184">
        <f>'3. Resources'!O55</f>
        <v>1</v>
      </c>
      <c r="Q8" s="184">
        <f>'3. Resources'!P55</f>
        <v>2</v>
      </c>
      <c r="R8" s="184">
        <f>'3. Resources'!Q55</f>
        <v>3</v>
      </c>
    </row>
    <row r="9" spans="1:36" ht="15.75" thickBot="1">
      <c r="B9" s="402" t="s">
        <v>34</v>
      </c>
      <c r="C9" s="403"/>
      <c r="D9" s="216">
        <f>'3. Resources'!C56</f>
        <v>10</v>
      </c>
      <c r="E9" s="216">
        <f>'3. Resources'!D56</f>
        <v>10</v>
      </c>
      <c r="F9" s="216">
        <f>'3. Resources'!E56</f>
        <v>9</v>
      </c>
      <c r="G9" s="216">
        <f>'3. Resources'!F56</f>
        <v>8</v>
      </c>
      <c r="H9" s="216">
        <f>'3. Resources'!G56</f>
        <v>7</v>
      </c>
      <c r="I9" s="216">
        <f>'3. Resources'!H56</f>
        <v>7</v>
      </c>
      <c r="J9" s="216">
        <f>'3. Resources'!I56</f>
        <v>7</v>
      </c>
      <c r="K9" s="216">
        <f>'3. Resources'!J56</f>
        <v>6</v>
      </c>
      <c r="L9" s="216">
        <f>'3. Resources'!K56</f>
        <v>5</v>
      </c>
      <c r="M9" s="216">
        <f>'3. Resources'!L56</f>
        <v>4</v>
      </c>
      <c r="N9" s="216">
        <f>'3. Resources'!M56</f>
        <v>3</v>
      </c>
      <c r="O9" s="216">
        <f>'3. Resources'!N56</f>
        <v>2</v>
      </c>
      <c r="P9" s="216">
        <f>'3. Resources'!O56</f>
        <v>2</v>
      </c>
      <c r="Q9" s="216">
        <f>'3. Resources'!P56</f>
        <v>2</v>
      </c>
      <c r="R9" s="216">
        <f>'3. Resources'!Q56</f>
        <v>1</v>
      </c>
    </row>
    <row r="10" spans="1:36" ht="15.75" thickBot="1">
      <c r="B10" s="297" t="s">
        <v>84</v>
      </c>
      <c r="C10" s="298" t="s">
        <v>110</v>
      </c>
      <c r="D10" s="299">
        <f>SUM(D11:D20)</f>
        <v>0</v>
      </c>
      <c r="E10" s="300">
        <f t="shared" ref="E10:R10" si="0">SUM(E11:E20)</f>
        <v>0</v>
      </c>
      <c r="F10" s="301">
        <f t="shared" si="0"/>
        <v>0</v>
      </c>
      <c r="G10" s="301">
        <f t="shared" si="0"/>
        <v>0</v>
      </c>
      <c r="H10" s="301">
        <f t="shared" si="0"/>
        <v>0</v>
      </c>
      <c r="I10" s="301">
        <f t="shared" si="0"/>
        <v>0</v>
      </c>
      <c r="J10" s="301">
        <f t="shared" si="0"/>
        <v>0</v>
      </c>
      <c r="K10" s="301">
        <f t="shared" si="0"/>
        <v>0</v>
      </c>
      <c r="L10" s="301">
        <f t="shared" si="0"/>
        <v>0</v>
      </c>
      <c r="M10" s="301">
        <f t="shared" si="0"/>
        <v>0</v>
      </c>
      <c r="N10" s="301">
        <f t="shared" si="0"/>
        <v>0</v>
      </c>
      <c r="O10" s="301">
        <f t="shared" si="0"/>
        <v>0</v>
      </c>
      <c r="P10" s="301">
        <f t="shared" si="0"/>
        <v>0</v>
      </c>
      <c r="Q10" s="301">
        <f t="shared" si="0"/>
        <v>0</v>
      </c>
      <c r="R10" s="302">
        <f t="shared" si="0"/>
        <v>0</v>
      </c>
    </row>
    <row r="11" spans="1:36">
      <c r="B11" s="282" t="s">
        <v>84</v>
      </c>
      <c r="C11" s="283" t="str">
        <f>IF('3. Resources'!$B$86&lt;&gt;"",'3. Resources'!$B$86,"N/A")</f>
        <v>Gustavo</v>
      </c>
      <c r="D11" s="304">
        <f>SUMIF('4. Timesheet'!$H$11:$H$110,$C11,'4. Timesheet'!$C$11:$C$110)</f>
        <v>0</v>
      </c>
      <c r="E11" s="285">
        <f>SUMIF('4. Timesheet'!$H$11:$H$110,$C11,'4. Timesheet'!$D$11:$D$110)</f>
        <v>0</v>
      </c>
      <c r="F11" s="286">
        <f>SUMIF('4. Timesheet'!$H$11:$H$110,$C11,'4. Timesheet'!$D$11:$D$110)</f>
        <v>0</v>
      </c>
      <c r="G11" s="286">
        <f>SUMIF('4. Timesheet'!$H$11:$H$110,$C11,'4. Timesheet'!$D$11:$D$110)</f>
        <v>0</v>
      </c>
      <c r="H11" s="286">
        <f>SUMIF('4. Timesheet'!$H$11:$H$110,$C11,'4. Timesheet'!$D$11:$D$110)</f>
        <v>0</v>
      </c>
      <c r="I11" s="286">
        <f>SUMIF('4. Timesheet'!$H$11:$H$110,$C11,'4. Timesheet'!$D$11:$D$110)</f>
        <v>0</v>
      </c>
      <c r="J11" s="286">
        <f>SUMIF('4. Timesheet'!$H$11:$H$110,$C11,'4. Timesheet'!$D$11:$D$110)</f>
        <v>0</v>
      </c>
      <c r="K11" s="286">
        <f>SUMIF('4. Timesheet'!$H$11:$H$110,$C11,'4. Timesheet'!$D$11:$D$110)</f>
        <v>0</v>
      </c>
      <c r="L11" s="286">
        <f>SUMIF('4. Timesheet'!$H$11:$H$110,$C11,'4. Timesheet'!$D$11:$D$110)</f>
        <v>0</v>
      </c>
      <c r="M11" s="286">
        <f>SUMIF('4. Timesheet'!$H$11:$H$110,$C11,'4. Timesheet'!$D$11:$D$110)</f>
        <v>0</v>
      </c>
      <c r="N11" s="286">
        <f>SUMIF('4. Timesheet'!$H$11:$H$110,$C11,'4. Timesheet'!$D$11:$D$110)</f>
        <v>0</v>
      </c>
      <c r="O11" s="286">
        <f>SUMIF('4. Timesheet'!$H$11:$H$110,$C11,'4. Timesheet'!$D$11:$D$110)</f>
        <v>0</v>
      </c>
      <c r="P11" s="286">
        <f>SUMIF('4. Timesheet'!$H$11:$H$110,$C11,'4. Timesheet'!$D$11:$D$110)</f>
        <v>0</v>
      </c>
      <c r="Q11" s="286">
        <f>SUMIF('4. Timesheet'!$H$11:$H$110,$C11,'4. Timesheet'!$D$11:$D$110)</f>
        <v>0</v>
      </c>
      <c r="R11" s="286">
        <f>SUMIF('4. Timesheet'!$H$11:$H$110,$C11,'4. Timesheet'!$D$11:$D$110)</f>
        <v>0</v>
      </c>
    </row>
    <row r="12" spans="1:36">
      <c r="B12" s="287" t="s">
        <v>84</v>
      </c>
      <c r="C12" s="283" t="str">
        <f>IF('3. Resources'!$B$87&lt;&gt;"",'3. Resources'!$B$87,"N/A")</f>
        <v>Caio</v>
      </c>
      <c r="D12" s="289">
        <f>SUMIF('4. Timesheet'!$H$11:$H$110,$C12,'4. Timesheet'!$C$11:$C$110)</f>
        <v>0</v>
      </c>
      <c r="E12" s="290">
        <f>SUMIF('4. Timesheet'!$H$11:$H$110,$C12,'4. Timesheet'!$D$11:$D$110)</f>
        <v>0</v>
      </c>
      <c r="F12" s="291">
        <f>SUMIF('4. Timesheet'!$H$11:$H$110,$C12,'4. Timesheet'!$D$11:$D$110)</f>
        <v>0</v>
      </c>
      <c r="G12" s="291">
        <f>SUMIF('4. Timesheet'!$H$11:$H$110,$C12,'4. Timesheet'!$D$11:$D$110)</f>
        <v>0</v>
      </c>
      <c r="H12" s="291">
        <f>SUMIF('4. Timesheet'!$H$11:$H$110,$C12,'4. Timesheet'!$D$11:$D$110)</f>
        <v>0</v>
      </c>
      <c r="I12" s="291">
        <f>SUMIF('4. Timesheet'!$H$11:$H$110,$C12,'4. Timesheet'!$D$11:$D$110)</f>
        <v>0</v>
      </c>
      <c r="J12" s="291">
        <f>SUMIF('4. Timesheet'!$H$11:$H$110,$C12,'4. Timesheet'!$D$11:$D$110)</f>
        <v>0</v>
      </c>
      <c r="K12" s="291">
        <f>SUMIF('4. Timesheet'!$H$11:$H$110,$C12,'4. Timesheet'!$D$11:$D$110)</f>
        <v>0</v>
      </c>
      <c r="L12" s="291">
        <f>SUMIF('4. Timesheet'!$H$11:$H$110,$C12,'4. Timesheet'!$D$11:$D$110)</f>
        <v>0</v>
      </c>
      <c r="M12" s="291">
        <f>SUMIF('4. Timesheet'!$H$11:$H$110,$C12,'4. Timesheet'!$D$11:$D$110)</f>
        <v>0</v>
      </c>
      <c r="N12" s="291">
        <f>SUMIF('4. Timesheet'!$H$11:$H$110,$C12,'4. Timesheet'!$D$11:$D$110)</f>
        <v>0</v>
      </c>
      <c r="O12" s="291">
        <f>SUMIF('4. Timesheet'!$H$11:$H$110,$C12,'4. Timesheet'!$D$11:$D$110)</f>
        <v>0</v>
      </c>
      <c r="P12" s="291">
        <f>SUMIF('4. Timesheet'!$H$11:$H$110,$C12,'4. Timesheet'!$D$11:$D$110)</f>
        <v>0</v>
      </c>
      <c r="Q12" s="291">
        <f>SUMIF('4. Timesheet'!$H$11:$H$110,$C12,'4. Timesheet'!$D$11:$D$110)</f>
        <v>0</v>
      </c>
      <c r="R12" s="291">
        <f>SUMIF('4. Timesheet'!$H$11:$H$110,$C12,'4. Timesheet'!$D$11:$D$110)</f>
        <v>0</v>
      </c>
    </row>
    <row r="13" spans="1:36">
      <c r="B13" s="287" t="s">
        <v>84</v>
      </c>
      <c r="C13" s="283" t="str">
        <f>IF('3. Resources'!$B$88&lt;&gt;"",'3. Resources'!$B$88,"N/A")</f>
        <v>Kojiio</v>
      </c>
      <c r="D13" s="289">
        <f>SUMIF('4. Timesheet'!$H$11:$H$110,$C13,'4. Timesheet'!$C$11:$C$110)</f>
        <v>0</v>
      </c>
      <c r="E13" s="290">
        <f>SUMIF('4. Timesheet'!$H$11:$H$110,$C13,'4. Timesheet'!$D$11:$D$110)</f>
        <v>0</v>
      </c>
      <c r="F13" s="291">
        <f>SUMIF('4. Timesheet'!$H$11:$H$110,$C13,'4. Timesheet'!$D$11:$D$110)</f>
        <v>0</v>
      </c>
      <c r="G13" s="291">
        <f>SUMIF('4. Timesheet'!$H$11:$H$110,$C13,'4. Timesheet'!$D$11:$D$110)</f>
        <v>0</v>
      </c>
      <c r="H13" s="291">
        <f>SUMIF('4. Timesheet'!$H$11:$H$110,$C13,'4. Timesheet'!$D$11:$D$110)</f>
        <v>0</v>
      </c>
      <c r="I13" s="291">
        <f>SUMIF('4. Timesheet'!$H$11:$H$110,$C13,'4. Timesheet'!$D$11:$D$110)</f>
        <v>0</v>
      </c>
      <c r="J13" s="291">
        <f>SUMIF('4. Timesheet'!$H$11:$H$110,$C13,'4. Timesheet'!$D$11:$D$110)</f>
        <v>0</v>
      </c>
      <c r="K13" s="291">
        <f>SUMIF('4. Timesheet'!$H$11:$H$110,$C13,'4. Timesheet'!$D$11:$D$110)</f>
        <v>0</v>
      </c>
      <c r="L13" s="291">
        <f>SUMIF('4. Timesheet'!$H$11:$H$110,$C13,'4. Timesheet'!$D$11:$D$110)</f>
        <v>0</v>
      </c>
      <c r="M13" s="291">
        <f>SUMIF('4. Timesheet'!$H$11:$H$110,$C13,'4. Timesheet'!$D$11:$D$110)</f>
        <v>0</v>
      </c>
      <c r="N13" s="291">
        <f>SUMIF('4. Timesheet'!$H$11:$H$110,$C13,'4. Timesheet'!$D$11:$D$110)</f>
        <v>0</v>
      </c>
      <c r="O13" s="291">
        <f>SUMIF('4. Timesheet'!$H$11:$H$110,$C13,'4. Timesheet'!$D$11:$D$110)</f>
        <v>0</v>
      </c>
      <c r="P13" s="291">
        <f>SUMIF('4. Timesheet'!$H$11:$H$110,$C13,'4. Timesheet'!$D$11:$D$110)</f>
        <v>0</v>
      </c>
      <c r="Q13" s="291">
        <f>SUMIF('4. Timesheet'!$H$11:$H$110,$C13,'4. Timesheet'!$D$11:$D$110)</f>
        <v>0</v>
      </c>
      <c r="R13" s="291">
        <f>SUMIF('4. Timesheet'!$H$11:$H$110,$C13,'4. Timesheet'!$D$11:$D$110)</f>
        <v>0</v>
      </c>
    </row>
    <row r="14" spans="1:36">
      <c r="B14" s="287" t="s">
        <v>84</v>
      </c>
      <c r="C14" s="283" t="str">
        <f>IF('3. Resources'!$B$89&lt;&gt;"",'3. Resources'!$B$89,"N/A")</f>
        <v>Tiago</v>
      </c>
      <c r="D14" s="289">
        <f>SUMIF('4. Timesheet'!$H$11:$H$110,$C14,'4. Timesheet'!$C$11:$C$110)</f>
        <v>0</v>
      </c>
      <c r="E14" s="290">
        <f>SUMIF('4. Timesheet'!$H$11:$H$110,$C14,'4. Timesheet'!$D$11:$D$110)</f>
        <v>0</v>
      </c>
      <c r="F14" s="291">
        <f>SUMIF('4. Timesheet'!$H$11:$H$110,$C14,'4. Timesheet'!$D$11:$D$110)</f>
        <v>0</v>
      </c>
      <c r="G14" s="291">
        <f>SUMIF('4. Timesheet'!$H$11:$H$110,$C14,'4. Timesheet'!$D$11:$D$110)</f>
        <v>0</v>
      </c>
      <c r="H14" s="291">
        <f>SUMIF('4. Timesheet'!$H$11:$H$110,$C14,'4. Timesheet'!$D$11:$D$110)</f>
        <v>0</v>
      </c>
      <c r="I14" s="291">
        <f>SUMIF('4. Timesheet'!$H$11:$H$110,$C14,'4. Timesheet'!$D$11:$D$110)</f>
        <v>0</v>
      </c>
      <c r="J14" s="291">
        <f>SUMIF('4. Timesheet'!$H$11:$H$110,$C14,'4. Timesheet'!$D$11:$D$110)</f>
        <v>0</v>
      </c>
      <c r="K14" s="291">
        <f>SUMIF('4. Timesheet'!$H$11:$H$110,$C14,'4. Timesheet'!$D$11:$D$110)</f>
        <v>0</v>
      </c>
      <c r="L14" s="291">
        <f>SUMIF('4. Timesheet'!$H$11:$H$110,$C14,'4. Timesheet'!$D$11:$D$110)</f>
        <v>0</v>
      </c>
      <c r="M14" s="291">
        <f>SUMIF('4. Timesheet'!$H$11:$H$110,$C14,'4. Timesheet'!$D$11:$D$110)</f>
        <v>0</v>
      </c>
      <c r="N14" s="291">
        <f>SUMIF('4. Timesheet'!$H$11:$H$110,$C14,'4. Timesheet'!$D$11:$D$110)</f>
        <v>0</v>
      </c>
      <c r="O14" s="291">
        <f>SUMIF('4. Timesheet'!$H$11:$H$110,$C14,'4. Timesheet'!$D$11:$D$110)</f>
        <v>0</v>
      </c>
      <c r="P14" s="291">
        <f>SUMIF('4. Timesheet'!$H$11:$H$110,$C14,'4. Timesheet'!$D$11:$D$110)</f>
        <v>0</v>
      </c>
      <c r="Q14" s="291">
        <f>SUMIF('4. Timesheet'!$H$11:$H$110,$C14,'4. Timesheet'!$D$11:$D$110)</f>
        <v>0</v>
      </c>
      <c r="R14" s="291">
        <f>SUMIF('4. Timesheet'!$H$11:$H$110,$C14,'4. Timesheet'!$D$11:$D$110)</f>
        <v>0</v>
      </c>
    </row>
    <row r="15" spans="1:36">
      <c r="B15" s="287" t="s">
        <v>84</v>
      </c>
      <c r="C15" s="288" t="str">
        <f>IF('3. Resources'!$B$90&lt;&gt;"",'3. Resources'!$B$90,"N/A")</f>
        <v>Audio</v>
      </c>
      <c r="D15" s="289">
        <f>SUMIF('4. Timesheet'!$H$11:$H$110,$C15,'4. Timesheet'!$C$11:$C$110)</f>
        <v>0</v>
      </c>
      <c r="E15" s="290">
        <f>SUMIF('4. Timesheet'!$H$11:$H$110,$C15,'4. Timesheet'!$D$11:$D$110)</f>
        <v>0</v>
      </c>
      <c r="F15" s="291">
        <f>SUMIF('4. Timesheet'!$H$11:$H$110,$C15,'4. Timesheet'!$D$11:$D$110)</f>
        <v>0</v>
      </c>
      <c r="G15" s="291">
        <f>SUMIF('4. Timesheet'!$H$11:$H$110,$C15,'4. Timesheet'!$D$11:$D$110)</f>
        <v>0</v>
      </c>
      <c r="H15" s="291">
        <f>SUMIF('4. Timesheet'!$H$11:$H$110,$C15,'4. Timesheet'!$D$11:$D$110)</f>
        <v>0</v>
      </c>
      <c r="I15" s="291">
        <f>SUMIF('4. Timesheet'!$H$11:$H$110,$C15,'4. Timesheet'!$D$11:$D$110)</f>
        <v>0</v>
      </c>
      <c r="J15" s="291">
        <f>SUMIF('4. Timesheet'!$H$11:$H$110,$C15,'4. Timesheet'!$D$11:$D$110)</f>
        <v>0</v>
      </c>
      <c r="K15" s="291">
        <f>SUMIF('4. Timesheet'!$H$11:$H$110,$C15,'4. Timesheet'!$D$11:$D$110)</f>
        <v>0</v>
      </c>
      <c r="L15" s="291">
        <f>SUMIF('4. Timesheet'!$H$11:$H$110,$C15,'4. Timesheet'!$D$11:$D$110)</f>
        <v>0</v>
      </c>
      <c r="M15" s="291">
        <f>SUMIF('4. Timesheet'!$H$11:$H$110,$C15,'4. Timesheet'!$D$11:$D$110)</f>
        <v>0</v>
      </c>
      <c r="N15" s="291">
        <f>SUMIF('4. Timesheet'!$H$11:$H$110,$C15,'4. Timesheet'!$D$11:$D$110)</f>
        <v>0</v>
      </c>
      <c r="O15" s="291">
        <f>SUMIF('4. Timesheet'!$H$11:$H$110,$C15,'4. Timesheet'!$D$11:$D$110)</f>
        <v>0</v>
      </c>
      <c r="P15" s="291">
        <f>SUMIF('4. Timesheet'!$H$11:$H$110,$C15,'4. Timesheet'!$D$11:$D$110)</f>
        <v>0</v>
      </c>
      <c r="Q15" s="291">
        <f>SUMIF('4. Timesheet'!$H$11:$H$110,$C15,'4. Timesheet'!$D$11:$D$110)</f>
        <v>0</v>
      </c>
      <c r="R15" s="291">
        <f>SUMIF('4. Timesheet'!$H$11:$H$110,$C15,'4. Timesheet'!$D$11:$D$110)</f>
        <v>0</v>
      </c>
    </row>
    <row r="16" spans="1:36">
      <c r="A16" s="303" t="s">
        <v>83</v>
      </c>
      <c r="B16" s="287" t="s">
        <v>84</v>
      </c>
      <c r="C16" s="288" t="str">
        <f>IF('3. Resources'!$B$91&lt;&gt;"",'3. Resources'!$B$91,"N/A")</f>
        <v>N/A</v>
      </c>
      <c r="D16" s="289">
        <f>SUMIF('4. Timesheet'!$H$11:$H$110,$C16,'4. Timesheet'!$C$11:$C$110)</f>
        <v>0</v>
      </c>
      <c r="E16" s="290">
        <f>SUMIF('4. Timesheet'!$H$11:$H$110,$C16,'4. Timesheet'!$D$11:$D$110)</f>
        <v>0</v>
      </c>
      <c r="F16" s="291">
        <f>SUMIF('4. Timesheet'!$H$11:$H$110,$C16,'4. Timesheet'!$D$11:$D$110)</f>
        <v>0</v>
      </c>
      <c r="G16" s="291">
        <f>SUMIF('4. Timesheet'!$H$11:$H$110,$C16,'4. Timesheet'!$D$11:$D$110)</f>
        <v>0</v>
      </c>
      <c r="H16" s="291">
        <f>SUMIF('4. Timesheet'!$H$11:$H$110,$C16,'4. Timesheet'!$D$11:$D$110)</f>
        <v>0</v>
      </c>
      <c r="I16" s="291">
        <f>SUMIF('4. Timesheet'!$H$11:$H$110,$C16,'4. Timesheet'!$D$11:$D$110)</f>
        <v>0</v>
      </c>
      <c r="J16" s="291">
        <f>SUMIF('4. Timesheet'!$H$11:$H$110,$C16,'4. Timesheet'!$D$11:$D$110)</f>
        <v>0</v>
      </c>
      <c r="K16" s="291">
        <f>SUMIF('4. Timesheet'!$H$11:$H$110,$C16,'4. Timesheet'!$D$11:$D$110)</f>
        <v>0</v>
      </c>
      <c r="L16" s="291">
        <f>SUMIF('4. Timesheet'!$H$11:$H$110,$C16,'4. Timesheet'!$D$11:$D$110)</f>
        <v>0</v>
      </c>
      <c r="M16" s="291">
        <f>SUMIF('4. Timesheet'!$H$11:$H$110,$C16,'4. Timesheet'!$D$11:$D$110)</f>
        <v>0</v>
      </c>
      <c r="N16" s="291">
        <f>SUMIF('4. Timesheet'!$H$11:$H$110,$C16,'4. Timesheet'!$D$11:$D$110)</f>
        <v>0</v>
      </c>
      <c r="O16" s="291">
        <f>SUMIF('4. Timesheet'!$H$11:$H$110,$C16,'4. Timesheet'!$D$11:$D$110)</f>
        <v>0</v>
      </c>
      <c r="P16" s="291">
        <f>SUMIF('4. Timesheet'!$H$11:$H$110,$C16,'4. Timesheet'!$D$11:$D$110)</f>
        <v>0</v>
      </c>
      <c r="Q16" s="291">
        <f>SUMIF('4. Timesheet'!$H$11:$H$110,$C16,'4. Timesheet'!$D$11:$D$110)</f>
        <v>0</v>
      </c>
      <c r="R16" s="291">
        <f>SUMIF('4. Timesheet'!$H$11:$H$110,$C16,'4. Timesheet'!$D$11:$D$110)</f>
        <v>0</v>
      </c>
    </row>
    <row r="17" spans="2:18">
      <c r="B17" s="287" t="s">
        <v>84</v>
      </c>
      <c r="C17" s="283" t="str">
        <f>IF('3. Resources'!$B$92&lt;&gt;"",'3. Resources'!$B$92,"N/A")</f>
        <v>N/A</v>
      </c>
      <c r="D17" s="289">
        <f>SUMIF('4. Timesheet'!$H$11:$H$110,$C17,'4. Timesheet'!$C$11:$C$110)</f>
        <v>0</v>
      </c>
      <c r="E17" s="290">
        <f>SUMIF('4. Timesheet'!$H$11:$H$110,$C17,'4. Timesheet'!$D$11:$D$110)</f>
        <v>0</v>
      </c>
      <c r="F17" s="291">
        <f>SUMIF('4. Timesheet'!$H$11:$H$110,$C17,'4. Timesheet'!$D$11:$D$110)</f>
        <v>0</v>
      </c>
      <c r="G17" s="291">
        <f>SUMIF('4. Timesheet'!$H$11:$H$110,$C17,'4. Timesheet'!$D$11:$D$110)</f>
        <v>0</v>
      </c>
      <c r="H17" s="291">
        <f>SUMIF('4. Timesheet'!$H$11:$H$110,$C17,'4. Timesheet'!$D$11:$D$110)</f>
        <v>0</v>
      </c>
      <c r="I17" s="291">
        <f>SUMIF('4. Timesheet'!$H$11:$H$110,$C17,'4. Timesheet'!$D$11:$D$110)</f>
        <v>0</v>
      </c>
      <c r="J17" s="291">
        <f>SUMIF('4. Timesheet'!$H$11:$H$110,$C17,'4. Timesheet'!$D$11:$D$110)</f>
        <v>0</v>
      </c>
      <c r="K17" s="291">
        <f>SUMIF('4. Timesheet'!$H$11:$H$110,$C17,'4. Timesheet'!$D$11:$D$110)</f>
        <v>0</v>
      </c>
      <c r="L17" s="291">
        <f>SUMIF('4. Timesheet'!$H$11:$H$110,$C17,'4. Timesheet'!$D$11:$D$110)</f>
        <v>0</v>
      </c>
      <c r="M17" s="291">
        <f>SUMIF('4. Timesheet'!$H$11:$H$110,$C17,'4. Timesheet'!$D$11:$D$110)</f>
        <v>0</v>
      </c>
      <c r="N17" s="291">
        <f>SUMIF('4. Timesheet'!$H$11:$H$110,$C17,'4. Timesheet'!$D$11:$D$110)</f>
        <v>0</v>
      </c>
      <c r="O17" s="291">
        <f>SUMIF('4. Timesheet'!$H$11:$H$110,$C17,'4. Timesheet'!$D$11:$D$110)</f>
        <v>0</v>
      </c>
      <c r="P17" s="291">
        <f>SUMIF('4. Timesheet'!$H$11:$H$110,$C17,'4. Timesheet'!$D$11:$D$110)</f>
        <v>0</v>
      </c>
      <c r="Q17" s="291">
        <f>SUMIF('4. Timesheet'!$H$11:$H$110,$C17,'4. Timesheet'!$D$11:$D$110)</f>
        <v>0</v>
      </c>
      <c r="R17" s="291">
        <f>SUMIF('4. Timesheet'!$H$11:$H$110,$C17,'4. Timesheet'!$D$11:$D$110)</f>
        <v>0</v>
      </c>
    </row>
    <row r="18" spans="2:18">
      <c r="B18" s="287" t="s">
        <v>84</v>
      </c>
      <c r="C18" s="283" t="str">
        <f>IF('3. Resources'!$B$93&lt;&gt;"",'3. Resources'!$B$93,"N/A")</f>
        <v>N/A</v>
      </c>
      <c r="D18" s="289">
        <f>SUMIF('4. Timesheet'!$H$11:$H$110,$C18,'4. Timesheet'!$C$11:$C$110)</f>
        <v>0</v>
      </c>
      <c r="E18" s="290">
        <f>SUMIF('4. Timesheet'!$H$11:$H$110,$C18,'4. Timesheet'!$D$11:$D$110)</f>
        <v>0</v>
      </c>
      <c r="F18" s="291">
        <f>SUMIF('4. Timesheet'!$H$11:$H$110,$C18,'4. Timesheet'!$D$11:$D$110)</f>
        <v>0</v>
      </c>
      <c r="G18" s="291">
        <f>SUMIF('4. Timesheet'!$H$11:$H$110,$C18,'4. Timesheet'!$D$11:$D$110)</f>
        <v>0</v>
      </c>
      <c r="H18" s="291">
        <f>SUMIF('4. Timesheet'!$H$11:$H$110,$C18,'4. Timesheet'!$D$11:$D$110)</f>
        <v>0</v>
      </c>
      <c r="I18" s="291">
        <f>SUMIF('4. Timesheet'!$H$11:$H$110,$C18,'4. Timesheet'!$D$11:$D$110)</f>
        <v>0</v>
      </c>
      <c r="J18" s="291">
        <f>SUMIF('4. Timesheet'!$H$11:$H$110,$C18,'4. Timesheet'!$D$11:$D$110)</f>
        <v>0</v>
      </c>
      <c r="K18" s="291">
        <f>SUMIF('4. Timesheet'!$H$11:$H$110,$C18,'4. Timesheet'!$D$11:$D$110)</f>
        <v>0</v>
      </c>
      <c r="L18" s="291">
        <f>SUMIF('4. Timesheet'!$H$11:$H$110,$C18,'4. Timesheet'!$D$11:$D$110)</f>
        <v>0</v>
      </c>
      <c r="M18" s="291">
        <f>SUMIF('4. Timesheet'!$H$11:$H$110,$C18,'4. Timesheet'!$D$11:$D$110)</f>
        <v>0</v>
      </c>
      <c r="N18" s="291">
        <f>SUMIF('4. Timesheet'!$H$11:$H$110,$C18,'4. Timesheet'!$D$11:$D$110)</f>
        <v>0</v>
      </c>
      <c r="O18" s="291">
        <f>SUMIF('4. Timesheet'!$H$11:$H$110,$C18,'4. Timesheet'!$D$11:$D$110)</f>
        <v>0</v>
      </c>
      <c r="P18" s="291">
        <f>SUMIF('4. Timesheet'!$H$11:$H$110,$C18,'4. Timesheet'!$D$11:$D$110)</f>
        <v>0</v>
      </c>
      <c r="Q18" s="291">
        <f>SUMIF('4. Timesheet'!$H$11:$H$110,$C18,'4. Timesheet'!$D$11:$D$110)</f>
        <v>0</v>
      </c>
      <c r="R18" s="291">
        <f>SUMIF('4. Timesheet'!$H$11:$H$110,$C18,'4. Timesheet'!$D$11:$D$110)</f>
        <v>0</v>
      </c>
    </row>
    <row r="19" spans="2:18">
      <c r="B19" s="287" t="s">
        <v>84</v>
      </c>
      <c r="C19" s="283" t="str">
        <f>IF('3. Resources'!$B$94&lt;&gt;"",'3. Resources'!$B$94,"N/A")</f>
        <v>N/A</v>
      </c>
      <c r="D19" s="289">
        <f>SUMIF('4. Timesheet'!$H$11:$H$110,$C19,'4. Timesheet'!$C$11:$C$110)</f>
        <v>0</v>
      </c>
      <c r="E19" s="290">
        <f>SUMIF('4. Timesheet'!$H$11:$H$110,$C19,'4. Timesheet'!$D$11:$D$110)</f>
        <v>0</v>
      </c>
      <c r="F19" s="291">
        <f>SUMIF('4. Timesheet'!$H$11:$H$110,$C19,'4. Timesheet'!$D$11:$D$110)</f>
        <v>0</v>
      </c>
      <c r="G19" s="291">
        <f>SUMIF('4. Timesheet'!$H$11:$H$110,$C19,'4. Timesheet'!$D$11:$D$110)</f>
        <v>0</v>
      </c>
      <c r="H19" s="291">
        <f>SUMIF('4. Timesheet'!$H$11:$H$110,$C19,'4. Timesheet'!$D$11:$D$110)</f>
        <v>0</v>
      </c>
      <c r="I19" s="291">
        <f>SUMIF('4. Timesheet'!$H$11:$H$110,$C19,'4. Timesheet'!$D$11:$D$110)</f>
        <v>0</v>
      </c>
      <c r="J19" s="291">
        <f>SUMIF('4. Timesheet'!$H$11:$H$110,$C19,'4. Timesheet'!$D$11:$D$110)</f>
        <v>0</v>
      </c>
      <c r="K19" s="291">
        <f>SUMIF('4. Timesheet'!$H$11:$H$110,$C19,'4. Timesheet'!$D$11:$D$110)</f>
        <v>0</v>
      </c>
      <c r="L19" s="291">
        <f>SUMIF('4. Timesheet'!$H$11:$H$110,$C19,'4. Timesheet'!$D$11:$D$110)</f>
        <v>0</v>
      </c>
      <c r="M19" s="291">
        <f>SUMIF('4. Timesheet'!$H$11:$H$110,$C19,'4. Timesheet'!$D$11:$D$110)</f>
        <v>0</v>
      </c>
      <c r="N19" s="291">
        <f>SUMIF('4. Timesheet'!$H$11:$H$110,$C19,'4. Timesheet'!$D$11:$D$110)</f>
        <v>0</v>
      </c>
      <c r="O19" s="291">
        <f>SUMIF('4. Timesheet'!$H$11:$H$110,$C19,'4. Timesheet'!$D$11:$D$110)</f>
        <v>0</v>
      </c>
      <c r="P19" s="291">
        <f>SUMIF('4. Timesheet'!$H$11:$H$110,$C19,'4. Timesheet'!$D$11:$D$110)</f>
        <v>0</v>
      </c>
      <c r="Q19" s="291">
        <f>SUMIF('4. Timesheet'!$H$11:$H$110,$C19,'4. Timesheet'!$D$11:$D$110)</f>
        <v>0</v>
      </c>
      <c r="R19" s="291">
        <f>SUMIF('4. Timesheet'!$H$11:$H$110,$C19,'4. Timesheet'!$D$11:$D$110)</f>
        <v>0</v>
      </c>
    </row>
    <row r="20" spans="2:18" ht="15.75" thickBot="1">
      <c r="B20" s="292" t="s">
        <v>84</v>
      </c>
      <c r="C20" s="283" t="str">
        <f>IF('3. Resources'!$B$95&lt;&gt;"",'3. Resources'!$B$95,"N/A")</f>
        <v>N/A</v>
      </c>
      <c r="D20" s="305">
        <f>SUMIF('4. Timesheet'!$H$11:$H$110,$C20,'4. Timesheet'!$C$11:$C$110)</f>
        <v>0</v>
      </c>
      <c r="E20" s="295">
        <f>SUMIF('4. Timesheet'!$H$11:$H$110,$C20,'4. Timesheet'!$D$11:$D$110)</f>
        <v>0</v>
      </c>
      <c r="F20" s="296">
        <f>SUMIF('4. Timesheet'!$H$11:$H$110,$C20,'4. Timesheet'!$D$11:$D$110)</f>
        <v>0</v>
      </c>
      <c r="G20" s="296">
        <f>SUMIF('4. Timesheet'!$H$11:$H$110,$C20,'4. Timesheet'!$D$11:$D$110)</f>
        <v>0</v>
      </c>
      <c r="H20" s="296">
        <f>SUMIF('4. Timesheet'!$H$11:$H$110,$C20,'4. Timesheet'!$D$11:$D$110)</f>
        <v>0</v>
      </c>
      <c r="I20" s="296">
        <f>SUMIF('4. Timesheet'!$H$11:$H$110,$C20,'4. Timesheet'!$D$11:$D$110)</f>
        <v>0</v>
      </c>
      <c r="J20" s="296">
        <f>SUMIF('4. Timesheet'!$H$11:$H$110,$C20,'4. Timesheet'!$D$11:$D$110)</f>
        <v>0</v>
      </c>
      <c r="K20" s="296">
        <f>SUMIF('4. Timesheet'!$H$11:$H$110,$C20,'4. Timesheet'!$D$11:$D$110)</f>
        <v>0</v>
      </c>
      <c r="L20" s="296">
        <f>SUMIF('4. Timesheet'!$H$11:$H$110,$C20,'4. Timesheet'!$D$11:$D$110)</f>
        <v>0</v>
      </c>
      <c r="M20" s="296">
        <f>SUMIF('4. Timesheet'!$H$11:$H$110,$C20,'4. Timesheet'!$D$11:$D$110)</f>
        <v>0</v>
      </c>
      <c r="N20" s="296">
        <f>SUMIF('4. Timesheet'!$H$11:$H$110,$C20,'4. Timesheet'!$D$11:$D$110)</f>
        <v>0</v>
      </c>
      <c r="O20" s="296">
        <f>SUMIF('4. Timesheet'!$H$11:$H$110,$C20,'4. Timesheet'!$D$11:$D$110)</f>
        <v>0</v>
      </c>
      <c r="P20" s="296">
        <f>SUMIF('4. Timesheet'!$H$11:$H$110,$C20,'4. Timesheet'!$D$11:$D$110)</f>
        <v>0</v>
      </c>
      <c r="Q20" s="296">
        <f>SUMIF('4. Timesheet'!$H$11:$H$110,$C20,'4. Timesheet'!$D$11:$D$110)</f>
        <v>0</v>
      </c>
      <c r="R20" s="296">
        <f>SUMIF('4. Timesheet'!$H$11:$H$110,$C20,'4. Timesheet'!$D$11:$D$110)</f>
        <v>0</v>
      </c>
    </row>
    <row r="21" spans="2:18" ht="15.75" thickBot="1">
      <c r="B21" s="257" t="s">
        <v>111</v>
      </c>
      <c r="C21" s="258" t="s">
        <v>110</v>
      </c>
      <c r="D21" s="259">
        <f>SUM(D22:D31)</f>
        <v>0</v>
      </c>
      <c r="E21" s="260">
        <f t="shared" ref="E21" si="1">SUM(E22:E31)</f>
        <v>0</v>
      </c>
      <c r="F21" s="261">
        <f t="shared" ref="F21" si="2">SUM(F22:F31)</f>
        <v>0</v>
      </c>
      <c r="G21" s="261">
        <f t="shared" ref="G21" si="3">SUM(G22:G31)</f>
        <v>0</v>
      </c>
      <c r="H21" s="261">
        <f t="shared" ref="H21" si="4">SUM(H22:H31)</f>
        <v>0</v>
      </c>
      <c r="I21" s="261">
        <f t="shared" ref="I21" si="5">SUM(I22:I31)</f>
        <v>0</v>
      </c>
      <c r="J21" s="261">
        <f t="shared" ref="J21" si="6">SUM(J22:J31)</f>
        <v>0</v>
      </c>
      <c r="K21" s="261">
        <f t="shared" ref="K21" si="7">SUM(K22:K31)</f>
        <v>0</v>
      </c>
      <c r="L21" s="261">
        <f t="shared" ref="L21" si="8">SUM(L22:L31)</f>
        <v>0</v>
      </c>
      <c r="M21" s="261">
        <f t="shared" ref="M21" si="9">SUM(M22:M31)</f>
        <v>0</v>
      </c>
      <c r="N21" s="261">
        <f t="shared" ref="N21" si="10">SUM(N22:N31)</f>
        <v>0</v>
      </c>
      <c r="O21" s="261">
        <f t="shared" ref="O21" si="11">SUM(O22:O31)</f>
        <v>0</v>
      </c>
      <c r="P21" s="261">
        <f t="shared" ref="P21" si="12">SUM(P22:P31)</f>
        <v>0</v>
      </c>
      <c r="Q21" s="261">
        <f t="shared" ref="Q21" si="13">SUM(Q22:Q31)</f>
        <v>0</v>
      </c>
      <c r="R21" s="262">
        <f t="shared" ref="R21" si="14">SUM(R22:R31)</f>
        <v>0</v>
      </c>
    </row>
    <row r="22" spans="2:18">
      <c r="B22" s="214" t="s">
        <v>111</v>
      </c>
      <c r="C22" s="217" t="str">
        <f>IF('3. Resources'!$B$86&lt;&gt;"",'3. Resources'!$B$86,"N/A")</f>
        <v>Gustavo</v>
      </c>
      <c r="D22" s="225">
        <v>0</v>
      </c>
      <c r="E22" s="221">
        <f>SUMIF('4. Timesheet'!$H$11:$H$110,$C22,'4. Timesheet'!J$11:J$110)</f>
        <v>0</v>
      </c>
      <c r="F22" s="215">
        <f>SUMIF('4. Timesheet'!$H$11:$H$110,$C22,'4. Timesheet'!K$11:K$110)</f>
        <v>0</v>
      </c>
      <c r="G22" s="215">
        <f>SUMIF('4. Timesheet'!$H$11:$H$110,$C22,'4. Timesheet'!L$11:L$110)</f>
        <v>0</v>
      </c>
      <c r="H22" s="215">
        <f>SUMIF('4. Timesheet'!$H$11:$H$110,$C22,'4. Timesheet'!M$11:M$110)</f>
        <v>0</v>
      </c>
      <c r="I22" s="215">
        <f>SUMIF('4. Timesheet'!$H$11:$H$110,$C22,'4. Timesheet'!N$11:N$110)</f>
        <v>0</v>
      </c>
      <c r="J22" s="215">
        <f>SUMIF('4. Timesheet'!$H$11:$H$110,$C22,'4. Timesheet'!O$11:O$110)</f>
        <v>0</v>
      </c>
      <c r="K22" s="215">
        <f>SUMIF('4. Timesheet'!$H$11:$H$110,$C22,'4. Timesheet'!P$11:P$110)</f>
        <v>0</v>
      </c>
      <c r="L22" s="215">
        <f>SUMIF('4. Timesheet'!$H$11:$H$110,$C22,'4. Timesheet'!Q$11:Q$110)</f>
        <v>0</v>
      </c>
      <c r="M22" s="215">
        <f>SUMIF('4. Timesheet'!$H$11:$H$110,$C22,'4. Timesheet'!R$11:R$110)</f>
        <v>0</v>
      </c>
      <c r="N22" s="215">
        <f>SUMIF('4. Timesheet'!$H$11:$H$110,$C22,'4. Timesheet'!S$11:S$110)</f>
        <v>0</v>
      </c>
      <c r="O22" s="215">
        <f>SUMIF('4. Timesheet'!$H$11:$H$110,$C22,'4. Timesheet'!T$11:T$110)</f>
        <v>0</v>
      </c>
      <c r="P22" s="215">
        <f>SUMIF('4. Timesheet'!$H$11:$H$110,$C22,'4. Timesheet'!U$11:U$110)</f>
        <v>0</v>
      </c>
      <c r="Q22" s="215">
        <f>SUMIF('4. Timesheet'!$H$11:$H$110,$C22,'4. Timesheet'!V$11:V$110)</f>
        <v>0</v>
      </c>
      <c r="R22" s="215">
        <f>SUMIF('4. Timesheet'!$H$11:$H$110,$C22,'4. Timesheet'!W$11:W$110)</f>
        <v>0</v>
      </c>
    </row>
    <row r="23" spans="2:18">
      <c r="B23" s="208" t="s">
        <v>111</v>
      </c>
      <c r="C23" s="218" t="str">
        <f>IF('3. Resources'!$B$87&lt;&gt;"",'3. Resources'!$B$87,"N/A")</f>
        <v>Caio</v>
      </c>
      <c r="D23" s="226">
        <v>0</v>
      </c>
      <c r="E23" s="222">
        <f>SUMIF('4. Timesheet'!$H$11:$H$110,$C23,'4. Timesheet'!J$11:J$110)</f>
        <v>0</v>
      </c>
      <c r="F23" s="207">
        <f>SUMIF('4. Timesheet'!$H$11:$H$110,$C23,'4. Timesheet'!K$11:K$110)</f>
        <v>0</v>
      </c>
      <c r="G23" s="207">
        <f>SUMIF('4. Timesheet'!$H$11:$H$110,$C23,'4. Timesheet'!L$11:L$110)</f>
        <v>0</v>
      </c>
      <c r="H23" s="207">
        <f>SUMIF('4. Timesheet'!$H$11:$H$110,$C23,'4. Timesheet'!M$11:M$110)</f>
        <v>0</v>
      </c>
      <c r="I23" s="207">
        <f>SUMIF('4. Timesheet'!$H$11:$H$110,$C23,'4. Timesheet'!N$11:N$110)</f>
        <v>0</v>
      </c>
      <c r="J23" s="207">
        <f>SUMIF('4. Timesheet'!$H$11:$H$110,$C23,'4. Timesheet'!O$11:O$110)</f>
        <v>0</v>
      </c>
      <c r="K23" s="207">
        <f>SUMIF('4. Timesheet'!$H$11:$H$110,$C23,'4. Timesheet'!P$11:P$110)</f>
        <v>0</v>
      </c>
      <c r="L23" s="207">
        <f>SUMIF('4. Timesheet'!$H$11:$H$110,$C23,'4. Timesheet'!Q$11:Q$110)</f>
        <v>0</v>
      </c>
      <c r="M23" s="207">
        <f>SUMIF('4. Timesheet'!$H$11:$H$110,$C23,'4. Timesheet'!R$11:R$110)</f>
        <v>0</v>
      </c>
      <c r="N23" s="207">
        <f>SUMIF('4. Timesheet'!$H$11:$H$110,$C23,'4. Timesheet'!S$11:S$110)</f>
        <v>0</v>
      </c>
      <c r="O23" s="207">
        <f>SUMIF('4. Timesheet'!$H$11:$H$110,$C23,'4. Timesheet'!T$11:T$110)</f>
        <v>0</v>
      </c>
      <c r="P23" s="207">
        <f>SUMIF('4. Timesheet'!$H$11:$H$110,$C23,'4. Timesheet'!U$11:U$110)</f>
        <v>0</v>
      </c>
      <c r="Q23" s="207">
        <f>SUMIF('4. Timesheet'!$H$11:$H$110,$C23,'4. Timesheet'!V$11:V$110)</f>
        <v>0</v>
      </c>
      <c r="R23" s="207">
        <f>SUMIF('4. Timesheet'!$H$11:$H$110,$C23,'4. Timesheet'!W$11:W$110)</f>
        <v>0</v>
      </c>
    </row>
    <row r="24" spans="2:18">
      <c r="B24" s="208" t="s">
        <v>111</v>
      </c>
      <c r="C24" s="218" t="str">
        <f>IF('3. Resources'!$B$88&lt;&gt;"",'3. Resources'!$B$88,"N/A")</f>
        <v>Kojiio</v>
      </c>
      <c r="D24" s="226">
        <v>0</v>
      </c>
      <c r="E24" s="222">
        <f>SUMIF('4. Timesheet'!$H$11:$H$110,$C24,'4. Timesheet'!J$11:J$110)</f>
        <v>0</v>
      </c>
      <c r="F24" s="207">
        <f>SUMIF('4. Timesheet'!$H$11:$H$110,$C24,'4. Timesheet'!K$11:K$110)</f>
        <v>0</v>
      </c>
      <c r="G24" s="207">
        <f>SUMIF('4. Timesheet'!$H$11:$H$110,$C24,'4. Timesheet'!L$11:L$110)</f>
        <v>0</v>
      </c>
      <c r="H24" s="207">
        <f>SUMIF('4. Timesheet'!$H$11:$H$110,$C24,'4. Timesheet'!M$11:M$110)</f>
        <v>0</v>
      </c>
      <c r="I24" s="207">
        <f>SUMIF('4. Timesheet'!$H$11:$H$110,$C24,'4. Timesheet'!N$11:N$110)</f>
        <v>0</v>
      </c>
      <c r="J24" s="207">
        <f>SUMIF('4. Timesheet'!$H$11:$H$110,$C24,'4. Timesheet'!O$11:O$110)</f>
        <v>0</v>
      </c>
      <c r="K24" s="207">
        <f>SUMIF('4. Timesheet'!$H$11:$H$110,$C24,'4. Timesheet'!P$11:P$110)</f>
        <v>0</v>
      </c>
      <c r="L24" s="207">
        <f>SUMIF('4. Timesheet'!$H$11:$H$110,$C24,'4. Timesheet'!Q$11:Q$110)</f>
        <v>0</v>
      </c>
      <c r="M24" s="207">
        <f>SUMIF('4. Timesheet'!$H$11:$H$110,$C24,'4. Timesheet'!R$11:R$110)</f>
        <v>0</v>
      </c>
      <c r="N24" s="207">
        <f>SUMIF('4. Timesheet'!$H$11:$H$110,$C24,'4. Timesheet'!S$11:S$110)</f>
        <v>0</v>
      </c>
      <c r="O24" s="207">
        <f>SUMIF('4. Timesheet'!$H$11:$H$110,$C24,'4. Timesheet'!T$11:T$110)</f>
        <v>0</v>
      </c>
      <c r="P24" s="207">
        <f>SUMIF('4. Timesheet'!$H$11:$H$110,$C24,'4. Timesheet'!U$11:U$110)</f>
        <v>0</v>
      </c>
      <c r="Q24" s="207">
        <f>SUMIF('4. Timesheet'!$H$11:$H$110,$C24,'4. Timesheet'!V$11:V$110)</f>
        <v>0</v>
      </c>
      <c r="R24" s="207">
        <f>SUMIF('4. Timesheet'!$H$11:$H$110,$C24,'4. Timesheet'!W$11:W$110)</f>
        <v>0</v>
      </c>
    </row>
    <row r="25" spans="2:18">
      <c r="B25" s="208" t="s">
        <v>111</v>
      </c>
      <c r="C25" s="218" t="str">
        <f>IF('3. Resources'!$B$89&lt;&gt;"",'3. Resources'!$B$89,"N/A")</f>
        <v>Tiago</v>
      </c>
      <c r="D25" s="226">
        <v>0</v>
      </c>
      <c r="E25" s="222">
        <f>SUMIF('4. Timesheet'!$H$11:$H$110,$C25,'4. Timesheet'!J$11:J$110)</f>
        <v>0</v>
      </c>
      <c r="F25" s="207">
        <f>SUMIF('4. Timesheet'!$H$11:$H$110,$C25,'4. Timesheet'!K$11:K$110)</f>
        <v>0</v>
      </c>
      <c r="G25" s="207">
        <f>SUMIF('4. Timesheet'!$H$11:$H$110,$C25,'4. Timesheet'!L$11:L$110)</f>
        <v>0</v>
      </c>
      <c r="H25" s="207">
        <f>SUMIF('4. Timesheet'!$H$11:$H$110,$C25,'4. Timesheet'!M$11:M$110)</f>
        <v>0</v>
      </c>
      <c r="I25" s="207">
        <f>SUMIF('4. Timesheet'!$H$11:$H$110,$C25,'4. Timesheet'!N$11:N$110)</f>
        <v>0</v>
      </c>
      <c r="J25" s="207">
        <f>SUMIF('4. Timesheet'!$H$11:$H$110,$C25,'4. Timesheet'!O$11:O$110)</f>
        <v>0</v>
      </c>
      <c r="K25" s="207">
        <f>SUMIF('4. Timesheet'!$H$11:$H$110,$C25,'4. Timesheet'!P$11:P$110)</f>
        <v>0</v>
      </c>
      <c r="L25" s="207">
        <f>SUMIF('4. Timesheet'!$H$11:$H$110,$C25,'4. Timesheet'!Q$11:Q$110)</f>
        <v>0</v>
      </c>
      <c r="M25" s="207">
        <f>SUMIF('4. Timesheet'!$H$11:$H$110,$C25,'4. Timesheet'!R$11:R$110)</f>
        <v>0</v>
      </c>
      <c r="N25" s="207">
        <f>SUMIF('4. Timesheet'!$H$11:$H$110,$C25,'4. Timesheet'!S$11:S$110)</f>
        <v>0</v>
      </c>
      <c r="O25" s="207">
        <f>SUMIF('4. Timesheet'!$H$11:$H$110,$C25,'4. Timesheet'!T$11:T$110)</f>
        <v>0</v>
      </c>
      <c r="P25" s="207">
        <f>SUMIF('4. Timesheet'!$H$11:$H$110,$C25,'4. Timesheet'!U$11:U$110)</f>
        <v>0</v>
      </c>
      <c r="Q25" s="207">
        <f>SUMIF('4. Timesheet'!$H$11:$H$110,$C25,'4. Timesheet'!V$11:V$110)</f>
        <v>0</v>
      </c>
      <c r="R25" s="207">
        <f>SUMIF('4. Timesheet'!$H$11:$H$110,$C25,'4. Timesheet'!W$11:W$110)</f>
        <v>0</v>
      </c>
    </row>
    <row r="26" spans="2:18">
      <c r="B26" s="208" t="s">
        <v>111</v>
      </c>
      <c r="C26" s="218" t="str">
        <f>IF('3. Resources'!$B$90&lt;&gt;"",'3. Resources'!$B$90,"N/A")</f>
        <v>Audio</v>
      </c>
      <c r="D26" s="226">
        <v>0</v>
      </c>
      <c r="E26" s="222">
        <f>SUMIF('4. Timesheet'!$H$11:$H$110,$C26,'4. Timesheet'!J$11:J$110)</f>
        <v>0</v>
      </c>
      <c r="F26" s="207">
        <f>SUMIF('4. Timesheet'!$H$11:$H$110,$C26,'4. Timesheet'!K$11:K$110)</f>
        <v>0</v>
      </c>
      <c r="G26" s="207">
        <f>SUMIF('4. Timesheet'!$H$11:$H$110,$C26,'4. Timesheet'!L$11:L$110)</f>
        <v>0</v>
      </c>
      <c r="H26" s="207">
        <f>SUMIF('4. Timesheet'!$H$11:$H$110,$C26,'4. Timesheet'!M$11:M$110)</f>
        <v>0</v>
      </c>
      <c r="I26" s="207">
        <f>SUMIF('4. Timesheet'!$H$11:$H$110,$C26,'4. Timesheet'!N$11:N$110)</f>
        <v>0</v>
      </c>
      <c r="J26" s="207">
        <f>SUMIF('4. Timesheet'!$H$11:$H$110,$C26,'4. Timesheet'!O$11:O$110)</f>
        <v>0</v>
      </c>
      <c r="K26" s="207">
        <f>SUMIF('4. Timesheet'!$H$11:$H$110,$C26,'4. Timesheet'!P$11:P$110)</f>
        <v>0</v>
      </c>
      <c r="L26" s="207">
        <f>SUMIF('4. Timesheet'!$H$11:$H$110,$C26,'4. Timesheet'!Q$11:Q$110)</f>
        <v>0</v>
      </c>
      <c r="M26" s="207">
        <f>SUMIF('4. Timesheet'!$H$11:$H$110,$C26,'4. Timesheet'!R$11:R$110)</f>
        <v>0</v>
      </c>
      <c r="N26" s="207">
        <f>SUMIF('4. Timesheet'!$H$11:$H$110,$C26,'4. Timesheet'!S$11:S$110)</f>
        <v>0</v>
      </c>
      <c r="O26" s="207">
        <f>SUMIF('4. Timesheet'!$H$11:$H$110,$C26,'4. Timesheet'!T$11:T$110)</f>
        <v>0</v>
      </c>
      <c r="P26" s="207">
        <f>SUMIF('4. Timesheet'!$H$11:$H$110,$C26,'4. Timesheet'!U$11:U$110)</f>
        <v>0</v>
      </c>
      <c r="Q26" s="207">
        <f>SUMIF('4. Timesheet'!$H$11:$H$110,$C26,'4. Timesheet'!V$11:V$110)</f>
        <v>0</v>
      </c>
      <c r="R26" s="207">
        <f>SUMIF('4. Timesheet'!$H$11:$H$110,$C26,'4. Timesheet'!W$11:W$110)</f>
        <v>0</v>
      </c>
    </row>
    <row r="27" spans="2:18">
      <c r="B27" s="208" t="s">
        <v>111</v>
      </c>
      <c r="C27" s="218" t="str">
        <f>IF('3. Resources'!$B$91&lt;&gt;"",'3. Resources'!$B$91,"N/A")</f>
        <v>N/A</v>
      </c>
      <c r="D27" s="226">
        <v>0</v>
      </c>
      <c r="E27" s="222">
        <f>SUMIF('4. Timesheet'!$H$11:$H$110,$C27,'4. Timesheet'!J$11:J$110)</f>
        <v>0</v>
      </c>
      <c r="F27" s="207">
        <f>SUMIF('4. Timesheet'!$H$11:$H$110,$C27,'4. Timesheet'!K$11:K$110)</f>
        <v>0</v>
      </c>
      <c r="G27" s="207">
        <f>SUMIF('4. Timesheet'!$H$11:$H$110,$C27,'4. Timesheet'!L$11:L$110)</f>
        <v>0</v>
      </c>
      <c r="H27" s="207">
        <f>SUMIF('4. Timesheet'!$H$11:$H$110,$C27,'4. Timesheet'!M$11:M$110)</f>
        <v>0</v>
      </c>
      <c r="I27" s="207">
        <f>SUMIF('4. Timesheet'!$H$11:$H$110,$C27,'4. Timesheet'!N$11:N$110)</f>
        <v>0</v>
      </c>
      <c r="J27" s="207">
        <f>SUMIF('4. Timesheet'!$H$11:$H$110,$C27,'4. Timesheet'!O$11:O$110)</f>
        <v>0</v>
      </c>
      <c r="K27" s="207">
        <f>SUMIF('4. Timesheet'!$H$11:$H$110,$C27,'4. Timesheet'!P$11:P$110)</f>
        <v>0</v>
      </c>
      <c r="L27" s="207">
        <f>SUMIF('4. Timesheet'!$H$11:$H$110,$C27,'4. Timesheet'!Q$11:Q$110)</f>
        <v>0</v>
      </c>
      <c r="M27" s="207">
        <f>SUMIF('4. Timesheet'!$H$11:$H$110,$C27,'4. Timesheet'!R$11:R$110)</f>
        <v>0</v>
      </c>
      <c r="N27" s="207">
        <f>SUMIF('4. Timesheet'!$H$11:$H$110,$C27,'4. Timesheet'!S$11:S$110)</f>
        <v>0</v>
      </c>
      <c r="O27" s="207">
        <f>SUMIF('4. Timesheet'!$H$11:$H$110,$C27,'4. Timesheet'!T$11:T$110)</f>
        <v>0</v>
      </c>
      <c r="P27" s="207">
        <f>SUMIF('4. Timesheet'!$H$11:$H$110,$C27,'4. Timesheet'!U$11:U$110)</f>
        <v>0</v>
      </c>
      <c r="Q27" s="207">
        <f>SUMIF('4. Timesheet'!$H$11:$H$110,$C27,'4. Timesheet'!V$11:V$110)</f>
        <v>0</v>
      </c>
      <c r="R27" s="207">
        <f>SUMIF('4. Timesheet'!$H$11:$H$110,$C27,'4. Timesheet'!W$11:W$110)</f>
        <v>0</v>
      </c>
    </row>
    <row r="28" spans="2:18">
      <c r="B28" s="208" t="s">
        <v>111</v>
      </c>
      <c r="C28" s="218" t="str">
        <f>IF('3. Resources'!$B$92&lt;&gt;"",'3. Resources'!$B$92,"N/A")</f>
        <v>N/A</v>
      </c>
      <c r="D28" s="226">
        <v>0</v>
      </c>
      <c r="E28" s="222">
        <f>SUMIF('4. Timesheet'!$H$11:$H$110,$C28,'4. Timesheet'!J$11:J$110)</f>
        <v>0</v>
      </c>
      <c r="F28" s="207">
        <f>SUMIF('4. Timesheet'!$H$11:$H$110,$C28,'4. Timesheet'!K$11:K$110)</f>
        <v>0</v>
      </c>
      <c r="G28" s="207">
        <f>SUMIF('4. Timesheet'!$H$11:$H$110,$C28,'4. Timesheet'!L$11:L$110)</f>
        <v>0</v>
      </c>
      <c r="H28" s="207">
        <f>SUMIF('4. Timesheet'!$H$11:$H$110,$C28,'4. Timesheet'!M$11:M$110)</f>
        <v>0</v>
      </c>
      <c r="I28" s="207">
        <f>SUMIF('4. Timesheet'!$H$11:$H$110,$C28,'4. Timesheet'!N$11:N$110)</f>
        <v>0</v>
      </c>
      <c r="J28" s="207">
        <f>SUMIF('4. Timesheet'!$H$11:$H$110,$C28,'4. Timesheet'!O$11:O$110)</f>
        <v>0</v>
      </c>
      <c r="K28" s="207">
        <f>SUMIF('4. Timesheet'!$H$11:$H$110,$C28,'4. Timesheet'!P$11:P$110)</f>
        <v>0</v>
      </c>
      <c r="L28" s="207">
        <f>SUMIF('4. Timesheet'!$H$11:$H$110,$C28,'4. Timesheet'!Q$11:Q$110)</f>
        <v>0</v>
      </c>
      <c r="M28" s="207">
        <f>SUMIF('4. Timesheet'!$H$11:$H$110,$C28,'4. Timesheet'!R$11:R$110)</f>
        <v>0</v>
      </c>
      <c r="N28" s="207">
        <f>SUMIF('4. Timesheet'!$H$11:$H$110,$C28,'4. Timesheet'!S$11:S$110)</f>
        <v>0</v>
      </c>
      <c r="O28" s="207">
        <f>SUMIF('4. Timesheet'!$H$11:$H$110,$C28,'4. Timesheet'!T$11:T$110)</f>
        <v>0</v>
      </c>
      <c r="P28" s="207">
        <f>SUMIF('4. Timesheet'!$H$11:$H$110,$C28,'4. Timesheet'!U$11:U$110)</f>
        <v>0</v>
      </c>
      <c r="Q28" s="207">
        <f>SUMIF('4. Timesheet'!$H$11:$H$110,$C28,'4. Timesheet'!V$11:V$110)</f>
        <v>0</v>
      </c>
      <c r="R28" s="207">
        <f>SUMIF('4. Timesheet'!$H$11:$H$110,$C28,'4. Timesheet'!W$11:W$110)</f>
        <v>0</v>
      </c>
    </row>
    <row r="29" spans="2:18">
      <c r="B29" s="208" t="s">
        <v>111</v>
      </c>
      <c r="C29" s="218" t="str">
        <f>IF('3. Resources'!$B$93&lt;&gt;"",'3. Resources'!$B$93,"N/A")</f>
        <v>N/A</v>
      </c>
      <c r="D29" s="226">
        <v>0</v>
      </c>
      <c r="E29" s="222">
        <f>SUMIF('4. Timesheet'!$H$11:$H$110,$C29,'4. Timesheet'!J$11:J$110)</f>
        <v>0</v>
      </c>
      <c r="F29" s="207">
        <f>SUMIF('4. Timesheet'!$H$11:$H$110,$C29,'4. Timesheet'!K$11:K$110)</f>
        <v>0</v>
      </c>
      <c r="G29" s="207">
        <f>SUMIF('4. Timesheet'!$H$11:$H$110,$C29,'4. Timesheet'!L$11:L$110)</f>
        <v>0</v>
      </c>
      <c r="H29" s="207">
        <f>SUMIF('4. Timesheet'!$H$11:$H$110,$C29,'4. Timesheet'!M$11:M$110)</f>
        <v>0</v>
      </c>
      <c r="I29" s="207">
        <f>SUMIF('4. Timesheet'!$H$11:$H$110,$C29,'4. Timesheet'!N$11:N$110)</f>
        <v>0</v>
      </c>
      <c r="J29" s="207">
        <f>SUMIF('4. Timesheet'!$H$11:$H$110,$C29,'4. Timesheet'!O$11:O$110)</f>
        <v>0</v>
      </c>
      <c r="K29" s="207">
        <f>SUMIF('4. Timesheet'!$H$11:$H$110,$C29,'4. Timesheet'!P$11:P$110)</f>
        <v>0</v>
      </c>
      <c r="L29" s="207">
        <f>SUMIF('4. Timesheet'!$H$11:$H$110,$C29,'4. Timesheet'!Q$11:Q$110)</f>
        <v>0</v>
      </c>
      <c r="M29" s="207">
        <f>SUMIF('4. Timesheet'!$H$11:$H$110,$C29,'4. Timesheet'!R$11:R$110)</f>
        <v>0</v>
      </c>
      <c r="N29" s="207">
        <f>SUMIF('4. Timesheet'!$H$11:$H$110,$C29,'4. Timesheet'!S$11:S$110)</f>
        <v>0</v>
      </c>
      <c r="O29" s="207">
        <f>SUMIF('4. Timesheet'!$H$11:$H$110,$C29,'4. Timesheet'!T$11:T$110)</f>
        <v>0</v>
      </c>
      <c r="P29" s="207">
        <f>SUMIF('4. Timesheet'!$H$11:$H$110,$C29,'4. Timesheet'!U$11:U$110)</f>
        <v>0</v>
      </c>
      <c r="Q29" s="207">
        <f>SUMIF('4. Timesheet'!$H$11:$H$110,$C29,'4. Timesheet'!V$11:V$110)</f>
        <v>0</v>
      </c>
      <c r="R29" s="207">
        <f>SUMIF('4. Timesheet'!$H$11:$H$110,$C29,'4. Timesheet'!W$11:W$110)</f>
        <v>0</v>
      </c>
    </row>
    <row r="30" spans="2:18">
      <c r="B30" s="208" t="s">
        <v>111</v>
      </c>
      <c r="C30" s="218" t="str">
        <f>IF('3. Resources'!$B$94&lt;&gt;"",'3. Resources'!$B$94,"N/A")</f>
        <v>N/A</v>
      </c>
      <c r="D30" s="226">
        <v>0</v>
      </c>
      <c r="E30" s="222">
        <f>SUMIF('4. Timesheet'!$H$11:$H$110,$C30,'4. Timesheet'!J$11:J$110)</f>
        <v>0</v>
      </c>
      <c r="F30" s="207">
        <f>SUMIF('4. Timesheet'!$H$11:$H$110,$C30,'4. Timesheet'!K$11:K$110)</f>
        <v>0</v>
      </c>
      <c r="G30" s="207">
        <f>SUMIF('4. Timesheet'!$H$11:$H$110,$C30,'4. Timesheet'!L$11:L$110)</f>
        <v>0</v>
      </c>
      <c r="H30" s="207">
        <f>SUMIF('4. Timesheet'!$H$11:$H$110,$C30,'4. Timesheet'!M$11:M$110)</f>
        <v>0</v>
      </c>
      <c r="I30" s="207">
        <f>SUMIF('4. Timesheet'!$H$11:$H$110,$C30,'4. Timesheet'!N$11:N$110)</f>
        <v>0</v>
      </c>
      <c r="J30" s="207">
        <f>SUMIF('4. Timesheet'!$H$11:$H$110,$C30,'4. Timesheet'!O$11:O$110)</f>
        <v>0</v>
      </c>
      <c r="K30" s="207">
        <f>SUMIF('4. Timesheet'!$H$11:$H$110,$C30,'4. Timesheet'!P$11:P$110)</f>
        <v>0</v>
      </c>
      <c r="L30" s="207">
        <f>SUMIF('4. Timesheet'!$H$11:$H$110,$C30,'4. Timesheet'!Q$11:Q$110)</f>
        <v>0</v>
      </c>
      <c r="M30" s="207">
        <f>SUMIF('4. Timesheet'!$H$11:$H$110,$C30,'4. Timesheet'!R$11:R$110)</f>
        <v>0</v>
      </c>
      <c r="N30" s="207">
        <f>SUMIF('4. Timesheet'!$H$11:$H$110,$C30,'4. Timesheet'!S$11:S$110)</f>
        <v>0</v>
      </c>
      <c r="O30" s="207">
        <f>SUMIF('4. Timesheet'!$H$11:$H$110,$C30,'4. Timesheet'!T$11:T$110)</f>
        <v>0</v>
      </c>
      <c r="P30" s="207">
        <f>SUMIF('4. Timesheet'!$H$11:$H$110,$C30,'4. Timesheet'!U$11:U$110)</f>
        <v>0</v>
      </c>
      <c r="Q30" s="207">
        <f>SUMIF('4. Timesheet'!$H$11:$H$110,$C30,'4. Timesheet'!V$11:V$110)</f>
        <v>0</v>
      </c>
      <c r="R30" s="207">
        <f>SUMIF('4. Timesheet'!$H$11:$H$110,$C30,'4. Timesheet'!W$11:W$110)</f>
        <v>0</v>
      </c>
    </row>
    <row r="31" spans="2:18" ht="15.75" thickBot="1">
      <c r="B31" s="209" t="s">
        <v>111</v>
      </c>
      <c r="C31" s="219" t="str">
        <f>IF('3. Resources'!$B$95&lt;&gt;"",'3. Resources'!$B$95,"N/A")</f>
        <v>N/A</v>
      </c>
      <c r="D31" s="227">
        <v>0</v>
      </c>
      <c r="E31" s="223">
        <f>SUMIF('4. Timesheet'!$H$11:$H$110,$C31,'4. Timesheet'!J$11:J$110)</f>
        <v>0</v>
      </c>
      <c r="F31" s="210">
        <f>SUMIF('4. Timesheet'!$H$11:$H$110,$C31,'4. Timesheet'!K$11:K$110)</f>
        <v>0</v>
      </c>
      <c r="G31" s="210">
        <f>SUMIF('4. Timesheet'!$H$11:$H$110,$C31,'4. Timesheet'!L$11:L$110)</f>
        <v>0</v>
      </c>
      <c r="H31" s="210">
        <f>SUMIF('4. Timesheet'!$H$11:$H$110,$C31,'4. Timesheet'!M$11:M$110)</f>
        <v>0</v>
      </c>
      <c r="I31" s="210">
        <f>SUMIF('4. Timesheet'!$H$11:$H$110,$C31,'4. Timesheet'!N$11:N$110)</f>
        <v>0</v>
      </c>
      <c r="J31" s="210">
        <f>SUMIF('4. Timesheet'!$H$11:$H$110,$C31,'4. Timesheet'!O$11:O$110)</f>
        <v>0</v>
      </c>
      <c r="K31" s="210">
        <f>SUMIF('4. Timesheet'!$H$11:$H$110,$C31,'4. Timesheet'!P$11:P$110)</f>
        <v>0</v>
      </c>
      <c r="L31" s="210">
        <f>SUMIF('4. Timesheet'!$H$11:$H$110,$C31,'4. Timesheet'!Q$11:Q$110)</f>
        <v>0</v>
      </c>
      <c r="M31" s="210">
        <f>SUMIF('4. Timesheet'!$H$11:$H$110,$C31,'4. Timesheet'!R$11:R$110)</f>
        <v>0</v>
      </c>
      <c r="N31" s="210">
        <f>SUMIF('4. Timesheet'!$H$11:$H$110,$C31,'4. Timesheet'!S$11:S$110)</f>
        <v>0</v>
      </c>
      <c r="O31" s="210">
        <f>SUMIF('4. Timesheet'!$H$11:$H$110,$C31,'4. Timesheet'!T$11:T$110)</f>
        <v>0</v>
      </c>
      <c r="P31" s="210">
        <f>SUMIF('4. Timesheet'!$H$11:$H$110,$C31,'4. Timesheet'!U$11:U$110)</f>
        <v>0</v>
      </c>
      <c r="Q31" s="210">
        <f>SUMIF('4. Timesheet'!$H$11:$H$110,$C31,'4. Timesheet'!V$11:V$110)</f>
        <v>0</v>
      </c>
      <c r="R31" s="210">
        <f>SUMIF('4. Timesheet'!$H$11:$H$110,$C31,'4. Timesheet'!W$11:W$110)</f>
        <v>0</v>
      </c>
    </row>
    <row r="32" spans="2:18" ht="15.75" thickBot="1">
      <c r="B32" s="211" t="s">
        <v>112</v>
      </c>
      <c r="C32" s="220" t="s">
        <v>110</v>
      </c>
      <c r="D32" s="228">
        <f>SUM(D33:D42)</f>
        <v>0</v>
      </c>
      <c r="E32" s="224">
        <f t="shared" ref="E32" si="15">SUM(E33:E42)</f>
        <v>0</v>
      </c>
      <c r="F32" s="212">
        <f t="shared" ref="F32" si="16">SUM(F33:F42)</f>
        <v>0</v>
      </c>
      <c r="G32" s="212">
        <f t="shared" ref="G32" si="17">SUM(G33:G42)</f>
        <v>0</v>
      </c>
      <c r="H32" s="212">
        <f t="shared" ref="H32" si="18">SUM(H33:H42)</f>
        <v>0</v>
      </c>
      <c r="I32" s="212">
        <f t="shared" ref="I32" si="19">SUM(I33:I42)</f>
        <v>0</v>
      </c>
      <c r="J32" s="212">
        <f t="shared" ref="J32" si="20">SUM(J33:J42)</f>
        <v>0</v>
      </c>
      <c r="K32" s="212">
        <f t="shared" ref="K32" si="21">SUM(K33:K42)</f>
        <v>0</v>
      </c>
      <c r="L32" s="212">
        <f t="shared" ref="L32" si="22">SUM(L33:L42)</f>
        <v>0</v>
      </c>
      <c r="M32" s="212">
        <f t="shared" ref="M32" si="23">SUM(M33:M42)</f>
        <v>0</v>
      </c>
      <c r="N32" s="212">
        <f t="shared" ref="N32" si="24">SUM(N33:N42)</f>
        <v>0</v>
      </c>
      <c r="O32" s="212">
        <f t="shared" ref="O32" si="25">SUM(O33:O42)</f>
        <v>0</v>
      </c>
      <c r="P32" s="212">
        <f t="shared" ref="P32" si="26">SUM(P33:P42)</f>
        <v>0</v>
      </c>
      <c r="Q32" s="212">
        <f t="shared" ref="Q32" si="27">SUM(Q33:Q42)</f>
        <v>0</v>
      </c>
      <c r="R32" s="213">
        <f t="shared" ref="R32" si="28">SUM(R33:R42)</f>
        <v>0</v>
      </c>
    </row>
    <row r="33" spans="2:18">
      <c r="B33" s="229" t="s">
        <v>112</v>
      </c>
      <c r="C33" s="230" t="str">
        <f>IF('3. Resources'!$B$86&lt;&gt;"",'3. Resources'!$B$86,"N/A")</f>
        <v>Gustavo</v>
      </c>
      <c r="D33" s="231">
        <v>0</v>
      </c>
      <c r="E33" s="232">
        <f t="shared" ref="E33:R33" si="29">D33+E22</f>
        <v>0</v>
      </c>
      <c r="F33" s="233">
        <f t="shared" si="29"/>
        <v>0</v>
      </c>
      <c r="G33" s="233">
        <f t="shared" si="29"/>
        <v>0</v>
      </c>
      <c r="H33" s="233">
        <f t="shared" si="29"/>
        <v>0</v>
      </c>
      <c r="I33" s="233">
        <f t="shared" si="29"/>
        <v>0</v>
      </c>
      <c r="J33" s="233">
        <f t="shared" si="29"/>
        <v>0</v>
      </c>
      <c r="K33" s="233">
        <f t="shared" si="29"/>
        <v>0</v>
      </c>
      <c r="L33" s="233">
        <f t="shared" si="29"/>
        <v>0</v>
      </c>
      <c r="M33" s="233">
        <f t="shared" si="29"/>
        <v>0</v>
      </c>
      <c r="N33" s="233">
        <f t="shared" si="29"/>
        <v>0</v>
      </c>
      <c r="O33" s="233">
        <f t="shared" si="29"/>
        <v>0</v>
      </c>
      <c r="P33" s="233">
        <f t="shared" si="29"/>
        <v>0</v>
      </c>
      <c r="Q33" s="233">
        <f t="shared" si="29"/>
        <v>0</v>
      </c>
      <c r="R33" s="233">
        <f t="shared" si="29"/>
        <v>0</v>
      </c>
    </row>
    <row r="34" spans="2:18">
      <c r="B34" s="191" t="s">
        <v>112</v>
      </c>
      <c r="C34" s="234" t="str">
        <f>IF('3. Resources'!$B$87&lt;&gt;"",'3. Resources'!$B$87,"N/A")</f>
        <v>Caio</v>
      </c>
      <c r="D34" s="235">
        <v>0</v>
      </c>
      <c r="E34" s="236">
        <f t="shared" ref="E34:R34" si="30">D34+E23</f>
        <v>0</v>
      </c>
      <c r="F34" s="193">
        <f t="shared" si="30"/>
        <v>0</v>
      </c>
      <c r="G34" s="193">
        <f t="shared" si="30"/>
        <v>0</v>
      </c>
      <c r="H34" s="193">
        <f t="shared" si="30"/>
        <v>0</v>
      </c>
      <c r="I34" s="193">
        <f t="shared" si="30"/>
        <v>0</v>
      </c>
      <c r="J34" s="193">
        <f t="shared" si="30"/>
        <v>0</v>
      </c>
      <c r="K34" s="193">
        <f t="shared" si="30"/>
        <v>0</v>
      </c>
      <c r="L34" s="193">
        <f t="shared" si="30"/>
        <v>0</v>
      </c>
      <c r="M34" s="193">
        <f t="shared" si="30"/>
        <v>0</v>
      </c>
      <c r="N34" s="193">
        <f t="shared" si="30"/>
        <v>0</v>
      </c>
      <c r="O34" s="193">
        <f t="shared" si="30"/>
        <v>0</v>
      </c>
      <c r="P34" s="193">
        <f t="shared" si="30"/>
        <v>0</v>
      </c>
      <c r="Q34" s="193">
        <f t="shared" si="30"/>
        <v>0</v>
      </c>
      <c r="R34" s="193">
        <f t="shared" si="30"/>
        <v>0</v>
      </c>
    </row>
    <row r="35" spans="2:18">
      <c r="B35" s="191" t="s">
        <v>112</v>
      </c>
      <c r="C35" s="234" t="str">
        <f>IF('3. Resources'!$B$88&lt;&gt;"",'3. Resources'!$B$88,"N/A")</f>
        <v>Kojiio</v>
      </c>
      <c r="D35" s="235">
        <v>0</v>
      </c>
      <c r="E35" s="236">
        <f t="shared" ref="E35:R35" si="31">D35+E24</f>
        <v>0</v>
      </c>
      <c r="F35" s="193">
        <f t="shared" si="31"/>
        <v>0</v>
      </c>
      <c r="G35" s="193">
        <f t="shared" si="31"/>
        <v>0</v>
      </c>
      <c r="H35" s="193">
        <f t="shared" si="31"/>
        <v>0</v>
      </c>
      <c r="I35" s="193">
        <f t="shared" si="31"/>
        <v>0</v>
      </c>
      <c r="J35" s="193">
        <f t="shared" si="31"/>
        <v>0</v>
      </c>
      <c r="K35" s="193">
        <f t="shared" si="31"/>
        <v>0</v>
      </c>
      <c r="L35" s="193">
        <f t="shared" si="31"/>
        <v>0</v>
      </c>
      <c r="M35" s="193">
        <f t="shared" si="31"/>
        <v>0</v>
      </c>
      <c r="N35" s="193">
        <f t="shared" si="31"/>
        <v>0</v>
      </c>
      <c r="O35" s="193">
        <f t="shared" si="31"/>
        <v>0</v>
      </c>
      <c r="P35" s="193">
        <f t="shared" si="31"/>
        <v>0</v>
      </c>
      <c r="Q35" s="193">
        <f t="shared" si="31"/>
        <v>0</v>
      </c>
      <c r="R35" s="193">
        <f t="shared" si="31"/>
        <v>0</v>
      </c>
    </row>
    <row r="36" spans="2:18">
      <c r="B36" s="191" t="s">
        <v>112</v>
      </c>
      <c r="C36" s="234" t="str">
        <f>IF('3. Resources'!$B$89&lt;&gt;"",'3. Resources'!$B$89,"N/A")</f>
        <v>Tiago</v>
      </c>
      <c r="D36" s="235">
        <v>0</v>
      </c>
      <c r="E36" s="236">
        <f t="shared" ref="E36:R36" si="32">D36+E25</f>
        <v>0</v>
      </c>
      <c r="F36" s="193">
        <f t="shared" si="32"/>
        <v>0</v>
      </c>
      <c r="G36" s="193">
        <f t="shared" si="32"/>
        <v>0</v>
      </c>
      <c r="H36" s="193">
        <f t="shared" si="32"/>
        <v>0</v>
      </c>
      <c r="I36" s="193">
        <f t="shared" si="32"/>
        <v>0</v>
      </c>
      <c r="J36" s="193">
        <f t="shared" si="32"/>
        <v>0</v>
      </c>
      <c r="K36" s="193">
        <f t="shared" si="32"/>
        <v>0</v>
      </c>
      <c r="L36" s="193">
        <f t="shared" si="32"/>
        <v>0</v>
      </c>
      <c r="M36" s="193">
        <f t="shared" si="32"/>
        <v>0</v>
      </c>
      <c r="N36" s="193">
        <f t="shared" si="32"/>
        <v>0</v>
      </c>
      <c r="O36" s="193">
        <f t="shared" si="32"/>
        <v>0</v>
      </c>
      <c r="P36" s="193">
        <f t="shared" si="32"/>
        <v>0</v>
      </c>
      <c r="Q36" s="193">
        <f t="shared" si="32"/>
        <v>0</v>
      </c>
      <c r="R36" s="193">
        <f t="shared" si="32"/>
        <v>0</v>
      </c>
    </row>
    <row r="37" spans="2:18">
      <c r="B37" s="191" t="s">
        <v>112</v>
      </c>
      <c r="C37" s="234" t="str">
        <f>IF('3. Resources'!$B$90&lt;&gt;"",'3. Resources'!$B$90,"N/A")</f>
        <v>Audio</v>
      </c>
      <c r="D37" s="235">
        <v>0</v>
      </c>
      <c r="E37" s="236">
        <f t="shared" ref="E37:R37" si="33">D37+E26</f>
        <v>0</v>
      </c>
      <c r="F37" s="193">
        <f t="shared" si="33"/>
        <v>0</v>
      </c>
      <c r="G37" s="193">
        <f t="shared" si="33"/>
        <v>0</v>
      </c>
      <c r="H37" s="193">
        <f t="shared" si="33"/>
        <v>0</v>
      </c>
      <c r="I37" s="193">
        <f t="shared" si="33"/>
        <v>0</v>
      </c>
      <c r="J37" s="193">
        <f t="shared" si="33"/>
        <v>0</v>
      </c>
      <c r="K37" s="193">
        <f t="shared" si="33"/>
        <v>0</v>
      </c>
      <c r="L37" s="193">
        <f t="shared" si="33"/>
        <v>0</v>
      </c>
      <c r="M37" s="193">
        <f t="shared" si="33"/>
        <v>0</v>
      </c>
      <c r="N37" s="193">
        <f t="shared" si="33"/>
        <v>0</v>
      </c>
      <c r="O37" s="193">
        <f t="shared" si="33"/>
        <v>0</v>
      </c>
      <c r="P37" s="193">
        <f t="shared" si="33"/>
        <v>0</v>
      </c>
      <c r="Q37" s="193">
        <f t="shared" si="33"/>
        <v>0</v>
      </c>
      <c r="R37" s="193">
        <f t="shared" si="33"/>
        <v>0</v>
      </c>
    </row>
    <row r="38" spans="2:18">
      <c r="B38" s="191" t="s">
        <v>112</v>
      </c>
      <c r="C38" s="234" t="str">
        <f>IF('3. Resources'!$B$91&lt;&gt;"",'3. Resources'!$B$91,"N/A")</f>
        <v>N/A</v>
      </c>
      <c r="D38" s="235">
        <v>0</v>
      </c>
      <c r="E38" s="236">
        <f t="shared" ref="E38:R38" si="34">D38+E27</f>
        <v>0</v>
      </c>
      <c r="F38" s="193">
        <f t="shared" si="34"/>
        <v>0</v>
      </c>
      <c r="G38" s="193">
        <f t="shared" si="34"/>
        <v>0</v>
      </c>
      <c r="H38" s="193">
        <f t="shared" si="34"/>
        <v>0</v>
      </c>
      <c r="I38" s="193">
        <f t="shared" si="34"/>
        <v>0</v>
      </c>
      <c r="J38" s="193">
        <f t="shared" si="34"/>
        <v>0</v>
      </c>
      <c r="K38" s="193">
        <f t="shared" si="34"/>
        <v>0</v>
      </c>
      <c r="L38" s="193">
        <f t="shared" si="34"/>
        <v>0</v>
      </c>
      <c r="M38" s="193">
        <f t="shared" si="34"/>
        <v>0</v>
      </c>
      <c r="N38" s="193">
        <f t="shared" si="34"/>
        <v>0</v>
      </c>
      <c r="O38" s="193">
        <f t="shared" si="34"/>
        <v>0</v>
      </c>
      <c r="P38" s="193">
        <f t="shared" si="34"/>
        <v>0</v>
      </c>
      <c r="Q38" s="193">
        <f t="shared" si="34"/>
        <v>0</v>
      </c>
      <c r="R38" s="193">
        <f t="shared" si="34"/>
        <v>0</v>
      </c>
    </row>
    <row r="39" spans="2:18">
      <c r="B39" s="191" t="s">
        <v>112</v>
      </c>
      <c r="C39" s="234" t="str">
        <f>IF('3. Resources'!$B$92&lt;&gt;"",'3. Resources'!$B$92,"N/A")</f>
        <v>N/A</v>
      </c>
      <c r="D39" s="235">
        <v>0</v>
      </c>
      <c r="E39" s="236">
        <f t="shared" ref="E39:R39" si="35">D39+E28</f>
        <v>0</v>
      </c>
      <c r="F39" s="193">
        <f t="shared" si="35"/>
        <v>0</v>
      </c>
      <c r="G39" s="193">
        <f t="shared" si="35"/>
        <v>0</v>
      </c>
      <c r="H39" s="193">
        <f t="shared" si="35"/>
        <v>0</v>
      </c>
      <c r="I39" s="193">
        <f t="shared" si="35"/>
        <v>0</v>
      </c>
      <c r="J39" s="193">
        <f t="shared" si="35"/>
        <v>0</v>
      </c>
      <c r="K39" s="193">
        <f t="shared" si="35"/>
        <v>0</v>
      </c>
      <c r="L39" s="193">
        <f t="shared" si="35"/>
        <v>0</v>
      </c>
      <c r="M39" s="193">
        <f t="shared" si="35"/>
        <v>0</v>
      </c>
      <c r="N39" s="193">
        <f t="shared" si="35"/>
        <v>0</v>
      </c>
      <c r="O39" s="193">
        <f t="shared" si="35"/>
        <v>0</v>
      </c>
      <c r="P39" s="193">
        <f t="shared" si="35"/>
        <v>0</v>
      </c>
      <c r="Q39" s="193">
        <f t="shared" si="35"/>
        <v>0</v>
      </c>
      <c r="R39" s="193">
        <f t="shared" si="35"/>
        <v>0</v>
      </c>
    </row>
    <row r="40" spans="2:18">
      <c r="B40" s="191" t="s">
        <v>112</v>
      </c>
      <c r="C40" s="234" t="str">
        <f>IF('3. Resources'!$B$93&lt;&gt;"",'3. Resources'!$B$93,"N/A")</f>
        <v>N/A</v>
      </c>
      <c r="D40" s="235">
        <v>0</v>
      </c>
      <c r="E40" s="236">
        <f t="shared" ref="E40:R40" si="36">D40+E29</f>
        <v>0</v>
      </c>
      <c r="F40" s="193">
        <f t="shared" si="36"/>
        <v>0</v>
      </c>
      <c r="G40" s="193">
        <f t="shared" si="36"/>
        <v>0</v>
      </c>
      <c r="H40" s="193">
        <f t="shared" si="36"/>
        <v>0</v>
      </c>
      <c r="I40" s="193">
        <f t="shared" si="36"/>
        <v>0</v>
      </c>
      <c r="J40" s="193">
        <f t="shared" si="36"/>
        <v>0</v>
      </c>
      <c r="K40" s="193">
        <f t="shared" si="36"/>
        <v>0</v>
      </c>
      <c r="L40" s="193">
        <f t="shared" si="36"/>
        <v>0</v>
      </c>
      <c r="M40" s="193">
        <f t="shared" si="36"/>
        <v>0</v>
      </c>
      <c r="N40" s="193">
        <f t="shared" si="36"/>
        <v>0</v>
      </c>
      <c r="O40" s="193">
        <f t="shared" si="36"/>
        <v>0</v>
      </c>
      <c r="P40" s="193">
        <f t="shared" si="36"/>
        <v>0</v>
      </c>
      <c r="Q40" s="193">
        <f t="shared" si="36"/>
        <v>0</v>
      </c>
      <c r="R40" s="193">
        <f t="shared" si="36"/>
        <v>0</v>
      </c>
    </row>
    <row r="41" spans="2:18">
      <c r="B41" s="191" t="s">
        <v>112</v>
      </c>
      <c r="C41" s="234" t="str">
        <f>IF('3. Resources'!$B$94&lt;&gt;"",'3. Resources'!$B$94,"N/A")</f>
        <v>N/A</v>
      </c>
      <c r="D41" s="235">
        <v>0</v>
      </c>
      <c r="E41" s="236">
        <f t="shared" ref="E41:R41" si="37">D41+E30</f>
        <v>0</v>
      </c>
      <c r="F41" s="193">
        <f t="shared" si="37"/>
        <v>0</v>
      </c>
      <c r="G41" s="193">
        <f t="shared" si="37"/>
        <v>0</v>
      </c>
      <c r="H41" s="193">
        <f t="shared" si="37"/>
        <v>0</v>
      </c>
      <c r="I41" s="193">
        <f t="shared" si="37"/>
        <v>0</v>
      </c>
      <c r="J41" s="193">
        <f t="shared" si="37"/>
        <v>0</v>
      </c>
      <c r="K41" s="193">
        <f t="shared" si="37"/>
        <v>0</v>
      </c>
      <c r="L41" s="193">
        <f t="shared" si="37"/>
        <v>0</v>
      </c>
      <c r="M41" s="193">
        <f t="shared" si="37"/>
        <v>0</v>
      </c>
      <c r="N41" s="193">
        <f t="shared" si="37"/>
        <v>0</v>
      </c>
      <c r="O41" s="193">
        <f t="shared" si="37"/>
        <v>0</v>
      </c>
      <c r="P41" s="193">
        <f t="shared" si="37"/>
        <v>0</v>
      </c>
      <c r="Q41" s="193">
        <f t="shared" si="37"/>
        <v>0</v>
      </c>
      <c r="R41" s="193">
        <f t="shared" si="37"/>
        <v>0</v>
      </c>
    </row>
    <row r="42" spans="2:18" ht="15.75" thickBot="1">
      <c r="B42" s="237" t="s">
        <v>112</v>
      </c>
      <c r="C42" s="238" t="str">
        <f>IF('3. Resources'!$B$95&lt;&gt;"",'3. Resources'!$B$95,"N/A")</f>
        <v>N/A</v>
      </c>
      <c r="D42" s="239">
        <v>0</v>
      </c>
      <c r="E42" s="240">
        <f t="shared" ref="E42:R42" si="38">D42+E31</f>
        <v>0</v>
      </c>
      <c r="F42" s="241">
        <f t="shared" si="38"/>
        <v>0</v>
      </c>
      <c r="G42" s="241">
        <f t="shared" si="38"/>
        <v>0</v>
      </c>
      <c r="H42" s="241">
        <f t="shared" si="38"/>
        <v>0</v>
      </c>
      <c r="I42" s="241">
        <f t="shared" si="38"/>
        <v>0</v>
      </c>
      <c r="J42" s="241">
        <f t="shared" si="38"/>
        <v>0</v>
      </c>
      <c r="K42" s="241">
        <f t="shared" si="38"/>
        <v>0</v>
      </c>
      <c r="L42" s="241">
        <f t="shared" si="38"/>
        <v>0</v>
      </c>
      <c r="M42" s="241">
        <f t="shared" si="38"/>
        <v>0</v>
      </c>
      <c r="N42" s="241">
        <f t="shared" si="38"/>
        <v>0</v>
      </c>
      <c r="O42" s="241">
        <f t="shared" si="38"/>
        <v>0</v>
      </c>
      <c r="P42" s="241">
        <f t="shared" si="38"/>
        <v>0</v>
      </c>
      <c r="Q42" s="241">
        <f t="shared" si="38"/>
        <v>0</v>
      </c>
      <c r="R42" s="241">
        <f t="shared" si="38"/>
        <v>0</v>
      </c>
    </row>
    <row r="43" spans="2:18" ht="15.75" thickBot="1">
      <c r="B43" s="211" t="s">
        <v>113</v>
      </c>
      <c r="C43" s="220" t="s">
        <v>110</v>
      </c>
      <c r="D43" s="228">
        <f>SUM(D44:D53)</f>
        <v>0</v>
      </c>
      <c r="E43" s="224">
        <f t="shared" ref="E43" si="39">SUM(E44:E53)</f>
        <v>0</v>
      </c>
      <c r="F43" s="212">
        <f t="shared" ref="F43" si="40">SUM(F44:F53)</f>
        <v>0</v>
      </c>
      <c r="G43" s="212">
        <f t="shared" ref="G43" si="41">SUM(G44:G53)</f>
        <v>0</v>
      </c>
      <c r="H43" s="212">
        <f t="shared" ref="H43" si="42">SUM(H44:H53)</f>
        <v>0</v>
      </c>
      <c r="I43" s="212">
        <f t="shared" ref="I43" si="43">SUM(I44:I53)</f>
        <v>0</v>
      </c>
      <c r="J43" s="212">
        <f t="shared" ref="J43" si="44">SUM(J44:J53)</f>
        <v>0</v>
      </c>
      <c r="K43" s="212">
        <f t="shared" ref="K43" si="45">SUM(K44:K53)</f>
        <v>0</v>
      </c>
      <c r="L43" s="212">
        <f t="shared" ref="L43" si="46">SUM(L44:L53)</f>
        <v>0</v>
      </c>
      <c r="M43" s="212">
        <f t="shared" ref="M43" si="47">SUM(M44:M53)</f>
        <v>0</v>
      </c>
      <c r="N43" s="212">
        <f t="shared" ref="N43" si="48">SUM(N44:N53)</f>
        <v>0</v>
      </c>
      <c r="O43" s="212">
        <f t="shared" ref="O43" si="49">SUM(O44:O53)</f>
        <v>0</v>
      </c>
      <c r="P43" s="212">
        <f t="shared" ref="P43" si="50">SUM(P44:P53)</f>
        <v>0</v>
      </c>
      <c r="Q43" s="212">
        <f t="shared" ref="Q43" si="51">SUM(Q44:Q53)</f>
        <v>0</v>
      </c>
      <c r="R43" s="213">
        <f t="shared" ref="R43" si="52">SUM(R44:R53)</f>
        <v>0</v>
      </c>
    </row>
    <row r="44" spans="2:18">
      <c r="B44" s="229" t="s">
        <v>113</v>
      </c>
      <c r="C44" s="230" t="str">
        <f>IF('3. Resources'!$B$86&lt;&gt;"",'3. Resources'!$B$86,"N/A")</f>
        <v>Gustavo</v>
      </c>
      <c r="D44" s="231">
        <v>0</v>
      </c>
      <c r="E44" s="232">
        <f t="shared" ref="E44:R48" si="53">E11-D11</f>
        <v>0</v>
      </c>
      <c r="F44" s="233">
        <f t="shared" si="53"/>
        <v>0</v>
      </c>
      <c r="G44" s="233">
        <f t="shared" si="53"/>
        <v>0</v>
      </c>
      <c r="H44" s="233">
        <f t="shared" si="53"/>
        <v>0</v>
      </c>
      <c r="I44" s="233">
        <f t="shared" si="53"/>
        <v>0</v>
      </c>
      <c r="J44" s="233">
        <f t="shared" si="53"/>
        <v>0</v>
      </c>
      <c r="K44" s="233">
        <f t="shared" si="53"/>
        <v>0</v>
      </c>
      <c r="L44" s="233">
        <f t="shared" si="53"/>
        <v>0</v>
      </c>
      <c r="M44" s="233">
        <f t="shared" si="53"/>
        <v>0</v>
      </c>
      <c r="N44" s="233">
        <f t="shared" si="53"/>
        <v>0</v>
      </c>
      <c r="O44" s="233">
        <f t="shared" si="53"/>
        <v>0</v>
      </c>
      <c r="P44" s="233">
        <f t="shared" si="53"/>
        <v>0</v>
      </c>
      <c r="Q44" s="233">
        <f t="shared" si="53"/>
        <v>0</v>
      </c>
      <c r="R44" s="233">
        <f t="shared" si="53"/>
        <v>0</v>
      </c>
    </row>
    <row r="45" spans="2:18">
      <c r="B45" s="191" t="s">
        <v>113</v>
      </c>
      <c r="C45" s="234" t="str">
        <f>IF('3. Resources'!$B$87&lt;&gt;"",'3. Resources'!$B$87,"N/A")</f>
        <v>Caio</v>
      </c>
      <c r="D45" s="235">
        <v>0</v>
      </c>
      <c r="E45" s="236">
        <f t="shared" si="53"/>
        <v>0</v>
      </c>
      <c r="F45" s="193">
        <f t="shared" si="53"/>
        <v>0</v>
      </c>
      <c r="G45" s="193">
        <f t="shared" si="53"/>
        <v>0</v>
      </c>
      <c r="H45" s="193">
        <f t="shared" si="53"/>
        <v>0</v>
      </c>
      <c r="I45" s="193">
        <f t="shared" si="53"/>
        <v>0</v>
      </c>
      <c r="J45" s="193">
        <f t="shared" si="53"/>
        <v>0</v>
      </c>
      <c r="K45" s="193">
        <f t="shared" si="53"/>
        <v>0</v>
      </c>
      <c r="L45" s="193">
        <f t="shared" si="53"/>
        <v>0</v>
      </c>
      <c r="M45" s="193">
        <f t="shared" si="53"/>
        <v>0</v>
      </c>
      <c r="N45" s="193">
        <f t="shared" si="53"/>
        <v>0</v>
      </c>
      <c r="O45" s="193">
        <f t="shared" si="53"/>
        <v>0</v>
      </c>
      <c r="P45" s="193">
        <f t="shared" si="53"/>
        <v>0</v>
      </c>
      <c r="Q45" s="193">
        <f t="shared" si="53"/>
        <v>0</v>
      </c>
      <c r="R45" s="193">
        <f t="shared" si="53"/>
        <v>0</v>
      </c>
    </row>
    <row r="46" spans="2:18">
      <c r="B46" s="191" t="s">
        <v>113</v>
      </c>
      <c r="C46" s="234" t="str">
        <f>IF('3. Resources'!$B$88&lt;&gt;"",'3. Resources'!$B$88,"N/A")</f>
        <v>Kojiio</v>
      </c>
      <c r="D46" s="235">
        <v>0</v>
      </c>
      <c r="E46" s="236">
        <f t="shared" si="53"/>
        <v>0</v>
      </c>
      <c r="F46" s="193">
        <f t="shared" si="53"/>
        <v>0</v>
      </c>
      <c r="G46" s="193">
        <f t="shared" si="53"/>
        <v>0</v>
      </c>
      <c r="H46" s="193">
        <f t="shared" si="53"/>
        <v>0</v>
      </c>
      <c r="I46" s="193">
        <f t="shared" si="53"/>
        <v>0</v>
      </c>
      <c r="J46" s="193">
        <f t="shared" si="53"/>
        <v>0</v>
      </c>
      <c r="K46" s="193">
        <f t="shared" si="53"/>
        <v>0</v>
      </c>
      <c r="L46" s="193">
        <f t="shared" si="53"/>
        <v>0</v>
      </c>
      <c r="M46" s="193">
        <f t="shared" si="53"/>
        <v>0</v>
      </c>
      <c r="N46" s="193">
        <f t="shared" si="53"/>
        <v>0</v>
      </c>
      <c r="O46" s="193">
        <f t="shared" si="53"/>
        <v>0</v>
      </c>
      <c r="P46" s="193">
        <f t="shared" si="53"/>
        <v>0</v>
      </c>
      <c r="Q46" s="193">
        <f t="shared" si="53"/>
        <v>0</v>
      </c>
      <c r="R46" s="193">
        <f t="shared" si="53"/>
        <v>0</v>
      </c>
    </row>
    <row r="47" spans="2:18">
      <c r="B47" s="191" t="s">
        <v>113</v>
      </c>
      <c r="C47" s="234" t="str">
        <f>IF('3. Resources'!$B$89&lt;&gt;"",'3. Resources'!$B$89,"N/A")</f>
        <v>Tiago</v>
      </c>
      <c r="D47" s="235">
        <v>0</v>
      </c>
      <c r="E47" s="236">
        <f t="shared" si="53"/>
        <v>0</v>
      </c>
      <c r="F47" s="193">
        <f t="shared" si="53"/>
        <v>0</v>
      </c>
      <c r="G47" s="193">
        <f t="shared" si="53"/>
        <v>0</v>
      </c>
      <c r="H47" s="193">
        <f t="shared" si="53"/>
        <v>0</v>
      </c>
      <c r="I47" s="193">
        <f t="shared" si="53"/>
        <v>0</v>
      </c>
      <c r="J47" s="193">
        <f t="shared" si="53"/>
        <v>0</v>
      </c>
      <c r="K47" s="193">
        <f t="shared" si="53"/>
        <v>0</v>
      </c>
      <c r="L47" s="193">
        <f t="shared" si="53"/>
        <v>0</v>
      </c>
      <c r="M47" s="193">
        <f t="shared" si="53"/>
        <v>0</v>
      </c>
      <c r="N47" s="193">
        <f t="shared" si="53"/>
        <v>0</v>
      </c>
      <c r="O47" s="193">
        <f t="shared" si="53"/>
        <v>0</v>
      </c>
      <c r="P47" s="193">
        <f t="shared" si="53"/>
        <v>0</v>
      </c>
      <c r="Q47" s="193">
        <f t="shared" si="53"/>
        <v>0</v>
      </c>
      <c r="R47" s="193">
        <f t="shared" si="53"/>
        <v>0</v>
      </c>
    </row>
    <row r="48" spans="2:18">
      <c r="B48" s="191" t="s">
        <v>113</v>
      </c>
      <c r="C48" s="234" t="str">
        <f>IF('3. Resources'!$B$90&lt;&gt;"",'3. Resources'!$B$90,"N/A")</f>
        <v>Audio</v>
      </c>
      <c r="D48" s="235">
        <v>0</v>
      </c>
      <c r="E48" s="236">
        <f t="shared" si="53"/>
        <v>0</v>
      </c>
      <c r="F48" s="193">
        <f t="shared" si="53"/>
        <v>0</v>
      </c>
      <c r="G48" s="193">
        <f t="shared" si="53"/>
        <v>0</v>
      </c>
      <c r="H48" s="193">
        <f t="shared" si="53"/>
        <v>0</v>
      </c>
      <c r="I48" s="193">
        <f t="shared" si="53"/>
        <v>0</v>
      </c>
      <c r="J48" s="193">
        <f t="shared" si="53"/>
        <v>0</v>
      </c>
      <c r="K48" s="193">
        <f t="shared" si="53"/>
        <v>0</v>
      </c>
      <c r="L48" s="193">
        <f t="shared" si="53"/>
        <v>0</v>
      </c>
      <c r="M48" s="193">
        <f t="shared" si="53"/>
        <v>0</v>
      </c>
      <c r="N48" s="193">
        <f t="shared" si="53"/>
        <v>0</v>
      </c>
      <c r="O48" s="193">
        <f t="shared" si="53"/>
        <v>0</v>
      </c>
      <c r="P48" s="193">
        <f t="shared" si="53"/>
        <v>0</v>
      </c>
      <c r="Q48" s="193">
        <f t="shared" si="53"/>
        <v>0</v>
      </c>
      <c r="R48" s="193">
        <f t="shared" si="53"/>
        <v>0</v>
      </c>
    </row>
    <row r="49" spans="2:18">
      <c r="B49" s="191" t="s">
        <v>113</v>
      </c>
      <c r="C49" s="234" t="str">
        <f>IF('3. Resources'!$B$91&lt;&gt;"",'3. Resources'!$B$91,"N/A")</f>
        <v>N/A</v>
      </c>
      <c r="D49" s="235">
        <v>0</v>
      </c>
      <c r="E49" s="236">
        <f t="shared" ref="E49:E53" si="54">E16-D16</f>
        <v>0</v>
      </c>
      <c r="F49" s="193">
        <f t="shared" ref="F49:F53" si="55">F16-E16</f>
        <v>0</v>
      </c>
      <c r="G49" s="193">
        <f t="shared" ref="G49:G53" si="56">G16-F16</f>
        <v>0</v>
      </c>
      <c r="H49" s="193">
        <f t="shared" ref="H49:H53" si="57">H16-G16</f>
        <v>0</v>
      </c>
      <c r="I49" s="193">
        <f t="shared" ref="I49:I53" si="58">I16-H16</f>
        <v>0</v>
      </c>
      <c r="J49" s="193">
        <f t="shared" ref="J49:J53" si="59">J16-I16</f>
        <v>0</v>
      </c>
      <c r="K49" s="193">
        <f t="shared" ref="K49:K53" si="60">K16-J16</f>
        <v>0</v>
      </c>
      <c r="L49" s="193">
        <f t="shared" ref="L49:L53" si="61">L16-K16</f>
        <v>0</v>
      </c>
      <c r="M49" s="193">
        <f t="shared" ref="M49:M53" si="62">M16-L16</f>
        <v>0</v>
      </c>
      <c r="N49" s="193">
        <f t="shared" ref="N49:N53" si="63">N16-M16</f>
        <v>0</v>
      </c>
      <c r="O49" s="193">
        <f t="shared" ref="O49:O53" si="64">O16-N16</f>
        <v>0</v>
      </c>
      <c r="P49" s="193">
        <f t="shared" ref="P49:P53" si="65">P16-O16</f>
        <v>0</v>
      </c>
      <c r="Q49" s="193">
        <f t="shared" ref="Q49:Q53" si="66">Q16-P16</f>
        <v>0</v>
      </c>
      <c r="R49" s="193">
        <f t="shared" ref="R49:R53" si="67">R16-Q16</f>
        <v>0</v>
      </c>
    </row>
    <row r="50" spans="2:18">
      <c r="B50" s="191" t="s">
        <v>113</v>
      </c>
      <c r="C50" s="234" t="str">
        <f>IF('3. Resources'!$B$92&lt;&gt;"",'3. Resources'!$B$92,"N/A")</f>
        <v>N/A</v>
      </c>
      <c r="D50" s="235">
        <v>0</v>
      </c>
      <c r="E50" s="236">
        <f t="shared" si="54"/>
        <v>0</v>
      </c>
      <c r="F50" s="193">
        <f t="shared" si="55"/>
        <v>0</v>
      </c>
      <c r="G50" s="193">
        <f t="shared" si="56"/>
        <v>0</v>
      </c>
      <c r="H50" s="193">
        <f t="shared" si="57"/>
        <v>0</v>
      </c>
      <c r="I50" s="193">
        <f t="shared" si="58"/>
        <v>0</v>
      </c>
      <c r="J50" s="193">
        <f t="shared" si="59"/>
        <v>0</v>
      </c>
      <c r="K50" s="193">
        <f t="shared" si="60"/>
        <v>0</v>
      </c>
      <c r="L50" s="193">
        <f t="shared" si="61"/>
        <v>0</v>
      </c>
      <c r="M50" s="193">
        <f t="shared" si="62"/>
        <v>0</v>
      </c>
      <c r="N50" s="193">
        <f t="shared" si="63"/>
        <v>0</v>
      </c>
      <c r="O50" s="193">
        <f t="shared" si="64"/>
        <v>0</v>
      </c>
      <c r="P50" s="193">
        <f t="shared" si="65"/>
        <v>0</v>
      </c>
      <c r="Q50" s="193">
        <f t="shared" si="66"/>
        <v>0</v>
      </c>
      <c r="R50" s="193">
        <f t="shared" si="67"/>
        <v>0</v>
      </c>
    </row>
    <row r="51" spans="2:18">
      <c r="B51" s="191" t="s">
        <v>113</v>
      </c>
      <c r="C51" s="234" t="str">
        <f>IF('3. Resources'!$B$93&lt;&gt;"",'3. Resources'!$B$93,"N/A")</f>
        <v>N/A</v>
      </c>
      <c r="D51" s="235">
        <v>0</v>
      </c>
      <c r="E51" s="236">
        <f t="shared" si="54"/>
        <v>0</v>
      </c>
      <c r="F51" s="193">
        <f t="shared" si="55"/>
        <v>0</v>
      </c>
      <c r="G51" s="193">
        <f t="shared" si="56"/>
        <v>0</v>
      </c>
      <c r="H51" s="193">
        <f t="shared" si="57"/>
        <v>0</v>
      </c>
      <c r="I51" s="193">
        <f t="shared" si="58"/>
        <v>0</v>
      </c>
      <c r="J51" s="193">
        <f t="shared" si="59"/>
        <v>0</v>
      </c>
      <c r="K51" s="193">
        <f t="shared" si="60"/>
        <v>0</v>
      </c>
      <c r="L51" s="193">
        <f t="shared" si="61"/>
        <v>0</v>
      </c>
      <c r="M51" s="193">
        <f t="shared" si="62"/>
        <v>0</v>
      </c>
      <c r="N51" s="193">
        <f t="shared" si="63"/>
        <v>0</v>
      </c>
      <c r="O51" s="193">
        <f t="shared" si="64"/>
        <v>0</v>
      </c>
      <c r="P51" s="193">
        <f t="shared" si="65"/>
        <v>0</v>
      </c>
      <c r="Q51" s="193">
        <f t="shared" si="66"/>
        <v>0</v>
      </c>
      <c r="R51" s="193">
        <f t="shared" si="67"/>
        <v>0</v>
      </c>
    </row>
    <row r="52" spans="2:18">
      <c r="B52" s="191" t="s">
        <v>113</v>
      </c>
      <c r="C52" s="234" t="str">
        <f>IF('3. Resources'!$B$94&lt;&gt;"",'3. Resources'!$B$94,"N/A")</f>
        <v>N/A</v>
      </c>
      <c r="D52" s="235">
        <v>0</v>
      </c>
      <c r="E52" s="236">
        <f t="shared" si="54"/>
        <v>0</v>
      </c>
      <c r="F52" s="193">
        <f t="shared" si="55"/>
        <v>0</v>
      </c>
      <c r="G52" s="193">
        <f t="shared" si="56"/>
        <v>0</v>
      </c>
      <c r="H52" s="193">
        <f t="shared" si="57"/>
        <v>0</v>
      </c>
      <c r="I52" s="193">
        <f t="shared" si="58"/>
        <v>0</v>
      </c>
      <c r="J52" s="193">
        <f t="shared" si="59"/>
        <v>0</v>
      </c>
      <c r="K52" s="193">
        <f t="shared" si="60"/>
        <v>0</v>
      </c>
      <c r="L52" s="193">
        <f t="shared" si="61"/>
        <v>0</v>
      </c>
      <c r="M52" s="193">
        <f t="shared" si="62"/>
        <v>0</v>
      </c>
      <c r="N52" s="193">
        <f t="shared" si="63"/>
        <v>0</v>
      </c>
      <c r="O52" s="193">
        <f t="shared" si="64"/>
        <v>0</v>
      </c>
      <c r="P52" s="193">
        <f t="shared" si="65"/>
        <v>0</v>
      </c>
      <c r="Q52" s="193">
        <f t="shared" si="66"/>
        <v>0</v>
      </c>
      <c r="R52" s="193">
        <f t="shared" si="67"/>
        <v>0</v>
      </c>
    </row>
    <row r="53" spans="2:18" ht="15.75" thickBot="1">
      <c r="B53" s="237" t="s">
        <v>113</v>
      </c>
      <c r="C53" s="238" t="str">
        <f>IF('3. Resources'!$B$95&lt;&gt;"",'3. Resources'!$B$95,"N/A")</f>
        <v>N/A</v>
      </c>
      <c r="D53" s="239">
        <v>0</v>
      </c>
      <c r="E53" s="240">
        <f t="shared" si="54"/>
        <v>0</v>
      </c>
      <c r="F53" s="241">
        <f t="shared" si="55"/>
        <v>0</v>
      </c>
      <c r="G53" s="241">
        <f t="shared" si="56"/>
        <v>0</v>
      </c>
      <c r="H53" s="241">
        <f t="shared" si="57"/>
        <v>0</v>
      </c>
      <c r="I53" s="241">
        <f t="shared" si="58"/>
        <v>0</v>
      </c>
      <c r="J53" s="241">
        <f t="shared" si="59"/>
        <v>0</v>
      </c>
      <c r="K53" s="241">
        <f t="shared" si="60"/>
        <v>0</v>
      </c>
      <c r="L53" s="241">
        <f t="shared" si="61"/>
        <v>0</v>
      </c>
      <c r="M53" s="241">
        <f t="shared" si="62"/>
        <v>0</v>
      </c>
      <c r="N53" s="241">
        <f t="shared" si="63"/>
        <v>0</v>
      </c>
      <c r="O53" s="241">
        <f t="shared" si="64"/>
        <v>0</v>
      </c>
      <c r="P53" s="241">
        <f t="shared" si="65"/>
        <v>0</v>
      </c>
      <c r="Q53" s="241">
        <f t="shared" si="66"/>
        <v>0</v>
      </c>
      <c r="R53" s="241">
        <f t="shared" si="67"/>
        <v>0</v>
      </c>
    </row>
    <row r="54" spans="2:18" ht="15.75" thickBot="1">
      <c r="B54" s="251" t="s">
        <v>88</v>
      </c>
      <c r="C54" s="252" t="s">
        <v>110</v>
      </c>
      <c r="D54" s="253">
        <f>SUM(D55:D64)</f>
        <v>0</v>
      </c>
      <c r="E54" s="254">
        <f t="shared" ref="E54" si="68">SUM(E55:E64)</f>
        <v>0</v>
      </c>
      <c r="F54" s="255">
        <f t="shared" ref="F54" si="69">SUM(F55:F64)</f>
        <v>0</v>
      </c>
      <c r="G54" s="255">
        <f t="shared" ref="G54" si="70">SUM(G55:G64)</f>
        <v>0</v>
      </c>
      <c r="H54" s="255">
        <f t="shared" ref="H54" si="71">SUM(H55:H64)</f>
        <v>0</v>
      </c>
      <c r="I54" s="255">
        <f t="shared" ref="I54" si="72">SUM(I55:I64)</f>
        <v>0</v>
      </c>
      <c r="J54" s="255">
        <f t="shared" ref="J54" si="73">SUM(J55:J64)</f>
        <v>0</v>
      </c>
      <c r="K54" s="255">
        <f t="shared" ref="K54" si="74">SUM(K55:K64)</f>
        <v>0</v>
      </c>
      <c r="L54" s="255">
        <f t="shared" ref="L54" si="75">SUM(L55:L64)</f>
        <v>0</v>
      </c>
      <c r="M54" s="255">
        <f t="shared" ref="M54" si="76">SUM(M55:M64)</f>
        <v>0</v>
      </c>
      <c r="N54" s="255">
        <f t="shared" ref="N54" si="77">SUM(N55:N64)</f>
        <v>0</v>
      </c>
      <c r="O54" s="255">
        <f t="shared" ref="O54" si="78">SUM(O55:O64)</f>
        <v>0</v>
      </c>
      <c r="P54" s="255">
        <f t="shared" ref="P54" si="79">SUM(P55:P64)</f>
        <v>0</v>
      </c>
      <c r="Q54" s="255">
        <f t="shared" ref="Q54" si="80">SUM(Q55:Q64)</f>
        <v>0</v>
      </c>
      <c r="R54" s="256">
        <f t="shared" ref="R54" si="81">SUM(R55:R64)</f>
        <v>0</v>
      </c>
    </row>
    <row r="55" spans="2:18">
      <c r="B55" s="242" t="s">
        <v>88</v>
      </c>
      <c r="C55" s="243" t="str">
        <f>IF('3. Resources'!$B$86&lt;&gt;"",'3. Resources'!$B$86,"N/A")</f>
        <v>Gustavo</v>
      </c>
      <c r="D55" s="244">
        <f t="shared" ref="D55:R55" si="82">D11-D33</f>
        <v>0</v>
      </c>
      <c r="E55" s="245">
        <f t="shared" si="82"/>
        <v>0</v>
      </c>
      <c r="F55" s="246">
        <f t="shared" si="82"/>
        <v>0</v>
      </c>
      <c r="G55" s="246">
        <f t="shared" si="82"/>
        <v>0</v>
      </c>
      <c r="H55" s="246">
        <f t="shared" si="82"/>
        <v>0</v>
      </c>
      <c r="I55" s="246">
        <f t="shared" si="82"/>
        <v>0</v>
      </c>
      <c r="J55" s="246">
        <f t="shared" si="82"/>
        <v>0</v>
      </c>
      <c r="K55" s="246">
        <f t="shared" si="82"/>
        <v>0</v>
      </c>
      <c r="L55" s="246">
        <f t="shared" si="82"/>
        <v>0</v>
      </c>
      <c r="M55" s="246">
        <f t="shared" si="82"/>
        <v>0</v>
      </c>
      <c r="N55" s="246">
        <f t="shared" si="82"/>
        <v>0</v>
      </c>
      <c r="O55" s="246">
        <f t="shared" si="82"/>
        <v>0</v>
      </c>
      <c r="P55" s="246">
        <f t="shared" si="82"/>
        <v>0</v>
      </c>
      <c r="Q55" s="246">
        <f t="shared" si="82"/>
        <v>0</v>
      </c>
      <c r="R55" s="246">
        <f t="shared" si="82"/>
        <v>0</v>
      </c>
    </row>
    <row r="56" spans="2:18">
      <c r="B56" s="192" t="s">
        <v>88</v>
      </c>
      <c r="C56" s="247" t="str">
        <f>IF('3. Resources'!$B$87&lt;&gt;"",'3. Resources'!$B$87,"N/A")</f>
        <v>Caio</v>
      </c>
      <c r="D56" s="248">
        <f t="shared" ref="D56:R56" si="83">D12-D34</f>
        <v>0</v>
      </c>
      <c r="E56" s="249">
        <f t="shared" si="83"/>
        <v>0</v>
      </c>
      <c r="F56" s="194">
        <f t="shared" si="83"/>
        <v>0</v>
      </c>
      <c r="G56" s="194">
        <f t="shared" si="83"/>
        <v>0</v>
      </c>
      <c r="H56" s="194">
        <f t="shared" si="83"/>
        <v>0</v>
      </c>
      <c r="I56" s="194">
        <f t="shared" si="83"/>
        <v>0</v>
      </c>
      <c r="J56" s="194">
        <f t="shared" si="83"/>
        <v>0</v>
      </c>
      <c r="K56" s="194">
        <f t="shared" si="83"/>
        <v>0</v>
      </c>
      <c r="L56" s="194">
        <f t="shared" si="83"/>
        <v>0</v>
      </c>
      <c r="M56" s="194">
        <f t="shared" si="83"/>
        <v>0</v>
      </c>
      <c r="N56" s="194">
        <f t="shared" si="83"/>
        <v>0</v>
      </c>
      <c r="O56" s="194">
        <f t="shared" si="83"/>
        <v>0</v>
      </c>
      <c r="P56" s="194">
        <f t="shared" si="83"/>
        <v>0</v>
      </c>
      <c r="Q56" s="194">
        <f t="shared" si="83"/>
        <v>0</v>
      </c>
      <c r="R56" s="194">
        <f t="shared" si="83"/>
        <v>0</v>
      </c>
    </row>
    <row r="57" spans="2:18">
      <c r="B57" s="192" t="s">
        <v>88</v>
      </c>
      <c r="C57" s="247" t="str">
        <f>IF('3. Resources'!$B$88&lt;&gt;"",'3. Resources'!$B$88,"N/A")</f>
        <v>Kojiio</v>
      </c>
      <c r="D57" s="248">
        <f t="shared" ref="D57:R57" si="84">D13-D35</f>
        <v>0</v>
      </c>
      <c r="E57" s="249">
        <f t="shared" si="84"/>
        <v>0</v>
      </c>
      <c r="F57" s="194">
        <f t="shared" si="84"/>
        <v>0</v>
      </c>
      <c r="G57" s="194">
        <f t="shared" si="84"/>
        <v>0</v>
      </c>
      <c r="H57" s="194">
        <f t="shared" si="84"/>
        <v>0</v>
      </c>
      <c r="I57" s="194">
        <f t="shared" si="84"/>
        <v>0</v>
      </c>
      <c r="J57" s="194">
        <f t="shared" si="84"/>
        <v>0</v>
      </c>
      <c r="K57" s="194">
        <f t="shared" si="84"/>
        <v>0</v>
      </c>
      <c r="L57" s="194">
        <f t="shared" si="84"/>
        <v>0</v>
      </c>
      <c r="M57" s="194">
        <f t="shared" si="84"/>
        <v>0</v>
      </c>
      <c r="N57" s="194">
        <f t="shared" si="84"/>
        <v>0</v>
      </c>
      <c r="O57" s="194">
        <f t="shared" si="84"/>
        <v>0</v>
      </c>
      <c r="P57" s="194">
        <f t="shared" si="84"/>
        <v>0</v>
      </c>
      <c r="Q57" s="194">
        <f t="shared" si="84"/>
        <v>0</v>
      </c>
      <c r="R57" s="194">
        <f t="shared" si="84"/>
        <v>0</v>
      </c>
    </row>
    <row r="58" spans="2:18">
      <c r="B58" s="192" t="s">
        <v>88</v>
      </c>
      <c r="C58" s="247" t="str">
        <f>IF('3. Resources'!$B$89&lt;&gt;"",'3. Resources'!$B$89,"N/A")</f>
        <v>Tiago</v>
      </c>
      <c r="D58" s="248">
        <f t="shared" ref="D58:R58" si="85">D14-D36</f>
        <v>0</v>
      </c>
      <c r="E58" s="249">
        <f t="shared" si="85"/>
        <v>0</v>
      </c>
      <c r="F58" s="194">
        <f t="shared" si="85"/>
        <v>0</v>
      </c>
      <c r="G58" s="194">
        <f t="shared" si="85"/>
        <v>0</v>
      </c>
      <c r="H58" s="194">
        <f t="shared" si="85"/>
        <v>0</v>
      </c>
      <c r="I58" s="194">
        <f t="shared" si="85"/>
        <v>0</v>
      </c>
      <c r="J58" s="194">
        <f t="shared" si="85"/>
        <v>0</v>
      </c>
      <c r="K58" s="194">
        <f t="shared" si="85"/>
        <v>0</v>
      </c>
      <c r="L58" s="194">
        <f t="shared" si="85"/>
        <v>0</v>
      </c>
      <c r="M58" s="194">
        <f t="shared" si="85"/>
        <v>0</v>
      </c>
      <c r="N58" s="194">
        <f t="shared" si="85"/>
        <v>0</v>
      </c>
      <c r="O58" s="194">
        <f t="shared" si="85"/>
        <v>0</v>
      </c>
      <c r="P58" s="194">
        <f t="shared" si="85"/>
        <v>0</v>
      </c>
      <c r="Q58" s="194">
        <f t="shared" si="85"/>
        <v>0</v>
      </c>
      <c r="R58" s="194">
        <f t="shared" si="85"/>
        <v>0</v>
      </c>
    </row>
    <row r="59" spans="2:18">
      <c r="B59" s="192" t="s">
        <v>88</v>
      </c>
      <c r="C59" s="247" t="str">
        <f>IF('3. Resources'!$B$90&lt;&gt;"",'3. Resources'!$B$90,"N/A")</f>
        <v>Audio</v>
      </c>
      <c r="D59" s="248">
        <f t="shared" ref="D59:R59" si="86">D15-D37</f>
        <v>0</v>
      </c>
      <c r="E59" s="249">
        <f t="shared" si="86"/>
        <v>0</v>
      </c>
      <c r="F59" s="194">
        <f t="shared" si="86"/>
        <v>0</v>
      </c>
      <c r="G59" s="194">
        <f t="shared" si="86"/>
        <v>0</v>
      </c>
      <c r="H59" s="194">
        <f t="shared" si="86"/>
        <v>0</v>
      </c>
      <c r="I59" s="194">
        <f t="shared" si="86"/>
        <v>0</v>
      </c>
      <c r="J59" s="194">
        <f t="shared" si="86"/>
        <v>0</v>
      </c>
      <c r="K59" s="194">
        <f t="shared" si="86"/>
        <v>0</v>
      </c>
      <c r="L59" s="194">
        <f t="shared" si="86"/>
        <v>0</v>
      </c>
      <c r="M59" s="194">
        <f t="shared" si="86"/>
        <v>0</v>
      </c>
      <c r="N59" s="194">
        <f t="shared" si="86"/>
        <v>0</v>
      </c>
      <c r="O59" s="194">
        <f t="shared" si="86"/>
        <v>0</v>
      </c>
      <c r="P59" s="194">
        <f t="shared" si="86"/>
        <v>0</v>
      </c>
      <c r="Q59" s="194">
        <f t="shared" si="86"/>
        <v>0</v>
      </c>
      <c r="R59" s="194">
        <f t="shared" si="86"/>
        <v>0</v>
      </c>
    </row>
    <row r="60" spans="2:18">
      <c r="B60" s="192" t="s">
        <v>88</v>
      </c>
      <c r="C60" s="247" t="str">
        <f>IF('3. Resources'!$B$91&lt;&gt;"",'3. Resources'!$B$91,"N/A")</f>
        <v>N/A</v>
      </c>
      <c r="D60" s="248">
        <f t="shared" ref="D60:R60" si="87">D16-D38</f>
        <v>0</v>
      </c>
      <c r="E60" s="249">
        <f t="shared" si="87"/>
        <v>0</v>
      </c>
      <c r="F60" s="194">
        <f t="shared" si="87"/>
        <v>0</v>
      </c>
      <c r="G60" s="194">
        <f t="shared" si="87"/>
        <v>0</v>
      </c>
      <c r="H60" s="194">
        <f t="shared" si="87"/>
        <v>0</v>
      </c>
      <c r="I60" s="194">
        <f t="shared" si="87"/>
        <v>0</v>
      </c>
      <c r="J60" s="194">
        <f t="shared" si="87"/>
        <v>0</v>
      </c>
      <c r="K60" s="194">
        <f t="shared" si="87"/>
        <v>0</v>
      </c>
      <c r="L60" s="194">
        <f t="shared" si="87"/>
        <v>0</v>
      </c>
      <c r="M60" s="194">
        <f t="shared" si="87"/>
        <v>0</v>
      </c>
      <c r="N60" s="194">
        <f t="shared" si="87"/>
        <v>0</v>
      </c>
      <c r="O60" s="194">
        <f t="shared" si="87"/>
        <v>0</v>
      </c>
      <c r="P60" s="194">
        <f t="shared" si="87"/>
        <v>0</v>
      </c>
      <c r="Q60" s="194">
        <f t="shared" si="87"/>
        <v>0</v>
      </c>
      <c r="R60" s="194">
        <f t="shared" si="87"/>
        <v>0</v>
      </c>
    </row>
    <row r="61" spans="2:18">
      <c r="B61" s="192" t="s">
        <v>88</v>
      </c>
      <c r="C61" s="247" t="str">
        <f>IF('3. Resources'!$B$92&lt;&gt;"",'3. Resources'!$B$92,"N/A")</f>
        <v>N/A</v>
      </c>
      <c r="D61" s="248">
        <f t="shared" ref="D61:R61" si="88">D17-D39</f>
        <v>0</v>
      </c>
      <c r="E61" s="249">
        <f t="shared" si="88"/>
        <v>0</v>
      </c>
      <c r="F61" s="194">
        <f t="shared" si="88"/>
        <v>0</v>
      </c>
      <c r="G61" s="194">
        <f t="shared" si="88"/>
        <v>0</v>
      </c>
      <c r="H61" s="194">
        <f t="shared" si="88"/>
        <v>0</v>
      </c>
      <c r="I61" s="194">
        <f t="shared" si="88"/>
        <v>0</v>
      </c>
      <c r="J61" s="194">
        <f t="shared" si="88"/>
        <v>0</v>
      </c>
      <c r="K61" s="194">
        <f t="shared" si="88"/>
        <v>0</v>
      </c>
      <c r="L61" s="194">
        <f t="shared" si="88"/>
        <v>0</v>
      </c>
      <c r="M61" s="194">
        <f t="shared" si="88"/>
        <v>0</v>
      </c>
      <c r="N61" s="194">
        <f t="shared" si="88"/>
        <v>0</v>
      </c>
      <c r="O61" s="194">
        <f t="shared" si="88"/>
        <v>0</v>
      </c>
      <c r="P61" s="194">
        <f t="shared" si="88"/>
        <v>0</v>
      </c>
      <c r="Q61" s="194">
        <f t="shared" si="88"/>
        <v>0</v>
      </c>
      <c r="R61" s="194">
        <f t="shared" si="88"/>
        <v>0</v>
      </c>
    </row>
    <row r="62" spans="2:18">
      <c r="B62" s="192" t="s">
        <v>88</v>
      </c>
      <c r="C62" s="247" t="str">
        <f>IF('3. Resources'!$B$93&lt;&gt;"",'3. Resources'!$B$93,"N/A")</f>
        <v>N/A</v>
      </c>
      <c r="D62" s="248">
        <f t="shared" ref="D62:R62" si="89">D18-D40</f>
        <v>0</v>
      </c>
      <c r="E62" s="249">
        <f t="shared" si="89"/>
        <v>0</v>
      </c>
      <c r="F62" s="194">
        <f t="shared" si="89"/>
        <v>0</v>
      </c>
      <c r="G62" s="194">
        <f t="shared" si="89"/>
        <v>0</v>
      </c>
      <c r="H62" s="194">
        <f t="shared" si="89"/>
        <v>0</v>
      </c>
      <c r="I62" s="194">
        <f t="shared" si="89"/>
        <v>0</v>
      </c>
      <c r="J62" s="194">
        <f t="shared" si="89"/>
        <v>0</v>
      </c>
      <c r="K62" s="194">
        <f t="shared" si="89"/>
        <v>0</v>
      </c>
      <c r="L62" s="194">
        <f t="shared" si="89"/>
        <v>0</v>
      </c>
      <c r="M62" s="194">
        <f t="shared" si="89"/>
        <v>0</v>
      </c>
      <c r="N62" s="194">
        <f t="shared" si="89"/>
        <v>0</v>
      </c>
      <c r="O62" s="194">
        <f t="shared" si="89"/>
        <v>0</v>
      </c>
      <c r="P62" s="194">
        <f t="shared" si="89"/>
        <v>0</v>
      </c>
      <c r="Q62" s="194">
        <f t="shared" si="89"/>
        <v>0</v>
      </c>
      <c r="R62" s="194">
        <f t="shared" si="89"/>
        <v>0</v>
      </c>
    </row>
    <row r="63" spans="2:18">
      <c r="B63" s="192" t="s">
        <v>88</v>
      </c>
      <c r="C63" s="247" t="str">
        <f>IF('3. Resources'!$B$94&lt;&gt;"",'3. Resources'!$B$94,"N/A")</f>
        <v>N/A</v>
      </c>
      <c r="D63" s="248">
        <f t="shared" ref="D63:R63" si="90">D19-D41</f>
        <v>0</v>
      </c>
      <c r="E63" s="249">
        <f t="shared" si="90"/>
        <v>0</v>
      </c>
      <c r="F63" s="194">
        <f t="shared" si="90"/>
        <v>0</v>
      </c>
      <c r="G63" s="194">
        <f t="shared" si="90"/>
        <v>0</v>
      </c>
      <c r="H63" s="194">
        <f t="shared" si="90"/>
        <v>0</v>
      </c>
      <c r="I63" s="194">
        <f t="shared" si="90"/>
        <v>0</v>
      </c>
      <c r="J63" s="194">
        <f t="shared" si="90"/>
        <v>0</v>
      </c>
      <c r="K63" s="194">
        <f t="shared" si="90"/>
        <v>0</v>
      </c>
      <c r="L63" s="194">
        <f t="shared" si="90"/>
        <v>0</v>
      </c>
      <c r="M63" s="194">
        <f t="shared" si="90"/>
        <v>0</v>
      </c>
      <c r="N63" s="194">
        <f t="shared" si="90"/>
        <v>0</v>
      </c>
      <c r="O63" s="194">
        <f t="shared" si="90"/>
        <v>0</v>
      </c>
      <c r="P63" s="194">
        <f t="shared" si="90"/>
        <v>0</v>
      </c>
      <c r="Q63" s="194">
        <f t="shared" si="90"/>
        <v>0</v>
      </c>
      <c r="R63" s="194">
        <f t="shared" si="90"/>
        <v>0</v>
      </c>
    </row>
    <row r="64" spans="2:18" ht="15.75" thickBot="1">
      <c r="B64" s="192" t="s">
        <v>88</v>
      </c>
      <c r="C64" s="247" t="str">
        <f>IF('3. Resources'!$B$95&lt;&gt;"",'3. Resources'!$B$95,"N/A")</f>
        <v>N/A</v>
      </c>
      <c r="D64" s="250">
        <f t="shared" ref="D64:R64" si="91">D20-D42</f>
        <v>0</v>
      </c>
      <c r="E64" s="249">
        <f t="shared" si="91"/>
        <v>0</v>
      </c>
      <c r="F64" s="194">
        <f t="shared" si="91"/>
        <v>0</v>
      </c>
      <c r="G64" s="194">
        <f t="shared" si="91"/>
        <v>0</v>
      </c>
      <c r="H64" s="194">
        <f t="shared" si="91"/>
        <v>0</v>
      </c>
      <c r="I64" s="194">
        <f t="shared" si="91"/>
        <v>0</v>
      </c>
      <c r="J64" s="194">
        <f t="shared" si="91"/>
        <v>0</v>
      </c>
      <c r="K64" s="194">
        <f t="shared" si="91"/>
        <v>0</v>
      </c>
      <c r="L64" s="194">
        <f t="shared" si="91"/>
        <v>0</v>
      </c>
      <c r="M64" s="194">
        <f t="shared" si="91"/>
        <v>0</v>
      </c>
      <c r="N64" s="194">
        <f t="shared" si="91"/>
        <v>0</v>
      </c>
      <c r="O64" s="194">
        <f t="shared" si="91"/>
        <v>0</v>
      </c>
      <c r="P64" s="194">
        <f t="shared" si="91"/>
        <v>0</v>
      </c>
      <c r="Q64" s="194">
        <f t="shared" si="91"/>
        <v>0</v>
      </c>
      <c r="R64" s="194">
        <f t="shared" si="91"/>
        <v>0</v>
      </c>
    </row>
    <row r="66" spans="2:18" ht="15.75" thickBot="1">
      <c r="B66" s="399" t="s">
        <v>42</v>
      </c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1"/>
    </row>
    <row r="67" spans="2:18" ht="15.75" thickBot="1">
      <c r="B67" s="268" t="s">
        <v>116</v>
      </c>
      <c r="C67" s="269" t="s">
        <v>110</v>
      </c>
      <c r="D67" s="270">
        <f>SUM(D68:D77)</f>
        <v>0</v>
      </c>
      <c r="E67" s="270">
        <f t="shared" ref="E67:R67" si="92">SUM(E68:E77)</f>
        <v>0</v>
      </c>
      <c r="F67" s="270">
        <f t="shared" si="92"/>
        <v>0</v>
      </c>
      <c r="G67" s="270">
        <f t="shared" si="92"/>
        <v>0</v>
      </c>
      <c r="H67" s="270">
        <f t="shared" si="92"/>
        <v>0</v>
      </c>
      <c r="I67" s="270">
        <f t="shared" si="92"/>
        <v>0</v>
      </c>
      <c r="J67" s="270">
        <f t="shared" si="92"/>
        <v>0</v>
      </c>
      <c r="K67" s="270">
        <f t="shared" si="92"/>
        <v>0</v>
      </c>
      <c r="L67" s="270">
        <f t="shared" si="92"/>
        <v>0</v>
      </c>
      <c r="M67" s="270">
        <f t="shared" si="92"/>
        <v>0</v>
      </c>
      <c r="N67" s="270">
        <f t="shared" si="92"/>
        <v>0</v>
      </c>
      <c r="O67" s="270">
        <f t="shared" si="92"/>
        <v>0</v>
      </c>
      <c r="P67" s="270">
        <f t="shared" si="92"/>
        <v>0</v>
      </c>
      <c r="Q67" s="270">
        <f t="shared" si="92"/>
        <v>0</v>
      </c>
      <c r="R67" s="271">
        <f t="shared" si="92"/>
        <v>0</v>
      </c>
    </row>
    <row r="68" spans="2:18">
      <c r="B68" s="275" t="s">
        <v>116</v>
      </c>
      <c r="C68" s="276" t="str">
        <f>IF('3. Resources'!$B$86&lt;&gt;"",'3. Resources'!$B$86,"N/A")</f>
        <v>Gustavo</v>
      </c>
      <c r="D68" s="266">
        <f>D79/'3. Resources'!$B$54</f>
        <v>0</v>
      </c>
      <c r="E68" s="267">
        <f>IF(AND(WEEKDAY('3. Resources'!D$54)&lt;&gt;1,WEEKDAY('3. Resources'!D$54)&lt;&gt;7,'3. Resources'!D$55&lt;&gt;"FER"),$D68,0)</f>
        <v>0</v>
      </c>
      <c r="F68" s="267">
        <f>IF(AND(WEEKDAY('3. Resources'!E$54)&lt;&gt;1,WEEKDAY('3. Resources'!E$54)&lt;&gt;7,'3. Resources'!E$55&lt;&gt;"FER"),$D68,0)</f>
        <v>0</v>
      </c>
      <c r="G68" s="267">
        <f>IF(AND(WEEKDAY('3. Resources'!F$54)&lt;&gt;1,WEEKDAY('3. Resources'!F$54)&lt;&gt;7,'3. Resources'!F$55&lt;&gt;"FER"),$D68,0)</f>
        <v>0</v>
      </c>
      <c r="H68" s="267">
        <f>IF(AND(WEEKDAY('3. Resources'!G$54)&lt;&gt;1,WEEKDAY('3. Resources'!G$54)&lt;&gt;7,'3. Resources'!G$55&lt;&gt;"FER"),$D68,0)</f>
        <v>0</v>
      </c>
      <c r="I68" s="267">
        <f>IF(AND(WEEKDAY('3. Resources'!H$54)&lt;&gt;1,WEEKDAY('3. Resources'!H$54)&lt;&gt;7,'3. Resources'!H$55&lt;&gt;"FER"),$D68,0)</f>
        <v>0</v>
      </c>
      <c r="J68" s="267">
        <f>IF(AND(WEEKDAY('3. Resources'!I$54)&lt;&gt;1,WEEKDAY('3. Resources'!I$54)&lt;&gt;7,'3. Resources'!I$55&lt;&gt;"FER"),$D68,0)</f>
        <v>0</v>
      </c>
      <c r="K68" s="267">
        <f>IF(AND(WEEKDAY('3. Resources'!J$54)&lt;&gt;1,WEEKDAY('3. Resources'!J$54)&lt;&gt;7,'3. Resources'!J$55&lt;&gt;"FER"),$D68,0)</f>
        <v>0</v>
      </c>
      <c r="L68" s="267">
        <f>IF(AND(WEEKDAY('3. Resources'!K$54)&lt;&gt;1,WEEKDAY('3. Resources'!K$54)&lt;&gt;7,'3. Resources'!K$55&lt;&gt;"FER"),$D68,0)</f>
        <v>0</v>
      </c>
      <c r="M68" s="267">
        <f>IF(AND(WEEKDAY('3. Resources'!L$54)&lt;&gt;1,WEEKDAY('3. Resources'!L$54)&lt;&gt;7,'3. Resources'!L$55&lt;&gt;"FER"),$D68,0)</f>
        <v>0</v>
      </c>
      <c r="N68" s="267">
        <f>IF(AND(WEEKDAY('3. Resources'!M$54)&lt;&gt;1,WEEKDAY('3. Resources'!M$54)&lt;&gt;7,'3. Resources'!M$55&lt;&gt;"FER"),$D68,0)</f>
        <v>0</v>
      </c>
      <c r="O68" s="267">
        <f>IF(AND(WEEKDAY('3. Resources'!N$54)&lt;&gt;1,WEEKDAY('3. Resources'!N$54)&lt;&gt;7,'3. Resources'!N$55&lt;&gt;"FER"),$D68,0)</f>
        <v>0</v>
      </c>
      <c r="P68" s="267">
        <f>IF(AND(WEEKDAY('3. Resources'!O$54)&lt;&gt;1,WEEKDAY('3. Resources'!O$54)&lt;&gt;7,'3. Resources'!O$55&lt;&gt;"FER"),$D68,0)</f>
        <v>0</v>
      </c>
      <c r="Q68" s="267">
        <f>IF(AND(WEEKDAY('3. Resources'!P$54)&lt;&gt;1,WEEKDAY('3. Resources'!P$54)&lt;&gt;7,'3. Resources'!P$55&lt;&gt;"FER"),$D68,0)</f>
        <v>0</v>
      </c>
      <c r="R68" s="267">
        <f>IF(AND(WEEKDAY('3. Resources'!Q$54)&lt;&gt;1,WEEKDAY('3. Resources'!Q$54)&lt;&gt;7,'3. Resources'!Q$55&lt;&gt;"FER"),$D68,0)</f>
        <v>0</v>
      </c>
    </row>
    <row r="69" spans="2:18">
      <c r="B69" s="277" t="s">
        <v>116</v>
      </c>
      <c r="C69" s="278" t="str">
        <f>IF('3. Resources'!$B$87&lt;&gt;"",'3. Resources'!$B$87,"N/A")</f>
        <v>Caio</v>
      </c>
      <c r="D69" s="264">
        <f>D80/'3. Resources'!$B$54</f>
        <v>0</v>
      </c>
      <c r="E69" s="265">
        <f>IF(AND(WEEKDAY('3. Resources'!D$54)&lt;&gt;1,WEEKDAY('3. Resources'!D$54)&lt;&gt;7,'3. Resources'!D$55&lt;&gt;"FER"),$D69,0)</f>
        <v>0</v>
      </c>
      <c r="F69" s="265">
        <f>IF(AND(WEEKDAY('3. Resources'!E$54)&lt;&gt;1,WEEKDAY('3. Resources'!E$54)&lt;&gt;7,'3. Resources'!E$55&lt;&gt;"FER"),$D69,0)</f>
        <v>0</v>
      </c>
      <c r="G69" s="265">
        <f>IF(AND(WEEKDAY('3. Resources'!F$54)&lt;&gt;1,WEEKDAY('3. Resources'!F$54)&lt;&gt;7,'3. Resources'!F$55&lt;&gt;"FER"),$D69,0)</f>
        <v>0</v>
      </c>
      <c r="H69" s="265">
        <f>IF(AND(WEEKDAY('3. Resources'!G$54)&lt;&gt;1,WEEKDAY('3. Resources'!G$54)&lt;&gt;7,'3. Resources'!G$55&lt;&gt;"FER"),$D69,0)</f>
        <v>0</v>
      </c>
      <c r="I69" s="265">
        <f>IF(AND(WEEKDAY('3. Resources'!H$54)&lt;&gt;1,WEEKDAY('3. Resources'!H$54)&lt;&gt;7,'3. Resources'!H$55&lt;&gt;"FER"),$D69,0)</f>
        <v>0</v>
      </c>
      <c r="J69" s="265">
        <f>IF(AND(WEEKDAY('3. Resources'!I$54)&lt;&gt;1,WEEKDAY('3. Resources'!I$54)&lt;&gt;7,'3. Resources'!I$55&lt;&gt;"FER"),$D69,0)</f>
        <v>0</v>
      </c>
      <c r="K69" s="265">
        <f>IF(AND(WEEKDAY('3. Resources'!J$54)&lt;&gt;1,WEEKDAY('3. Resources'!J$54)&lt;&gt;7,'3. Resources'!J$55&lt;&gt;"FER"),$D69,0)</f>
        <v>0</v>
      </c>
      <c r="L69" s="265">
        <f>IF(AND(WEEKDAY('3. Resources'!K$54)&lt;&gt;1,WEEKDAY('3. Resources'!K$54)&lt;&gt;7,'3. Resources'!K$55&lt;&gt;"FER"),$D69,0)</f>
        <v>0</v>
      </c>
      <c r="M69" s="265">
        <f>IF(AND(WEEKDAY('3. Resources'!L$54)&lt;&gt;1,WEEKDAY('3. Resources'!L$54)&lt;&gt;7,'3. Resources'!L$55&lt;&gt;"FER"),$D69,0)</f>
        <v>0</v>
      </c>
      <c r="N69" s="265">
        <f>IF(AND(WEEKDAY('3. Resources'!M$54)&lt;&gt;1,WEEKDAY('3. Resources'!M$54)&lt;&gt;7,'3. Resources'!M$55&lt;&gt;"FER"),$D69,0)</f>
        <v>0</v>
      </c>
      <c r="O69" s="265">
        <f>IF(AND(WEEKDAY('3. Resources'!N$54)&lt;&gt;1,WEEKDAY('3. Resources'!N$54)&lt;&gt;7,'3. Resources'!N$55&lt;&gt;"FER"),$D69,0)</f>
        <v>0</v>
      </c>
      <c r="P69" s="265">
        <f>IF(AND(WEEKDAY('3. Resources'!O$54)&lt;&gt;1,WEEKDAY('3. Resources'!O$54)&lt;&gt;7,'3. Resources'!O$55&lt;&gt;"FER"),$D69,0)</f>
        <v>0</v>
      </c>
      <c r="Q69" s="265">
        <f>IF(AND(WEEKDAY('3. Resources'!P$54)&lt;&gt;1,WEEKDAY('3. Resources'!P$54)&lt;&gt;7,'3. Resources'!P$55&lt;&gt;"FER"),$D69,0)</f>
        <v>0</v>
      </c>
      <c r="R69" s="265">
        <f>IF(AND(WEEKDAY('3. Resources'!Q$54)&lt;&gt;1,WEEKDAY('3. Resources'!Q$54)&lt;&gt;7,'3. Resources'!Q$55&lt;&gt;"FER"),$D69,0)</f>
        <v>0</v>
      </c>
    </row>
    <row r="70" spans="2:18">
      <c r="B70" s="277" t="s">
        <v>116</v>
      </c>
      <c r="C70" s="278" t="str">
        <f>IF('3. Resources'!$B$88&lt;&gt;"",'3. Resources'!$B$88,"N/A")</f>
        <v>Kojiio</v>
      </c>
      <c r="D70" s="264">
        <f>D81/'3. Resources'!$B$54</f>
        <v>0</v>
      </c>
      <c r="E70" s="265">
        <f>IF(AND(WEEKDAY('3. Resources'!D$54)&lt;&gt;1,WEEKDAY('3. Resources'!D$54)&lt;&gt;7,'3. Resources'!D$55&lt;&gt;"FER"),$D70,0)</f>
        <v>0</v>
      </c>
      <c r="F70" s="265">
        <f>IF(AND(WEEKDAY('3. Resources'!E$54)&lt;&gt;1,WEEKDAY('3. Resources'!E$54)&lt;&gt;7,'3. Resources'!E$55&lt;&gt;"FER"),$D70,0)</f>
        <v>0</v>
      </c>
      <c r="G70" s="265">
        <f>IF(AND(WEEKDAY('3. Resources'!F$54)&lt;&gt;1,WEEKDAY('3. Resources'!F$54)&lt;&gt;7,'3. Resources'!F$55&lt;&gt;"FER"),$D70,0)</f>
        <v>0</v>
      </c>
      <c r="H70" s="265">
        <f>IF(AND(WEEKDAY('3. Resources'!G$54)&lt;&gt;1,WEEKDAY('3. Resources'!G$54)&lt;&gt;7,'3. Resources'!G$55&lt;&gt;"FER"),$D70,0)</f>
        <v>0</v>
      </c>
      <c r="I70" s="265">
        <f>IF(AND(WEEKDAY('3. Resources'!H$54)&lt;&gt;1,WEEKDAY('3. Resources'!H$54)&lt;&gt;7,'3. Resources'!H$55&lt;&gt;"FER"),$D70,0)</f>
        <v>0</v>
      </c>
      <c r="J70" s="265">
        <f>IF(AND(WEEKDAY('3. Resources'!I$54)&lt;&gt;1,WEEKDAY('3. Resources'!I$54)&lt;&gt;7,'3. Resources'!I$55&lt;&gt;"FER"),$D70,0)</f>
        <v>0</v>
      </c>
      <c r="K70" s="265">
        <f>IF(AND(WEEKDAY('3. Resources'!J$54)&lt;&gt;1,WEEKDAY('3. Resources'!J$54)&lt;&gt;7,'3. Resources'!J$55&lt;&gt;"FER"),$D70,0)</f>
        <v>0</v>
      </c>
      <c r="L70" s="265">
        <f>IF(AND(WEEKDAY('3. Resources'!K$54)&lt;&gt;1,WEEKDAY('3. Resources'!K$54)&lt;&gt;7,'3. Resources'!K$55&lt;&gt;"FER"),$D70,0)</f>
        <v>0</v>
      </c>
      <c r="M70" s="265">
        <f>IF(AND(WEEKDAY('3. Resources'!L$54)&lt;&gt;1,WEEKDAY('3. Resources'!L$54)&lt;&gt;7,'3. Resources'!L$55&lt;&gt;"FER"),$D70,0)</f>
        <v>0</v>
      </c>
      <c r="N70" s="265">
        <f>IF(AND(WEEKDAY('3. Resources'!M$54)&lt;&gt;1,WEEKDAY('3. Resources'!M$54)&lt;&gt;7,'3. Resources'!M$55&lt;&gt;"FER"),$D70,0)</f>
        <v>0</v>
      </c>
      <c r="O70" s="265">
        <f>IF(AND(WEEKDAY('3. Resources'!N$54)&lt;&gt;1,WEEKDAY('3. Resources'!N$54)&lt;&gt;7,'3. Resources'!N$55&lt;&gt;"FER"),$D70,0)</f>
        <v>0</v>
      </c>
      <c r="P70" s="265">
        <f>IF(AND(WEEKDAY('3. Resources'!O$54)&lt;&gt;1,WEEKDAY('3. Resources'!O$54)&lt;&gt;7,'3. Resources'!O$55&lt;&gt;"FER"),$D70,0)</f>
        <v>0</v>
      </c>
      <c r="Q70" s="265">
        <f>IF(AND(WEEKDAY('3. Resources'!P$54)&lt;&gt;1,WEEKDAY('3. Resources'!P$54)&lt;&gt;7,'3. Resources'!P$55&lt;&gt;"FER"),$D70,0)</f>
        <v>0</v>
      </c>
      <c r="R70" s="265">
        <f>IF(AND(WEEKDAY('3. Resources'!Q$54)&lt;&gt;1,WEEKDAY('3. Resources'!Q$54)&lt;&gt;7,'3. Resources'!Q$55&lt;&gt;"FER"),$D70,0)</f>
        <v>0</v>
      </c>
    </row>
    <row r="71" spans="2:18">
      <c r="B71" s="277" t="s">
        <v>116</v>
      </c>
      <c r="C71" s="278" t="str">
        <f>IF('3. Resources'!$B$89&lt;&gt;"",'3. Resources'!$B$89,"N/A")</f>
        <v>Tiago</v>
      </c>
      <c r="D71" s="264">
        <f>D82/'3. Resources'!$B$54</f>
        <v>0</v>
      </c>
      <c r="E71" s="265">
        <f>IF(AND(WEEKDAY('3. Resources'!D$54)&lt;&gt;1,WEEKDAY('3. Resources'!D$54)&lt;&gt;7,'3. Resources'!D$55&lt;&gt;"FER"),$D71,0)</f>
        <v>0</v>
      </c>
      <c r="F71" s="265">
        <f>IF(AND(WEEKDAY('3. Resources'!E$54)&lt;&gt;1,WEEKDAY('3. Resources'!E$54)&lt;&gt;7,'3. Resources'!E$55&lt;&gt;"FER"),$D71,0)</f>
        <v>0</v>
      </c>
      <c r="G71" s="265">
        <f>IF(AND(WEEKDAY('3. Resources'!F$54)&lt;&gt;1,WEEKDAY('3. Resources'!F$54)&lt;&gt;7,'3. Resources'!F$55&lt;&gt;"FER"),$D71,0)</f>
        <v>0</v>
      </c>
      <c r="H71" s="265">
        <f>IF(AND(WEEKDAY('3. Resources'!G$54)&lt;&gt;1,WEEKDAY('3. Resources'!G$54)&lt;&gt;7,'3. Resources'!G$55&lt;&gt;"FER"),$D71,0)</f>
        <v>0</v>
      </c>
      <c r="I71" s="265">
        <f>IF(AND(WEEKDAY('3. Resources'!H$54)&lt;&gt;1,WEEKDAY('3. Resources'!H$54)&lt;&gt;7,'3. Resources'!H$55&lt;&gt;"FER"),$D71,0)</f>
        <v>0</v>
      </c>
      <c r="J71" s="265">
        <f>IF(AND(WEEKDAY('3. Resources'!I$54)&lt;&gt;1,WEEKDAY('3. Resources'!I$54)&lt;&gt;7,'3. Resources'!I$55&lt;&gt;"FER"),$D71,0)</f>
        <v>0</v>
      </c>
      <c r="K71" s="265">
        <f>IF(AND(WEEKDAY('3. Resources'!J$54)&lt;&gt;1,WEEKDAY('3. Resources'!J$54)&lt;&gt;7,'3. Resources'!J$55&lt;&gt;"FER"),$D71,0)</f>
        <v>0</v>
      </c>
      <c r="L71" s="265">
        <f>IF(AND(WEEKDAY('3. Resources'!K$54)&lt;&gt;1,WEEKDAY('3. Resources'!K$54)&lt;&gt;7,'3. Resources'!K$55&lt;&gt;"FER"),$D71,0)</f>
        <v>0</v>
      </c>
      <c r="M71" s="265">
        <f>IF(AND(WEEKDAY('3. Resources'!L$54)&lt;&gt;1,WEEKDAY('3. Resources'!L$54)&lt;&gt;7,'3. Resources'!L$55&lt;&gt;"FER"),$D71,0)</f>
        <v>0</v>
      </c>
      <c r="N71" s="265">
        <f>IF(AND(WEEKDAY('3. Resources'!M$54)&lt;&gt;1,WEEKDAY('3. Resources'!M$54)&lt;&gt;7,'3. Resources'!M$55&lt;&gt;"FER"),$D71,0)</f>
        <v>0</v>
      </c>
      <c r="O71" s="265">
        <f>IF(AND(WEEKDAY('3. Resources'!N$54)&lt;&gt;1,WEEKDAY('3. Resources'!N$54)&lt;&gt;7,'3. Resources'!N$55&lt;&gt;"FER"),$D71,0)</f>
        <v>0</v>
      </c>
      <c r="P71" s="265">
        <f>IF(AND(WEEKDAY('3. Resources'!O$54)&lt;&gt;1,WEEKDAY('3. Resources'!O$54)&lt;&gt;7,'3. Resources'!O$55&lt;&gt;"FER"),$D71,0)</f>
        <v>0</v>
      </c>
      <c r="Q71" s="265">
        <f>IF(AND(WEEKDAY('3. Resources'!P$54)&lt;&gt;1,WEEKDAY('3. Resources'!P$54)&lt;&gt;7,'3. Resources'!P$55&lt;&gt;"FER"),$D71,0)</f>
        <v>0</v>
      </c>
      <c r="R71" s="265">
        <f>IF(AND(WEEKDAY('3. Resources'!Q$54)&lt;&gt;1,WEEKDAY('3. Resources'!Q$54)&lt;&gt;7,'3. Resources'!Q$55&lt;&gt;"FER"),$D71,0)</f>
        <v>0</v>
      </c>
    </row>
    <row r="72" spans="2:18">
      <c r="B72" s="277" t="s">
        <v>116</v>
      </c>
      <c r="C72" s="278" t="str">
        <f>IF('3. Resources'!$B$90&lt;&gt;"",'3. Resources'!$B$90,"N/A")</f>
        <v>Audio</v>
      </c>
      <c r="D72" s="264">
        <f>D83/'3. Resources'!$B$54</f>
        <v>0</v>
      </c>
      <c r="E72" s="265">
        <f>IF(AND(WEEKDAY('3. Resources'!D$54)&lt;&gt;1,WEEKDAY('3. Resources'!D$54)&lt;&gt;7,'3. Resources'!D$55&lt;&gt;"FER"),$D72,0)</f>
        <v>0</v>
      </c>
      <c r="F72" s="265">
        <f>IF(AND(WEEKDAY('3. Resources'!E$54)&lt;&gt;1,WEEKDAY('3. Resources'!E$54)&lt;&gt;7,'3. Resources'!E$55&lt;&gt;"FER"),$D72,0)</f>
        <v>0</v>
      </c>
      <c r="G72" s="265">
        <f>IF(AND(WEEKDAY('3. Resources'!F$54)&lt;&gt;1,WEEKDAY('3. Resources'!F$54)&lt;&gt;7,'3. Resources'!F$55&lt;&gt;"FER"),$D72,0)</f>
        <v>0</v>
      </c>
      <c r="H72" s="265">
        <f>IF(AND(WEEKDAY('3. Resources'!G$54)&lt;&gt;1,WEEKDAY('3. Resources'!G$54)&lt;&gt;7,'3. Resources'!G$55&lt;&gt;"FER"),$D72,0)</f>
        <v>0</v>
      </c>
      <c r="I72" s="265">
        <f>IF(AND(WEEKDAY('3. Resources'!H$54)&lt;&gt;1,WEEKDAY('3. Resources'!H$54)&lt;&gt;7,'3. Resources'!H$55&lt;&gt;"FER"),$D72,0)</f>
        <v>0</v>
      </c>
      <c r="J72" s="265">
        <f>IF(AND(WEEKDAY('3. Resources'!I$54)&lt;&gt;1,WEEKDAY('3. Resources'!I$54)&lt;&gt;7,'3. Resources'!I$55&lt;&gt;"FER"),$D72,0)</f>
        <v>0</v>
      </c>
      <c r="K72" s="265">
        <f>IF(AND(WEEKDAY('3. Resources'!J$54)&lt;&gt;1,WEEKDAY('3. Resources'!J$54)&lt;&gt;7,'3. Resources'!J$55&lt;&gt;"FER"),$D72,0)</f>
        <v>0</v>
      </c>
      <c r="L72" s="265">
        <f>IF(AND(WEEKDAY('3. Resources'!K$54)&lt;&gt;1,WEEKDAY('3. Resources'!K$54)&lt;&gt;7,'3. Resources'!K$55&lt;&gt;"FER"),$D72,0)</f>
        <v>0</v>
      </c>
      <c r="M72" s="265">
        <f>IF(AND(WEEKDAY('3. Resources'!L$54)&lt;&gt;1,WEEKDAY('3. Resources'!L$54)&lt;&gt;7,'3. Resources'!L$55&lt;&gt;"FER"),$D72,0)</f>
        <v>0</v>
      </c>
      <c r="N72" s="265">
        <f>IF(AND(WEEKDAY('3. Resources'!M$54)&lt;&gt;1,WEEKDAY('3. Resources'!M$54)&lt;&gt;7,'3. Resources'!M$55&lt;&gt;"FER"),$D72,0)</f>
        <v>0</v>
      </c>
      <c r="O72" s="265">
        <f>IF(AND(WEEKDAY('3. Resources'!N$54)&lt;&gt;1,WEEKDAY('3. Resources'!N$54)&lt;&gt;7,'3. Resources'!N$55&lt;&gt;"FER"),$D72,0)</f>
        <v>0</v>
      </c>
      <c r="P72" s="265">
        <f>IF(AND(WEEKDAY('3. Resources'!O$54)&lt;&gt;1,WEEKDAY('3. Resources'!O$54)&lt;&gt;7,'3. Resources'!O$55&lt;&gt;"FER"),$D72,0)</f>
        <v>0</v>
      </c>
      <c r="Q72" s="265">
        <f>IF(AND(WEEKDAY('3. Resources'!P$54)&lt;&gt;1,WEEKDAY('3. Resources'!P$54)&lt;&gt;7,'3. Resources'!P$55&lt;&gt;"FER"),$D72,0)</f>
        <v>0</v>
      </c>
      <c r="R72" s="265">
        <f>IF(AND(WEEKDAY('3. Resources'!Q$54)&lt;&gt;1,WEEKDAY('3. Resources'!Q$54)&lt;&gt;7,'3. Resources'!Q$55&lt;&gt;"FER"),$D72,0)</f>
        <v>0</v>
      </c>
    </row>
    <row r="73" spans="2:18">
      <c r="B73" s="277" t="s">
        <v>116</v>
      </c>
      <c r="C73" s="278" t="str">
        <f>IF('3. Resources'!$B$91&lt;&gt;"",'3. Resources'!$B$91,"N/A")</f>
        <v>N/A</v>
      </c>
      <c r="D73" s="264">
        <f>D89/'3. Resources'!$B$54</f>
        <v>0</v>
      </c>
      <c r="E73" s="265">
        <f>IF(AND(WEEKDAY('3. Resources'!D$54)&lt;&gt;1,WEEKDAY('3. Resources'!D$54)&lt;&gt;7,'3. Resources'!D$55&lt;&gt;"FER"),$D73,0)</f>
        <v>0</v>
      </c>
      <c r="F73" s="265">
        <f>IF(AND(WEEKDAY('3. Resources'!E$54)&lt;&gt;1,WEEKDAY('3. Resources'!E$54)&lt;&gt;7,'3. Resources'!E$55&lt;&gt;"FER"),$D73,0)</f>
        <v>0</v>
      </c>
      <c r="G73" s="265">
        <f>IF(AND(WEEKDAY('3. Resources'!F$54)&lt;&gt;1,WEEKDAY('3. Resources'!F$54)&lt;&gt;7,'3. Resources'!F$55&lt;&gt;"FER"),$D73,0)</f>
        <v>0</v>
      </c>
      <c r="H73" s="265">
        <f>IF(AND(WEEKDAY('3. Resources'!G$54)&lt;&gt;1,WEEKDAY('3. Resources'!G$54)&lt;&gt;7,'3. Resources'!G$55&lt;&gt;"FER"),$D73,0)</f>
        <v>0</v>
      </c>
      <c r="I73" s="265">
        <f>IF(AND(WEEKDAY('3. Resources'!H$54)&lt;&gt;1,WEEKDAY('3. Resources'!H$54)&lt;&gt;7,'3. Resources'!H$55&lt;&gt;"FER"),$D73,0)</f>
        <v>0</v>
      </c>
      <c r="J73" s="265">
        <f>IF(AND(WEEKDAY('3. Resources'!I$54)&lt;&gt;1,WEEKDAY('3. Resources'!I$54)&lt;&gt;7,'3. Resources'!I$55&lt;&gt;"FER"),$D73,0)</f>
        <v>0</v>
      </c>
      <c r="K73" s="265">
        <f>IF(AND(WEEKDAY('3. Resources'!J$54)&lt;&gt;1,WEEKDAY('3. Resources'!J$54)&lt;&gt;7,'3. Resources'!J$55&lt;&gt;"FER"),$D73,0)</f>
        <v>0</v>
      </c>
      <c r="L73" s="265">
        <f>IF(AND(WEEKDAY('3. Resources'!K$54)&lt;&gt;1,WEEKDAY('3. Resources'!K$54)&lt;&gt;7,'3. Resources'!K$55&lt;&gt;"FER"),$D73,0)</f>
        <v>0</v>
      </c>
      <c r="M73" s="265">
        <f>IF(AND(WEEKDAY('3. Resources'!L$54)&lt;&gt;1,WEEKDAY('3. Resources'!L$54)&lt;&gt;7,'3. Resources'!L$55&lt;&gt;"FER"),$D73,0)</f>
        <v>0</v>
      </c>
      <c r="N73" s="265">
        <f>IF(AND(WEEKDAY('3. Resources'!M$54)&lt;&gt;1,WEEKDAY('3. Resources'!M$54)&lt;&gt;7,'3. Resources'!M$55&lt;&gt;"FER"),$D73,0)</f>
        <v>0</v>
      </c>
      <c r="O73" s="265">
        <f>IF(AND(WEEKDAY('3. Resources'!N$54)&lt;&gt;1,WEEKDAY('3. Resources'!N$54)&lt;&gt;7,'3. Resources'!N$55&lt;&gt;"FER"),$D73,0)</f>
        <v>0</v>
      </c>
      <c r="P73" s="265">
        <f>IF(AND(WEEKDAY('3. Resources'!O$54)&lt;&gt;1,WEEKDAY('3. Resources'!O$54)&lt;&gt;7,'3. Resources'!O$55&lt;&gt;"FER"),$D73,0)</f>
        <v>0</v>
      </c>
      <c r="Q73" s="265">
        <f>IF(AND(WEEKDAY('3. Resources'!P$54)&lt;&gt;1,WEEKDAY('3. Resources'!P$54)&lt;&gt;7,'3. Resources'!P$55&lt;&gt;"FER"),$D73,0)</f>
        <v>0</v>
      </c>
      <c r="R73" s="265">
        <f>IF(AND(WEEKDAY('3. Resources'!Q$54)&lt;&gt;1,WEEKDAY('3. Resources'!Q$54)&lt;&gt;7,'3. Resources'!Q$55&lt;&gt;"FER"),$D73,0)</f>
        <v>0</v>
      </c>
    </row>
    <row r="74" spans="2:18">
      <c r="B74" s="277" t="s">
        <v>116</v>
      </c>
      <c r="C74" s="278" t="str">
        <f>IF('3. Resources'!$B$92&lt;&gt;"",'3. Resources'!$B$92,"N/A")</f>
        <v>N/A</v>
      </c>
      <c r="D74" s="264">
        <f>D90/'3. Resources'!$B$54</f>
        <v>0</v>
      </c>
      <c r="E74" s="265">
        <f>IF(AND(WEEKDAY('3. Resources'!D$54)&lt;&gt;1,WEEKDAY('3. Resources'!D$54)&lt;&gt;7,'3. Resources'!D$55&lt;&gt;"FER"),$D74,0)</f>
        <v>0</v>
      </c>
      <c r="F74" s="265">
        <f>IF(AND(WEEKDAY('3. Resources'!E$54)&lt;&gt;1,WEEKDAY('3. Resources'!E$54)&lt;&gt;7,'3. Resources'!E$55&lt;&gt;"FER"),$D74,0)</f>
        <v>0</v>
      </c>
      <c r="G74" s="265">
        <f>IF(AND(WEEKDAY('3. Resources'!F$54)&lt;&gt;1,WEEKDAY('3. Resources'!F$54)&lt;&gt;7,'3. Resources'!F$55&lt;&gt;"FER"),$D74,0)</f>
        <v>0</v>
      </c>
      <c r="H74" s="265">
        <f>IF(AND(WEEKDAY('3. Resources'!G$54)&lt;&gt;1,WEEKDAY('3. Resources'!G$54)&lt;&gt;7,'3. Resources'!G$55&lt;&gt;"FER"),$D74,0)</f>
        <v>0</v>
      </c>
      <c r="I74" s="265">
        <f>IF(AND(WEEKDAY('3. Resources'!H$54)&lt;&gt;1,WEEKDAY('3. Resources'!H$54)&lt;&gt;7,'3. Resources'!H$55&lt;&gt;"FER"),$D74,0)</f>
        <v>0</v>
      </c>
      <c r="J74" s="265">
        <f>IF(AND(WEEKDAY('3. Resources'!I$54)&lt;&gt;1,WEEKDAY('3. Resources'!I$54)&lt;&gt;7,'3. Resources'!I$55&lt;&gt;"FER"),$D74,0)</f>
        <v>0</v>
      </c>
      <c r="K74" s="265">
        <f>IF(AND(WEEKDAY('3. Resources'!J$54)&lt;&gt;1,WEEKDAY('3. Resources'!J$54)&lt;&gt;7,'3. Resources'!J$55&lt;&gt;"FER"),$D74,0)</f>
        <v>0</v>
      </c>
      <c r="L74" s="265">
        <f>IF(AND(WEEKDAY('3. Resources'!K$54)&lt;&gt;1,WEEKDAY('3. Resources'!K$54)&lt;&gt;7,'3. Resources'!K$55&lt;&gt;"FER"),$D74,0)</f>
        <v>0</v>
      </c>
      <c r="M74" s="265">
        <f>IF(AND(WEEKDAY('3. Resources'!L$54)&lt;&gt;1,WEEKDAY('3. Resources'!L$54)&lt;&gt;7,'3. Resources'!L$55&lt;&gt;"FER"),$D74,0)</f>
        <v>0</v>
      </c>
      <c r="N74" s="265">
        <f>IF(AND(WEEKDAY('3. Resources'!M$54)&lt;&gt;1,WEEKDAY('3. Resources'!M$54)&lt;&gt;7,'3. Resources'!M$55&lt;&gt;"FER"),$D74,0)</f>
        <v>0</v>
      </c>
      <c r="O74" s="265">
        <f>IF(AND(WEEKDAY('3. Resources'!N$54)&lt;&gt;1,WEEKDAY('3. Resources'!N$54)&lt;&gt;7,'3. Resources'!N$55&lt;&gt;"FER"),$D74,0)</f>
        <v>0</v>
      </c>
      <c r="P74" s="265">
        <f>IF(AND(WEEKDAY('3. Resources'!O$54)&lt;&gt;1,WEEKDAY('3. Resources'!O$54)&lt;&gt;7,'3. Resources'!O$55&lt;&gt;"FER"),$D74,0)</f>
        <v>0</v>
      </c>
      <c r="Q74" s="265">
        <f>IF(AND(WEEKDAY('3. Resources'!P$54)&lt;&gt;1,WEEKDAY('3. Resources'!P$54)&lt;&gt;7,'3. Resources'!P$55&lt;&gt;"FER"),$D74,0)</f>
        <v>0</v>
      </c>
      <c r="R74" s="265">
        <f>IF(AND(WEEKDAY('3. Resources'!Q$54)&lt;&gt;1,WEEKDAY('3. Resources'!Q$54)&lt;&gt;7,'3. Resources'!Q$55&lt;&gt;"FER"),$D74,0)</f>
        <v>0</v>
      </c>
    </row>
    <row r="75" spans="2:18">
      <c r="B75" s="277" t="s">
        <v>116</v>
      </c>
      <c r="C75" s="278" t="str">
        <f>IF('3. Resources'!$B$93&lt;&gt;"",'3. Resources'!$B$93,"N/A")</f>
        <v>N/A</v>
      </c>
      <c r="D75" s="264">
        <f>D91/'3. Resources'!$B$54</f>
        <v>0</v>
      </c>
      <c r="E75" s="265">
        <f>IF(AND(WEEKDAY('3. Resources'!D$54)&lt;&gt;1,WEEKDAY('3. Resources'!D$54)&lt;&gt;7,'3. Resources'!D$55&lt;&gt;"FER"),$D75,0)</f>
        <v>0</v>
      </c>
      <c r="F75" s="265">
        <f>IF(AND(WEEKDAY('3. Resources'!E$54)&lt;&gt;1,WEEKDAY('3. Resources'!E$54)&lt;&gt;7,'3. Resources'!E$55&lt;&gt;"FER"),$D75,0)</f>
        <v>0</v>
      </c>
      <c r="G75" s="265">
        <f>IF(AND(WEEKDAY('3. Resources'!F$54)&lt;&gt;1,WEEKDAY('3. Resources'!F$54)&lt;&gt;7,'3. Resources'!F$55&lt;&gt;"FER"),$D75,0)</f>
        <v>0</v>
      </c>
      <c r="H75" s="265">
        <f>IF(AND(WEEKDAY('3. Resources'!G$54)&lt;&gt;1,WEEKDAY('3. Resources'!G$54)&lt;&gt;7,'3. Resources'!G$55&lt;&gt;"FER"),$D75,0)</f>
        <v>0</v>
      </c>
      <c r="I75" s="265">
        <f>IF(AND(WEEKDAY('3. Resources'!H$54)&lt;&gt;1,WEEKDAY('3. Resources'!H$54)&lt;&gt;7,'3. Resources'!H$55&lt;&gt;"FER"),$D75,0)</f>
        <v>0</v>
      </c>
      <c r="J75" s="265">
        <f>IF(AND(WEEKDAY('3. Resources'!I$54)&lt;&gt;1,WEEKDAY('3. Resources'!I$54)&lt;&gt;7,'3. Resources'!I$55&lt;&gt;"FER"),$D75,0)</f>
        <v>0</v>
      </c>
      <c r="K75" s="265">
        <f>IF(AND(WEEKDAY('3. Resources'!J$54)&lt;&gt;1,WEEKDAY('3. Resources'!J$54)&lt;&gt;7,'3. Resources'!J$55&lt;&gt;"FER"),$D75,0)</f>
        <v>0</v>
      </c>
      <c r="L75" s="265">
        <f>IF(AND(WEEKDAY('3. Resources'!K$54)&lt;&gt;1,WEEKDAY('3. Resources'!K$54)&lt;&gt;7,'3. Resources'!K$55&lt;&gt;"FER"),$D75,0)</f>
        <v>0</v>
      </c>
      <c r="M75" s="265">
        <f>IF(AND(WEEKDAY('3. Resources'!L$54)&lt;&gt;1,WEEKDAY('3. Resources'!L$54)&lt;&gt;7,'3. Resources'!L$55&lt;&gt;"FER"),$D75,0)</f>
        <v>0</v>
      </c>
      <c r="N75" s="265">
        <f>IF(AND(WEEKDAY('3. Resources'!M$54)&lt;&gt;1,WEEKDAY('3. Resources'!M$54)&lt;&gt;7,'3. Resources'!M$55&lt;&gt;"FER"),$D75,0)</f>
        <v>0</v>
      </c>
      <c r="O75" s="265">
        <f>IF(AND(WEEKDAY('3. Resources'!N$54)&lt;&gt;1,WEEKDAY('3. Resources'!N$54)&lt;&gt;7,'3. Resources'!N$55&lt;&gt;"FER"),$D75,0)</f>
        <v>0</v>
      </c>
      <c r="P75" s="265">
        <f>IF(AND(WEEKDAY('3. Resources'!O$54)&lt;&gt;1,WEEKDAY('3. Resources'!O$54)&lt;&gt;7,'3. Resources'!O$55&lt;&gt;"FER"),$D75,0)</f>
        <v>0</v>
      </c>
      <c r="Q75" s="265">
        <f>IF(AND(WEEKDAY('3. Resources'!P$54)&lt;&gt;1,WEEKDAY('3. Resources'!P$54)&lt;&gt;7,'3. Resources'!P$55&lt;&gt;"FER"),$D75,0)</f>
        <v>0</v>
      </c>
      <c r="R75" s="265">
        <f>IF(AND(WEEKDAY('3. Resources'!Q$54)&lt;&gt;1,WEEKDAY('3. Resources'!Q$54)&lt;&gt;7,'3. Resources'!Q$55&lt;&gt;"FER"),$D75,0)</f>
        <v>0</v>
      </c>
    </row>
    <row r="76" spans="2:18">
      <c r="B76" s="277" t="s">
        <v>116</v>
      </c>
      <c r="C76" s="278" t="str">
        <f>IF('3. Resources'!$B$94&lt;&gt;"",'3. Resources'!$B$94,"N/A")</f>
        <v>N/A</v>
      </c>
      <c r="D76" s="264">
        <f>D92/'3. Resources'!$B$54</f>
        <v>0</v>
      </c>
      <c r="E76" s="265">
        <f>IF(AND(WEEKDAY('3. Resources'!D$54)&lt;&gt;1,WEEKDAY('3. Resources'!D$54)&lt;&gt;7,'3. Resources'!D$55&lt;&gt;"FER"),$D76,0)</f>
        <v>0</v>
      </c>
      <c r="F76" s="265">
        <f>IF(AND(WEEKDAY('3. Resources'!E$54)&lt;&gt;1,WEEKDAY('3. Resources'!E$54)&lt;&gt;7,'3. Resources'!E$55&lt;&gt;"FER"),$D76,0)</f>
        <v>0</v>
      </c>
      <c r="G76" s="265">
        <f>IF(AND(WEEKDAY('3. Resources'!F$54)&lt;&gt;1,WEEKDAY('3. Resources'!F$54)&lt;&gt;7,'3. Resources'!F$55&lt;&gt;"FER"),$D76,0)</f>
        <v>0</v>
      </c>
      <c r="H76" s="265">
        <f>IF(AND(WEEKDAY('3. Resources'!G$54)&lt;&gt;1,WEEKDAY('3. Resources'!G$54)&lt;&gt;7,'3. Resources'!G$55&lt;&gt;"FER"),$D76,0)</f>
        <v>0</v>
      </c>
      <c r="I76" s="265">
        <f>IF(AND(WEEKDAY('3. Resources'!H$54)&lt;&gt;1,WEEKDAY('3. Resources'!H$54)&lt;&gt;7,'3. Resources'!H$55&lt;&gt;"FER"),$D76,0)</f>
        <v>0</v>
      </c>
      <c r="J76" s="265">
        <f>IF(AND(WEEKDAY('3. Resources'!I$54)&lt;&gt;1,WEEKDAY('3. Resources'!I$54)&lt;&gt;7,'3. Resources'!I$55&lt;&gt;"FER"),$D76,0)</f>
        <v>0</v>
      </c>
      <c r="K76" s="265">
        <f>IF(AND(WEEKDAY('3. Resources'!J$54)&lt;&gt;1,WEEKDAY('3. Resources'!J$54)&lt;&gt;7,'3. Resources'!J$55&lt;&gt;"FER"),$D76,0)</f>
        <v>0</v>
      </c>
      <c r="L76" s="265">
        <f>IF(AND(WEEKDAY('3. Resources'!K$54)&lt;&gt;1,WEEKDAY('3. Resources'!K$54)&lt;&gt;7,'3. Resources'!K$55&lt;&gt;"FER"),$D76,0)</f>
        <v>0</v>
      </c>
      <c r="M76" s="265">
        <f>IF(AND(WEEKDAY('3. Resources'!L$54)&lt;&gt;1,WEEKDAY('3. Resources'!L$54)&lt;&gt;7,'3. Resources'!L$55&lt;&gt;"FER"),$D76,0)</f>
        <v>0</v>
      </c>
      <c r="N76" s="265">
        <f>IF(AND(WEEKDAY('3. Resources'!M$54)&lt;&gt;1,WEEKDAY('3. Resources'!M$54)&lt;&gt;7,'3. Resources'!M$55&lt;&gt;"FER"),$D76,0)</f>
        <v>0</v>
      </c>
      <c r="O76" s="265">
        <f>IF(AND(WEEKDAY('3. Resources'!N$54)&lt;&gt;1,WEEKDAY('3. Resources'!N$54)&lt;&gt;7,'3. Resources'!N$55&lt;&gt;"FER"),$D76,0)</f>
        <v>0</v>
      </c>
      <c r="P76" s="265">
        <f>IF(AND(WEEKDAY('3. Resources'!O$54)&lt;&gt;1,WEEKDAY('3. Resources'!O$54)&lt;&gt;7,'3. Resources'!O$55&lt;&gt;"FER"),$D76,0)</f>
        <v>0</v>
      </c>
      <c r="Q76" s="265">
        <f>IF(AND(WEEKDAY('3. Resources'!P$54)&lt;&gt;1,WEEKDAY('3. Resources'!P$54)&lt;&gt;7,'3. Resources'!P$55&lt;&gt;"FER"),$D76,0)</f>
        <v>0</v>
      </c>
      <c r="R76" s="265">
        <f>IF(AND(WEEKDAY('3. Resources'!Q$54)&lt;&gt;1,WEEKDAY('3. Resources'!Q$54)&lt;&gt;7,'3. Resources'!Q$55&lt;&gt;"FER"),$D76,0)</f>
        <v>0</v>
      </c>
    </row>
    <row r="77" spans="2:18" ht="15.75" thickBot="1">
      <c r="B77" s="279" t="s">
        <v>116</v>
      </c>
      <c r="C77" s="280" t="str">
        <f>IF('3. Resources'!$B$95&lt;&gt;"",'3. Resources'!$B$95,"N/A")</f>
        <v>N/A</v>
      </c>
      <c r="D77" s="272">
        <f>D93/'3. Resources'!$B$54</f>
        <v>0</v>
      </c>
      <c r="E77" s="273">
        <f>IF(AND(WEEKDAY('3. Resources'!D$54)&lt;&gt;1,WEEKDAY('3. Resources'!D$54)&lt;&gt;7,'3. Resources'!D$55&lt;&gt;"FER"),$D77,0)</f>
        <v>0</v>
      </c>
      <c r="F77" s="273">
        <f>IF(AND(WEEKDAY('3. Resources'!E$54)&lt;&gt;1,WEEKDAY('3. Resources'!E$54)&lt;&gt;7,'3. Resources'!E$55&lt;&gt;"FER"),$D77,0)</f>
        <v>0</v>
      </c>
      <c r="G77" s="273">
        <f>IF(AND(WEEKDAY('3. Resources'!F$54)&lt;&gt;1,WEEKDAY('3. Resources'!F$54)&lt;&gt;7,'3. Resources'!F$55&lt;&gt;"FER"),$D77,0)</f>
        <v>0</v>
      </c>
      <c r="H77" s="273">
        <f>IF(AND(WEEKDAY('3. Resources'!G$54)&lt;&gt;1,WEEKDAY('3. Resources'!G$54)&lt;&gt;7,'3. Resources'!G$55&lt;&gt;"FER"),$D77,0)</f>
        <v>0</v>
      </c>
      <c r="I77" s="273">
        <f>IF(AND(WEEKDAY('3. Resources'!H$54)&lt;&gt;1,WEEKDAY('3. Resources'!H$54)&lt;&gt;7,'3. Resources'!H$55&lt;&gt;"FER"),$D77,0)</f>
        <v>0</v>
      </c>
      <c r="J77" s="273">
        <f>IF(AND(WEEKDAY('3. Resources'!I$54)&lt;&gt;1,WEEKDAY('3. Resources'!I$54)&lt;&gt;7,'3. Resources'!I$55&lt;&gt;"FER"),$D77,0)</f>
        <v>0</v>
      </c>
      <c r="K77" s="273">
        <f>IF(AND(WEEKDAY('3. Resources'!J$54)&lt;&gt;1,WEEKDAY('3. Resources'!J$54)&lt;&gt;7,'3. Resources'!J$55&lt;&gt;"FER"),$D77,0)</f>
        <v>0</v>
      </c>
      <c r="L77" s="273">
        <f>IF(AND(WEEKDAY('3. Resources'!K$54)&lt;&gt;1,WEEKDAY('3. Resources'!K$54)&lt;&gt;7,'3. Resources'!K$55&lt;&gt;"FER"),$D77,0)</f>
        <v>0</v>
      </c>
      <c r="M77" s="273">
        <f>IF(AND(WEEKDAY('3. Resources'!L$54)&lt;&gt;1,WEEKDAY('3. Resources'!L$54)&lt;&gt;7,'3. Resources'!L$55&lt;&gt;"FER"),$D77,0)</f>
        <v>0</v>
      </c>
      <c r="N77" s="273">
        <f>IF(AND(WEEKDAY('3. Resources'!M$54)&lt;&gt;1,WEEKDAY('3. Resources'!M$54)&lt;&gt;7,'3. Resources'!M$55&lt;&gt;"FER"),$D77,0)</f>
        <v>0</v>
      </c>
      <c r="O77" s="273">
        <f>IF(AND(WEEKDAY('3. Resources'!N$54)&lt;&gt;1,WEEKDAY('3. Resources'!N$54)&lt;&gt;7,'3. Resources'!N$55&lt;&gt;"FER"),$D77,0)</f>
        <v>0</v>
      </c>
      <c r="P77" s="273">
        <f>IF(AND(WEEKDAY('3. Resources'!O$54)&lt;&gt;1,WEEKDAY('3. Resources'!O$54)&lt;&gt;7,'3. Resources'!O$55&lt;&gt;"FER"),$D77,0)</f>
        <v>0</v>
      </c>
      <c r="Q77" s="273">
        <f>IF(AND(WEEKDAY('3. Resources'!P$54)&lt;&gt;1,WEEKDAY('3. Resources'!P$54)&lt;&gt;7,'3. Resources'!P$55&lt;&gt;"FER"),$D77,0)</f>
        <v>0</v>
      </c>
      <c r="R77" s="273">
        <f>IF(AND(WEEKDAY('3. Resources'!Q$54)&lt;&gt;1,WEEKDAY('3. Resources'!Q$54)&lt;&gt;7,'3. Resources'!Q$55&lt;&gt;"FER"),$D77,0)</f>
        <v>0</v>
      </c>
    </row>
    <row r="78" spans="2:18" ht="15.75" thickBot="1">
      <c r="B78" s="274" t="s">
        <v>115</v>
      </c>
      <c r="C78" s="269" t="s">
        <v>110</v>
      </c>
      <c r="D78" s="270">
        <f>SUM(D79:D88)</f>
        <v>0</v>
      </c>
      <c r="E78" s="270">
        <f t="shared" ref="E78:R78" si="93">SUM(E79:E88)</f>
        <v>0</v>
      </c>
      <c r="F78" s="270">
        <f t="shared" si="93"/>
        <v>0</v>
      </c>
      <c r="G78" s="270">
        <f t="shared" si="93"/>
        <v>0</v>
      </c>
      <c r="H78" s="270">
        <f t="shared" si="93"/>
        <v>0</v>
      </c>
      <c r="I78" s="270">
        <f t="shared" si="93"/>
        <v>0</v>
      </c>
      <c r="J78" s="270">
        <f t="shared" si="93"/>
        <v>0</v>
      </c>
      <c r="K78" s="270">
        <f t="shared" si="93"/>
        <v>0</v>
      </c>
      <c r="L78" s="270">
        <f t="shared" si="93"/>
        <v>0</v>
      </c>
      <c r="M78" s="270">
        <f t="shared" si="93"/>
        <v>0</v>
      </c>
      <c r="N78" s="270">
        <f t="shared" si="93"/>
        <v>0</v>
      </c>
      <c r="O78" s="270">
        <f t="shared" si="93"/>
        <v>0</v>
      </c>
      <c r="P78" s="270">
        <f t="shared" si="93"/>
        <v>0</v>
      </c>
      <c r="Q78" s="270">
        <f t="shared" si="93"/>
        <v>0</v>
      </c>
      <c r="R78" s="271">
        <f t="shared" si="93"/>
        <v>0</v>
      </c>
    </row>
    <row r="79" spans="2:18">
      <c r="B79" s="281" t="s">
        <v>115</v>
      </c>
      <c r="C79" s="276" t="str">
        <f>IF('3. Resources'!$B$86&lt;&gt;"",'3. Resources'!$B$86,"N/A")</f>
        <v>Gustavo</v>
      </c>
      <c r="D79" s="266">
        <f>SUMIF('3. Resources'!$C$86:$C$95,C79,'3. Resources'!$H$86:$H$95)</f>
        <v>0</v>
      </c>
      <c r="E79" s="267">
        <f t="shared" ref="E79:R79" si="94">D79-E68</f>
        <v>0</v>
      </c>
      <c r="F79" s="267">
        <f t="shared" si="94"/>
        <v>0</v>
      </c>
      <c r="G79" s="267">
        <f t="shared" si="94"/>
        <v>0</v>
      </c>
      <c r="H79" s="267">
        <f t="shared" si="94"/>
        <v>0</v>
      </c>
      <c r="I79" s="267">
        <f t="shared" si="94"/>
        <v>0</v>
      </c>
      <c r="J79" s="267">
        <f t="shared" si="94"/>
        <v>0</v>
      </c>
      <c r="K79" s="267">
        <f t="shared" si="94"/>
        <v>0</v>
      </c>
      <c r="L79" s="267">
        <f t="shared" si="94"/>
        <v>0</v>
      </c>
      <c r="M79" s="267">
        <f t="shared" si="94"/>
        <v>0</v>
      </c>
      <c r="N79" s="267">
        <f t="shared" si="94"/>
        <v>0</v>
      </c>
      <c r="O79" s="267">
        <f t="shared" si="94"/>
        <v>0</v>
      </c>
      <c r="P79" s="267">
        <f t="shared" si="94"/>
        <v>0</v>
      </c>
      <c r="Q79" s="267">
        <f t="shared" si="94"/>
        <v>0</v>
      </c>
      <c r="R79" s="267">
        <f t="shared" si="94"/>
        <v>0</v>
      </c>
    </row>
    <row r="80" spans="2:18">
      <c r="B80" s="263" t="s">
        <v>115</v>
      </c>
      <c r="C80" s="278" t="str">
        <f>IF('3. Resources'!$B$87&lt;&gt;"",'3. Resources'!$B$87,"N/A")</f>
        <v>Caio</v>
      </c>
      <c r="D80" s="264">
        <f>SUMIF('3. Resources'!$C$86:$C$95,C80,'3. Resources'!$H$86:$H$95)</f>
        <v>0</v>
      </c>
      <c r="E80" s="265">
        <f t="shared" ref="E80:R80" si="95">D80-E69</f>
        <v>0</v>
      </c>
      <c r="F80" s="265">
        <f t="shared" si="95"/>
        <v>0</v>
      </c>
      <c r="G80" s="265">
        <f t="shared" si="95"/>
        <v>0</v>
      </c>
      <c r="H80" s="265">
        <f t="shared" si="95"/>
        <v>0</v>
      </c>
      <c r="I80" s="265">
        <f t="shared" si="95"/>
        <v>0</v>
      </c>
      <c r="J80" s="265">
        <f t="shared" si="95"/>
        <v>0</v>
      </c>
      <c r="K80" s="265">
        <f t="shared" si="95"/>
        <v>0</v>
      </c>
      <c r="L80" s="265">
        <f t="shared" si="95"/>
        <v>0</v>
      </c>
      <c r="M80" s="265">
        <f t="shared" si="95"/>
        <v>0</v>
      </c>
      <c r="N80" s="265">
        <f t="shared" si="95"/>
        <v>0</v>
      </c>
      <c r="O80" s="265">
        <f t="shared" si="95"/>
        <v>0</v>
      </c>
      <c r="P80" s="265">
        <f t="shared" si="95"/>
        <v>0</v>
      </c>
      <c r="Q80" s="265">
        <f t="shared" si="95"/>
        <v>0</v>
      </c>
      <c r="R80" s="265">
        <f t="shared" si="95"/>
        <v>0</v>
      </c>
    </row>
    <row r="81" spans="2:18">
      <c r="B81" s="263" t="s">
        <v>115</v>
      </c>
      <c r="C81" s="278" t="str">
        <f>IF('3. Resources'!$B$88&lt;&gt;"",'3. Resources'!$B$88,"N/A")</f>
        <v>Kojiio</v>
      </c>
      <c r="D81" s="264">
        <f>SUMIF('3. Resources'!$C$86:$C$95,C81,'3. Resources'!$H$86:$H$95)</f>
        <v>0</v>
      </c>
      <c r="E81" s="265">
        <f t="shared" ref="E81:R81" si="96">D81-E70</f>
        <v>0</v>
      </c>
      <c r="F81" s="265">
        <f t="shared" si="96"/>
        <v>0</v>
      </c>
      <c r="G81" s="265">
        <f t="shared" si="96"/>
        <v>0</v>
      </c>
      <c r="H81" s="265">
        <f t="shared" si="96"/>
        <v>0</v>
      </c>
      <c r="I81" s="265">
        <f t="shared" si="96"/>
        <v>0</v>
      </c>
      <c r="J81" s="265">
        <f t="shared" si="96"/>
        <v>0</v>
      </c>
      <c r="K81" s="265">
        <f t="shared" si="96"/>
        <v>0</v>
      </c>
      <c r="L81" s="265">
        <f t="shared" si="96"/>
        <v>0</v>
      </c>
      <c r="M81" s="265">
        <f t="shared" si="96"/>
        <v>0</v>
      </c>
      <c r="N81" s="265">
        <f t="shared" si="96"/>
        <v>0</v>
      </c>
      <c r="O81" s="265">
        <f t="shared" si="96"/>
        <v>0</v>
      </c>
      <c r="P81" s="265">
        <f t="shared" si="96"/>
        <v>0</v>
      </c>
      <c r="Q81" s="265">
        <f t="shared" si="96"/>
        <v>0</v>
      </c>
      <c r="R81" s="265">
        <f t="shared" si="96"/>
        <v>0</v>
      </c>
    </row>
    <row r="82" spans="2:18">
      <c r="B82" s="263" t="s">
        <v>115</v>
      </c>
      <c r="C82" s="278" t="str">
        <f>IF('3. Resources'!$B$89&lt;&gt;"",'3. Resources'!$B$89,"N/A")</f>
        <v>Tiago</v>
      </c>
      <c r="D82" s="264">
        <f>SUMIF('3. Resources'!$C$86:$C$95,C82,'3. Resources'!$H$86:$H$95)</f>
        <v>0</v>
      </c>
      <c r="E82" s="265">
        <f t="shared" ref="E82:R82" si="97">D82-E71</f>
        <v>0</v>
      </c>
      <c r="F82" s="265">
        <f t="shared" si="97"/>
        <v>0</v>
      </c>
      <c r="G82" s="265">
        <f t="shared" si="97"/>
        <v>0</v>
      </c>
      <c r="H82" s="265">
        <f t="shared" si="97"/>
        <v>0</v>
      </c>
      <c r="I82" s="265">
        <f t="shared" si="97"/>
        <v>0</v>
      </c>
      <c r="J82" s="265">
        <f t="shared" si="97"/>
        <v>0</v>
      </c>
      <c r="K82" s="265">
        <f t="shared" si="97"/>
        <v>0</v>
      </c>
      <c r="L82" s="265">
        <f t="shared" si="97"/>
        <v>0</v>
      </c>
      <c r="M82" s="265">
        <f t="shared" si="97"/>
        <v>0</v>
      </c>
      <c r="N82" s="265">
        <f t="shared" si="97"/>
        <v>0</v>
      </c>
      <c r="O82" s="265">
        <f t="shared" si="97"/>
        <v>0</v>
      </c>
      <c r="P82" s="265">
        <f t="shared" si="97"/>
        <v>0</v>
      </c>
      <c r="Q82" s="265">
        <f t="shared" si="97"/>
        <v>0</v>
      </c>
      <c r="R82" s="265">
        <f t="shared" si="97"/>
        <v>0</v>
      </c>
    </row>
    <row r="83" spans="2:18">
      <c r="B83" s="263" t="s">
        <v>115</v>
      </c>
      <c r="C83" s="278" t="str">
        <f>IF('3. Resources'!$B$90&lt;&gt;"",'3. Resources'!$B$90,"N/A")</f>
        <v>Audio</v>
      </c>
      <c r="D83" s="264">
        <f>SUMIF('3. Resources'!$C$86:$C$95,C83,'3. Resources'!$H$86:$H$95)</f>
        <v>0</v>
      </c>
      <c r="E83" s="265">
        <f t="shared" ref="E83:R83" si="98">D83-E72</f>
        <v>0</v>
      </c>
      <c r="F83" s="265">
        <f t="shared" si="98"/>
        <v>0</v>
      </c>
      <c r="G83" s="265">
        <f t="shared" si="98"/>
        <v>0</v>
      </c>
      <c r="H83" s="265">
        <f t="shared" si="98"/>
        <v>0</v>
      </c>
      <c r="I83" s="265">
        <f t="shared" si="98"/>
        <v>0</v>
      </c>
      <c r="J83" s="265">
        <f t="shared" si="98"/>
        <v>0</v>
      </c>
      <c r="K83" s="265">
        <f t="shared" si="98"/>
        <v>0</v>
      </c>
      <c r="L83" s="265">
        <f t="shared" si="98"/>
        <v>0</v>
      </c>
      <c r="M83" s="265">
        <f t="shared" si="98"/>
        <v>0</v>
      </c>
      <c r="N83" s="265">
        <f t="shared" si="98"/>
        <v>0</v>
      </c>
      <c r="O83" s="265">
        <f t="shared" si="98"/>
        <v>0</v>
      </c>
      <c r="P83" s="265">
        <f t="shared" si="98"/>
        <v>0</v>
      </c>
      <c r="Q83" s="265">
        <f t="shared" si="98"/>
        <v>0</v>
      </c>
      <c r="R83" s="265">
        <f t="shared" si="98"/>
        <v>0</v>
      </c>
    </row>
    <row r="84" spans="2:18">
      <c r="B84" s="281" t="s">
        <v>115</v>
      </c>
      <c r="C84" s="276" t="str">
        <f>IF('3. Resources'!$B$91&lt;&gt;"",'3. Resources'!$B$91,"N/A")</f>
        <v>N/A</v>
      </c>
      <c r="D84" s="266">
        <f>SUMIF('3. Resources'!$C$86:$C$95,C84,'3. Resources'!$H$86:$H$95)</f>
        <v>0</v>
      </c>
      <c r="E84" s="267">
        <f t="shared" ref="E84:R84" si="99">D84-E73</f>
        <v>0</v>
      </c>
      <c r="F84" s="267">
        <f t="shared" si="99"/>
        <v>0</v>
      </c>
      <c r="G84" s="267">
        <f t="shared" si="99"/>
        <v>0</v>
      </c>
      <c r="H84" s="267">
        <f t="shared" si="99"/>
        <v>0</v>
      </c>
      <c r="I84" s="267">
        <f t="shared" si="99"/>
        <v>0</v>
      </c>
      <c r="J84" s="267">
        <f t="shared" si="99"/>
        <v>0</v>
      </c>
      <c r="K84" s="267">
        <f t="shared" si="99"/>
        <v>0</v>
      </c>
      <c r="L84" s="267">
        <f t="shared" si="99"/>
        <v>0</v>
      </c>
      <c r="M84" s="267">
        <f t="shared" si="99"/>
        <v>0</v>
      </c>
      <c r="N84" s="267">
        <f t="shared" si="99"/>
        <v>0</v>
      </c>
      <c r="O84" s="267">
        <f t="shared" si="99"/>
        <v>0</v>
      </c>
      <c r="P84" s="267">
        <f t="shared" si="99"/>
        <v>0</v>
      </c>
      <c r="Q84" s="267">
        <f t="shared" si="99"/>
        <v>0</v>
      </c>
      <c r="R84" s="267">
        <f t="shared" si="99"/>
        <v>0</v>
      </c>
    </row>
    <row r="85" spans="2:18">
      <c r="B85" s="263" t="s">
        <v>115</v>
      </c>
      <c r="C85" s="278" t="str">
        <f>IF('3. Resources'!$B$92&lt;&gt;"",'3. Resources'!$B$92,"N/A")</f>
        <v>N/A</v>
      </c>
      <c r="D85" s="264">
        <f>SUMIF('3. Resources'!$C$86:$C$95,C85,'3. Resources'!$H$86:$H$95)</f>
        <v>0</v>
      </c>
      <c r="E85" s="265">
        <f t="shared" ref="E85:R85" si="100">D85-E74</f>
        <v>0</v>
      </c>
      <c r="F85" s="265">
        <f t="shared" si="100"/>
        <v>0</v>
      </c>
      <c r="G85" s="265">
        <f t="shared" si="100"/>
        <v>0</v>
      </c>
      <c r="H85" s="265">
        <f t="shared" si="100"/>
        <v>0</v>
      </c>
      <c r="I85" s="265">
        <f t="shared" si="100"/>
        <v>0</v>
      </c>
      <c r="J85" s="265">
        <f t="shared" si="100"/>
        <v>0</v>
      </c>
      <c r="K85" s="265">
        <f t="shared" si="100"/>
        <v>0</v>
      </c>
      <c r="L85" s="265">
        <f t="shared" si="100"/>
        <v>0</v>
      </c>
      <c r="M85" s="265">
        <f t="shared" si="100"/>
        <v>0</v>
      </c>
      <c r="N85" s="265">
        <f t="shared" si="100"/>
        <v>0</v>
      </c>
      <c r="O85" s="265">
        <f t="shared" si="100"/>
        <v>0</v>
      </c>
      <c r="P85" s="265">
        <f t="shared" si="100"/>
        <v>0</v>
      </c>
      <c r="Q85" s="265">
        <f t="shared" si="100"/>
        <v>0</v>
      </c>
      <c r="R85" s="265">
        <f t="shared" si="100"/>
        <v>0</v>
      </c>
    </row>
    <row r="86" spans="2:18">
      <c r="B86" s="263" t="s">
        <v>115</v>
      </c>
      <c r="C86" s="278" t="str">
        <f>IF('3. Resources'!$B$93&lt;&gt;"",'3. Resources'!$B$93,"N/A")</f>
        <v>N/A</v>
      </c>
      <c r="D86" s="264">
        <f>SUMIF('3. Resources'!$C$86:$C$95,C86,'3. Resources'!$H$86:$H$95)</f>
        <v>0</v>
      </c>
      <c r="E86" s="265">
        <f t="shared" ref="E86:R86" si="101">D86-E75</f>
        <v>0</v>
      </c>
      <c r="F86" s="265">
        <f t="shared" si="101"/>
        <v>0</v>
      </c>
      <c r="G86" s="265">
        <f t="shared" si="101"/>
        <v>0</v>
      </c>
      <c r="H86" s="265">
        <f t="shared" si="101"/>
        <v>0</v>
      </c>
      <c r="I86" s="265">
        <f t="shared" si="101"/>
        <v>0</v>
      </c>
      <c r="J86" s="265">
        <f t="shared" si="101"/>
        <v>0</v>
      </c>
      <c r="K86" s="265">
        <f t="shared" si="101"/>
        <v>0</v>
      </c>
      <c r="L86" s="265">
        <f t="shared" si="101"/>
        <v>0</v>
      </c>
      <c r="M86" s="265">
        <f t="shared" si="101"/>
        <v>0</v>
      </c>
      <c r="N86" s="265">
        <f t="shared" si="101"/>
        <v>0</v>
      </c>
      <c r="O86" s="265">
        <f t="shared" si="101"/>
        <v>0</v>
      </c>
      <c r="P86" s="265">
        <f t="shared" si="101"/>
        <v>0</v>
      </c>
      <c r="Q86" s="265">
        <f t="shared" si="101"/>
        <v>0</v>
      </c>
      <c r="R86" s="265">
        <f t="shared" si="101"/>
        <v>0</v>
      </c>
    </row>
    <row r="87" spans="2:18">
      <c r="B87" s="263" t="s">
        <v>115</v>
      </c>
      <c r="C87" s="278" t="str">
        <f>IF('3. Resources'!$B$94&lt;&gt;"",'3. Resources'!$B$94,"N/A")</f>
        <v>N/A</v>
      </c>
      <c r="D87" s="264">
        <f>SUMIF('3. Resources'!$C$86:$C$95,C87,'3. Resources'!$H$86:$H$95)</f>
        <v>0</v>
      </c>
      <c r="E87" s="265">
        <f t="shared" ref="E87:R87" si="102">D87-E76</f>
        <v>0</v>
      </c>
      <c r="F87" s="265">
        <f t="shared" si="102"/>
        <v>0</v>
      </c>
      <c r="G87" s="265">
        <f t="shared" si="102"/>
        <v>0</v>
      </c>
      <c r="H87" s="265">
        <f t="shared" si="102"/>
        <v>0</v>
      </c>
      <c r="I87" s="265">
        <f t="shared" si="102"/>
        <v>0</v>
      </c>
      <c r="J87" s="265">
        <f t="shared" si="102"/>
        <v>0</v>
      </c>
      <c r="K87" s="265">
        <f t="shared" si="102"/>
        <v>0</v>
      </c>
      <c r="L87" s="265">
        <f t="shared" si="102"/>
        <v>0</v>
      </c>
      <c r="M87" s="265">
        <f t="shared" si="102"/>
        <v>0</v>
      </c>
      <c r="N87" s="265">
        <f t="shared" si="102"/>
        <v>0</v>
      </c>
      <c r="O87" s="265">
        <f t="shared" si="102"/>
        <v>0</v>
      </c>
      <c r="P87" s="265">
        <f t="shared" si="102"/>
        <v>0</v>
      </c>
      <c r="Q87" s="265">
        <f t="shared" si="102"/>
        <v>0</v>
      </c>
      <c r="R87" s="265">
        <f t="shared" si="102"/>
        <v>0</v>
      </c>
    </row>
    <row r="88" spans="2:18">
      <c r="B88" s="263" t="s">
        <v>115</v>
      </c>
      <c r="C88" s="278" t="str">
        <f>IF('3. Resources'!$B$95&lt;&gt;"",'3. Resources'!$B$95,"N/A")</f>
        <v>N/A</v>
      </c>
      <c r="D88" s="264">
        <f>SUMIF('3. Resources'!$C$86:$C$95,C88,'3. Resources'!$H$86:$H$95)</f>
        <v>0</v>
      </c>
      <c r="E88" s="265">
        <f t="shared" ref="E88:R88" si="103">D88-E77</f>
        <v>0</v>
      </c>
      <c r="F88" s="265">
        <f t="shared" si="103"/>
        <v>0</v>
      </c>
      <c r="G88" s="265">
        <f t="shared" si="103"/>
        <v>0</v>
      </c>
      <c r="H88" s="265">
        <f t="shared" si="103"/>
        <v>0</v>
      </c>
      <c r="I88" s="265">
        <f t="shared" si="103"/>
        <v>0</v>
      </c>
      <c r="J88" s="265">
        <f t="shared" si="103"/>
        <v>0</v>
      </c>
      <c r="K88" s="265">
        <f t="shared" si="103"/>
        <v>0</v>
      </c>
      <c r="L88" s="265">
        <f t="shared" si="103"/>
        <v>0</v>
      </c>
      <c r="M88" s="265">
        <f t="shared" si="103"/>
        <v>0</v>
      </c>
      <c r="N88" s="265">
        <f t="shared" si="103"/>
        <v>0</v>
      </c>
      <c r="O88" s="265">
        <f t="shared" si="103"/>
        <v>0</v>
      </c>
      <c r="P88" s="265">
        <f t="shared" si="103"/>
        <v>0</v>
      </c>
      <c r="Q88" s="265">
        <f t="shared" si="103"/>
        <v>0</v>
      </c>
      <c r="R88" s="265">
        <f t="shared" si="103"/>
        <v>0</v>
      </c>
    </row>
    <row r="90" spans="2:18" ht="15.75" thickBot="1">
      <c r="B90" s="399" t="s">
        <v>43</v>
      </c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0"/>
      <c r="P90" s="400"/>
      <c r="Q90" s="400"/>
      <c r="R90" s="401"/>
    </row>
    <row r="91" spans="2:18" ht="15.75" thickBot="1">
      <c r="B91" s="268" t="s">
        <v>116</v>
      </c>
      <c r="C91" s="269" t="s">
        <v>110</v>
      </c>
      <c r="D91" s="270">
        <f>SUM(D92:D101)</f>
        <v>0</v>
      </c>
      <c r="E91" s="270">
        <f t="shared" ref="E91:R91" si="104">SUM(E92:E101)</f>
        <v>0</v>
      </c>
      <c r="F91" s="270">
        <f t="shared" si="104"/>
        <v>0</v>
      </c>
      <c r="G91" s="270">
        <f t="shared" si="104"/>
        <v>0</v>
      </c>
      <c r="H91" s="270">
        <f t="shared" si="104"/>
        <v>0</v>
      </c>
      <c r="I91" s="270">
        <f t="shared" si="104"/>
        <v>0</v>
      </c>
      <c r="J91" s="270">
        <f t="shared" si="104"/>
        <v>0</v>
      </c>
      <c r="K91" s="270">
        <f t="shared" si="104"/>
        <v>0</v>
      </c>
      <c r="L91" s="270">
        <f t="shared" si="104"/>
        <v>0</v>
      </c>
      <c r="M91" s="270">
        <f t="shared" si="104"/>
        <v>0</v>
      </c>
      <c r="N91" s="270">
        <f t="shared" si="104"/>
        <v>0</v>
      </c>
      <c r="O91" s="270">
        <f t="shared" si="104"/>
        <v>0</v>
      </c>
      <c r="P91" s="270">
        <f t="shared" si="104"/>
        <v>0</v>
      </c>
      <c r="Q91" s="270">
        <f t="shared" si="104"/>
        <v>0</v>
      </c>
      <c r="R91" s="271">
        <f t="shared" si="104"/>
        <v>0</v>
      </c>
    </row>
    <row r="92" spans="2:18">
      <c r="B92" s="275" t="s">
        <v>116</v>
      </c>
      <c r="C92" s="276" t="str">
        <f>IF('3. Resources'!$B$86&lt;&gt;"",'3. Resources'!$B$86,"N/A")</f>
        <v>Gustavo</v>
      </c>
      <c r="D92" s="266">
        <f>D103/'3. Resources'!$B$54</f>
        <v>0</v>
      </c>
      <c r="E92" s="267">
        <f>IF(AND(WEEKDAY('3. Resources'!D$54)&lt;&gt;1,WEEKDAY('3. Resources'!D$54)&lt;&gt;7,'3. Resources'!D$55&lt;&gt;"FER"),$D92,0)</f>
        <v>0</v>
      </c>
      <c r="F92" s="267">
        <f>IF(AND(WEEKDAY('3. Resources'!E$54)&lt;&gt;1,WEEKDAY('3. Resources'!E$54)&lt;&gt;7,'3. Resources'!E$55&lt;&gt;"FER"),$D92,0)</f>
        <v>0</v>
      </c>
      <c r="G92" s="267">
        <f>IF(AND(WEEKDAY('3. Resources'!F$54)&lt;&gt;1,WEEKDAY('3. Resources'!F$54)&lt;&gt;7,'3. Resources'!F$55&lt;&gt;"FER"),$D92,0)</f>
        <v>0</v>
      </c>
      <c r="H92" s="267">
        <f>IF(AND(WEEKDAY('3. Resources'!G$54)&lt;&gt;1,WEEKDAY('3. Resources'!G$54)&lt;&gt;7,'3. Resources'!G$55&lt;&gt;"FER"),$D92,0)</f>
        <v>0</v>
      </c>
      <c r="I92" s="267">
        <f>IF(AND(WEEKDAY('3. Resources'!H$54)&lt;&gt;1,WEEKDAY('3. Resources'!H$54)&lt;&gt;7,'3. Resources'!H$55&lt;&gt;"FER"),$D92,0)</f>
        <v>0</v>
      </c>
      <c r="J92" s="267">
        <f>IF(AND(WEEKDAY('3. Resources'!I$54)&lt;&gt;1,WEEKDAY('3. Resources'!I$54)&lt;&gt;7,'3. Resources'!I$55&lt;&gt;"FER"),$D92,0)</f>
        <v>0</v>
      </c>
      <c r="K92" s="267">
        <f>IF(AND(WEEKDAY('3. Resources'!J$54)&lt;&gt;1,WEEKDAY('3. Resources'!J$54)&lt;&gt;7,'3. Resources'!J$55&lt;&gt;"FER"),$D92,0)</f>
        <v>0</v>
      </c>
      <c r="L92" s="267">
        <f>IF(AND(WEEKDAY('3. Resources'!K$54)&lt;&gt;1,WEEKDAY('3. Resources'!K$54)&lt;&gt;7,'3. Resources'!K$55&lt;&gt;"FER"),$D92,0)</f>
        <v>0</v>
      </c>
      <c r="M92" s="267">
        <f>IF(AND(WEEKDAY('3. Resources'!L$54)&lt;&gt;1,WEEKDAY('3. Resources'!L$54)&lt;&gt;7,'3. Resources'!L$55&lt;&gt;"FER"),$D92,0)</f>
        <v>0</v>
      </c>
      <c r="N92" s="267">
        <f>IF(AND(WEEKDAY('3. Resources'!M$54)&lt;&gt;1,WEEKDAY('3. Resources'!M$54)&lt;&gt;7,'3. Resources'!M$55&lt;&gt;"FER"),$D92,0)</f>
        <v>0</v>
      </c>
      <c r="O92" s="267">
        <f>IF(AND(WEEKDAY('3. Resources'!N$54)&lt;&gt;1,WEEKDAY('3. Resources'!N$54)&lt;&gt;7,'3. Resources'!N$55&lt;&gt;"FER"),$D92,0)</f>
        <v>0</v>
      </c>
      <c r="P92" s="267">
        <f>IF(AND(WEEKDAY('3. Resources'!O$54)&lt;&gt;1,WEEKDAY('3. Resources'!O$54)&lt;&gt;7,'3. Resources'!O$55&lt;&gt;"FER"),$D92,0)</f>
        <v>0</v>
      </c>
      <c r="Q92" s="267">
        <f>IF(AND(WEEKDAY('3. Resources'!P$54)&lt;&gt;1,WEEKDAY('3. Resources'!P$54)&lt;&gt;7,'3. Resources'!P$55&lt;&gt;"FER"),$D92,0)</f>
        <v>0</v>
      </c>
      <c r="R92" s="267">
        <f>IF(AND(WEEKDAY('3. Resources'!Q$54)&lt;&gt;1,WEEKDAY('3. Resources'!Q$54)&lt;&gt;7,'3. Resources'!Q$55&lt;&gt;"FER"),$D92,0)</f>
        <v>0</v>
      </c>
    </row>
    <row r="93" spans="2:18">
      <c r="B93" s="277" t="s">
        <v>116</v>
      </c>
      <c r="C93" s="278" t="str">
        <f>IF('3. Resources'!$B$87&lt;&gt;"",'3. Resources'!$B$87,"N/A")</f>
        <v>Caio</v>
      </c>
      <c r="D93" s="264">
        <f>D104/'3. Resources'!$B$54</f>
        <v>0</v>
      </c>
      <c r="E93" s="265">
        <f>IF(AND(WEEKDAY('3. Resources'!D$54)&lt;&gt;1,WEEKDAY('3. Resources'!D$54)&lt;&gt;7,'3. Resources'!D$55&lt;&gt;"FER"),$D93,0)</f>
        <v>0</v>
      </c>
      <c r="F93" s="265">
        <f>IF(AND(WEEKDAY('3. Resources'!E$54)&lt;&gt;1,WEEKDAY('3. Resources'!E$54)&lt;&gt;7,'3. Resources'!E$55&lt;&gt;"FER"),$D93,0)</f>
        <v>0</v>
      </c>
      <c r="G93" s="265">
        <f>IF(AND(WEEKDAY('3. Resources'!F$54)&lt;&gt;1,WEEKDAY('3. Resources'!F$54)&lt;&gt;7,'3. Resources'!F$55&lt;&gt;"FER"),$D93,0)</f>
        <v>0</v>
      </c>
      <c r="H93" s="265">
        <f>IF(AND(WEEKDAY('3. Resources'!G$54)&lt;&gt;1,WEEKDAY('3. Resources'!G$54)&lt;&gt;7,'3. Resources'!G$55&lt;&gt;"FER"),$D93,0)</f>
        <v>0</v>
      </c>
      <c r="I93" s="265">
        <f>IF(AND(WEEKDAY('3. Resources'!H$54)&lt;&gt;1,WEEKDAY('3. Resources'!H$54)&lt;&gt;7,'3. Resources'!H$55&lt;&gt;"FER"),$D93,0)</f>
        <v>0</v>
      </c>
      <c r="J93" s="265">
        <f>IF(AND(WEEKDAY('3. Resources'!I$54)&lt;&gt;1,WEEKDAY('3. Resources'!I$54)&lt;&gt;7,'3. Resources'!I$55&lt;&gt;"FER"),$D93,0)</f>
        <v>0</v>
      </c>
      <c r="K93" s="265">
        <f>IF(AND(WEEKDAY('3. Resources'!J$54)&lt;&gt;1,WEEKDAY('3. Resources'!J$54)&lt;&gt;7,'3. Resources'!J$55&lt;&gt;"FER"),$D93,0)</f>
        <v>0</v>
      </c>
      <c r="L93" s="265">
        <f>IF(AND(WEEKDAY('3. Resources'!K$54)&lt;&gt;1,WEEKDAY('3. Resources'!K$54)&lt;&gt;7,'3. Resources'!K$55&lt;&gt;"FER"),$D93,0)</f>
        <v>0</v>
      </c>
      <c r="M93" s="265">
        <f>IF(AND(WEEKDAY('3. Resources'!L$54)&lt;&gt;1,WEEKDAY('3. Resources'!L$54)&lt;&gt;7,'3. Resources'!L$55&lt;&gt;"FER"),$D93,0)</f>
        <v>0</v>
      </c>
      <c r="N93" s="265">
        <f>IF(AND(WEEKDAY('3. Resources'!M$54)&lt;&gt;1,WEEKDAY('3. Resources'!M$54)&lt;&gt;7,'3. Resources'!M$55&lt;&gt;"FER"),$D93,0)</f>
        <v>0</v>
      </c>
      <c r="O93" s="265">
        <f>IF(AND(WEEKDAY('3. Resources'!N$54)&lt;&gt;1,WEEKDAY('3. Resources'!N$54)&lt;&gt;7,'3. Resources'!N$55&lt;&gt;"FER"),$D93,0)</f>
        <v>0</v>
      </c>
      <c r="P93" s="265">
        <f>IF(AND(WEEKDAY('3. Resources'!O$54)&lt;&gt;1,WEEKDAY('3. Resources'!O$54)&lt;&gt;7,'3. Resources'!O$55&lt;&gt;"FER"),$D93,0)</f>
        <v>0</v>
      </c>
      <c r="Q93" s="265">
        <f>IF(AND(WEEKDAY('3. Resources'!P$54)&lt;&gt;1,WEEKDAY('3. Resources'!P$54)&lt;&gt;7,'3. Resources'!P$55&lt;&gt;"FER"),$D93,0)</f>
        <v>0</v>
      </c>
      <c r="R93" s="265">
        <f>IF(AND(WEEKDAY('3. Resources'!Q$54)&lt;&gt;1,WEEKDAY('3. Resources'!Q$54)&lt;&gt;7,'3. Resources'!Q$55&lt;&gt;"FER"),$D93,0)</f>
        <v>0</v>
      </c>
    </row>
    <row r="94" spans="2:18">
      <c r="B94" s="277" t="s">
        <v>116</v>
      </c>
      <c r="C94" s="278" t="str">
        <f>IF('3. Resources'!$B$88&lt;&gt;"",'3. Resources'!$B$88,"N/A")</f>
        <v>Kojiio</v>
      </c>
      <c r="D94" s="264">
        <f>D105/'3. Resources'!$B$54</f>
        <v>0</v>
      </c>
      <c r="E94" s="265">
        <f>IF(AND(WEEKDAY('3. Resources'!D$54)&lt;&gt;1,WEEKDAY('3. Resources'!D$54)&lt;&gt;7,'3. Resources'!D$55&lt;&gt;"FER"),$D94,0)</f>
        <v>0</v>
      </c>
      <c r="F94" s="265">
        <f>IF(AND(WEEKDAY('3. Resources'!E$54)&lt;&gt;1,WEEKDAY('3. Resources'!E$54)&lt;&gt;7,'3. Resources'!E$55&lt;&gt;"FER"),$D94,0)</f>
        <v>0</v>
      </c>
      <c r="G94" s="265">
        <f>IF(AND(WEEKDAY('3. Resources'!F$54)&lt;&gt;1,WEEKDAY('3. Resources'!F$54)&lt;&gt;7,'3. Resources'!F$55&lt;&gt;"FER"),$D94,0)</f>
        <v>0</v>
      </c>
      <c r="H94" s="265">
        <f>IF(AND(WEEKDAY('3. Resources'!G$54)&lt;&gt;1,WEEKDAY('3. Resources'!G$54)&lt;&gt;7,'3. Resources'!G$55&lt;&gt;"FER"),$D94,0)</f>
        <v>0</v>
      </c>
      <c r="I94" s="265">
        <f>IF(AND(WEEKDAY('3. Resources'!H$54)&lt;&gt;1,WEEKDAY('3. Resources'!H$54)&lt;&gt;7,'3. Resources'!H$55&lt;&gt;"FER"),$D94,0)</f>
        <v>0</v>
      </c>
      <c r="J94" s="265">
        <f>IF(AND(WEEKDAY('3. Resources'!I$54)&lt;&gt;1,WEEKDAY('3. Resources'!I$54)&lt;&gt;7,'3. Resources'!I$55&lt;&gt;"FER"),$D94,0)</f>
        <v>0</v>
      </c>
      <c r="K94" s="265">
        <f>IF(AND(WEEKDAY('3. Resources'!J$54)&lt;&gt;1,WEEKDAY('3. Resources'!J$54)&lt;&gt;7,'3. Resources'!J$55&lt;&gt;"FER"),$D94,0)</f>
        <v>0</v>
      </c>
      <c r="L94" s="265">
        <f>IF(AND(WEEKDAY('3. Resources'!K$54)&lt;&gt;1,WEEKDAY('3. Resources'!K$54)&lt;&gt;7,'3. Resources'!K$55&lt;&gt;"FER"),$D94,0)</f>
        <v>0</v>
      </c>
      <c r="M94" s="265">
        <f>IF(AND(WEEKDAY('3. Resources'!L$54)&lt;&gt;1,WEEKDAY('3. Resources'!L$54)&lt;&gt;7,'3. Resources'!L$55&lt;&gt;"FER"),$D94,0)</f>
        <v>0</v>
      </c>
      <c r="N94" s="265">
        <f>IF(AND(WEEKDAY('3. Resources'!M$54)&lt;&gt;1,WEEKDAY('3. Resources'!M$54)&lt;&gt;7,'3. Resources'!M$55&lt;&gt;"FER"),$D94,0)</f>
        <v>0</v>
      </c>
      <c r="O94" s="265">
        <f>IF(AND(WEEKDAY('3. Resources'!N$54)&lt;&gt;1,WEEKDAY('3. Resources'!N$54)&lt;&gt;7,'3. Resources'!N$55&lt;&gt;"FER"),$D94,0)</f>
        <v>0</v>
      </c>
      <c r="P94" s="265">
        <f>IF(AND(WEEKDAY('3. Resources'!O$54)&lt;&gt;1,WEEKDAY('3. Resources'!O$54)&lt;&gt;7,'3. Resources'!O$55&lt;&gt;"FER"),$D94,0)</f>
        <v>0</v>
      </c>
      <c r="Q94" s="265">
        <f>IF(AND(WEEKDAY('3. Resources'!P$54)&lt;&gt;1,WEEKDAY('3. Resources'!P$54)&lt;&gt;7,'3. Resources'!P$55&lt;&gt;"FER"),$D94,0)</f>
        <v>0</v>
      </c>
      <c r="R94" s="265">
        <f>IF(AND(WEEKDAY('3. Resources'!Q$54)&lt;&gt;1,WEEKDAY('3. Resources'!Q$54)&lt;&gt;7,'3. Resources'!Q$55&lt;&gt;"FER"),$D94,0)</f>
        <v>0</v>
      </c>
    </row>
    <row r="95" spans="2:18">
      <c r="B95" s="277" t="s">
        <v>116</v>
      </c>
      <c r="C95" s="278" t="str">
        <f>IF('3. Resources'!$B$89&lt;&gt;"",'3. Resources'!$B$89,"N/A")</f>
        <v>Tiago</v>
      </c>
      <c r="D95" s="264">
        <f>D106/'3. Resources'!$B$54</f>
        <v>0</v>
      </c>
      <c r="E95" s="265">
        <f>IF(AND(WEEKDAY('3. Resources'!D$54)&lt;&gt;1,WEEKDAY('3. Resources'!D$54)&lt;&gt;7,'3. Resources'!D$55&lt;&gt;"FER"),$D95,0)</f>
        <v>0</v>
      </c>
      <c r="F95" s="265">
        <f>IF(AND(WEEKDAY('3. Resources'!E$54)&lt;&gt;1,WEEKDAY('3. Resources'!E$54)&lt;&gt;7,'3. Resources'!E$55&lt;&gt;"FER"),$D95,0)</f>
        <v>0</v>
      </c>
      <c r="G95" s="265">
        <f>IF(AND(WEEKDAY('3. Resources'!F$54)&lt;&gt;1,WEEKDAY('3. Resources'!F$54)&lt;&gt;7,'3. Resources'!F$55&lt;&gt;"FER"),$D95,0)</f>
        <v>0</v>
      </c>
      <c r="H95" s="265">
        <f>IF(AND(WEEKDAY('3. Resources'!G$54)&lt;&gt;1,WEEKDAY('3. Resources'!G$54)&lt;&gt;7,'3. Resources'!G$55&lt;&gt;"FER"),$D95,0)</f>
        <v>0</v>
      </c>
      <c r="I95" s="265">
        <f>IF(AND(WEEKDAY('3. Resources'!H$54)&lt;&gt;1,WEEKDAY('3. Resources'!H$54)&lt;&gt;7,'3. Resources'!H$55&lt;&gt;"FER"),$D95,0)</f>
        <v>0</v>
      </c>
      <c r="J95" s="265">
        <f>IF(AND(WEEKDAY('3. Resources'!I$54)&lt;&gt;1,WEEKDAY('3. Resources'!I$54)&lt;&gt;7,'3. Resources'!I$55&lt;&gt;"FER"),$D95,0)</f>
        <v>0</v>
      </c>
      <c r="K95" s="265">
        <f>IF(AND(WEEKDAY('3. Resources'!J$54)&lt;&gt;1,WEEKDAY('3. Resources'!J$54)&lt;&gt;7,'3. Resources'!J$55&lt;&gt;"FER"),$D95,0)</f>
        <v>0</v>
      </c>
      <c r="L95" s="265">
        <f>IF(AND(WEEKDAY('3. Resources'!K$54)&lt;&gt;1,WEEKDAY('3. Resources'!K$54)&lt;&gt;7,'3. Resources'!K$55&lt;&gt;"FER"),$D95,0)</f>
        <v>0</v>
      </c>
      <c r="M95" s="265">
        <f>IF(AND(WEEKDAY('3. Resources'!L$54)&lt;&gt;1,WEEKDAY('3. Resources'!L$54)&lt;&gt;7,'3. Resources'!L$55&lt;&gt;"FER"),$D95,0)</f>
        <v>0</v>
      </c>
      <c r="N95" s="265">
        <f>IF(AND(WEEKDAY('3. Resources'!M$54)&lt;&gt;1,WEEKDAY('3. Resources'!M$54)&lt;&gt;7,'3. Resources'!M$55&lt;&gt;"FER"),$D95,0)</f>
        <v>0</v>
      </c>
      <c r="O95" s="265">
        <f>IF(AND(WEEKDAY('3. Resources'!N$54)&lt;&gt;1,WEEKDAY('3. Resources'!N$54)&lt;&gt;7,'3. Resources'!N$55&lt;&gt;"FER"),$D95,0)</f>
        <v>0</v>
      </c>
      <c r="P95" s="265">
        <f>IF(AND(WEEKDAY('3. Resources'!O$54)&lt;&gt;1,WEEKDAY('3. Resources'!O$54)&lt;&gt;7,'3. Resources'!O$55&lt;&gt;"FER"),$D95,0)</f>
        <v>0</v>
      </c>
      <c r="Q95" s="265">
        <f>IF(AND(WEEKDAY('3. Resources'!P$54)&lt;&gt;1,WEEKDAY('3. Resources'!P$54)&lt;&gt;7,'3. Resources'!P$55&lt;&gt;"FER"),$D95,0)</f>
        <v>0</v>
      </c>
      <c r="R95" s="265">
        <f>IF(AND(WEEKDAY('3. Resources'!Q$54)&lt;&gt;1,WEEKDAY('3. Resources'!Q$54)&lt;&gt;7,'3. Resources'!Q$55&lt;&gt;"FER"),$D95,0)</f>
        <v>0</v>
      </c>
    </row>
    <row r="96" spans="2:18">
      <c r="B96" s="277" t="s">
        <v>116</v>
      </c>
      <c r="C96" s="278" t="str">
        <f>IF('3. Resources'!$B$90&lt;&gt;"",'3. Resources'!$B$90,"N/A")</f>
        <v>Audio</v>
      </c>
      <c r="D96" s="264">
        <f>D107/'3. Resources'!$B$54</f>
        <v>0</v>
      </c>
      <c r="E96" s="265">
        <f>IF(AND(WEEKDAY('3. Resources'!D$54)&lt;&gt;1,WEEKDAY('3. Resources'!D$54)&lt;&gt;7,'3. Resources'!D$55&lt;&gt;"FER"),$D96,0)</f>
        <v>0</v>
      </c>
      <c r="F96" s="265">
        <f>IF(AND(WEEKDAY('3. Resources'!E$54)&lt;&gt;1,WEEKDAY('3. Resources'!E$54)&lt;&gt;7,'3. Resources'!E$55&lt;&gt;"FER"),$D96,0)</f>
        <v>0</v>
      </c>
      <c r="G96" s="265">
        <f>IF(AND(WEEKDAY('3. Resources'!F$54)&lt;&gt;1,WEEKDAY('3. Resources'!F$54)&lt;&gt;7,'3. Resources'!F$55&lt;&gt;"FER"),$D96,0)</f>
        <v>0</v>
      </c>
      <c r="H96" s="265">
        <f>IF(AND(WEEKDAY('3. Resources'!G$54)&lt;&gt;1,WEEKDAY('3. Resources'!G$54)&lt;&gt;7,'3. Resources'!G$55&lt;&gt;"FER"),$D96,0)</f>
        <v>0</v>
      </c>
      <c r="I96" s="265">
        <f>IF(AND(WEEKDAY('3. Resources'!H$54)&lt;&gt;1,WEEKDAY('3. Resources'!H$54)&lt;&gt;7,'3. Resources'!H$55&lt;&gt;"FER"),$D96,0)</f>
        <v>0</v>
      </c>
      <c r="J96" s="265">
        <f>IF(AND(WEEKDAY('3. Resources'!I$54)&lt;&gt;1,WEEKDAY('3. Resources'!I$54)&lt;&gt;7,'3. Resources'!I$55&lt;&gt;"FER"),$D96,0)</f>
        <v>0</v>
      </c>
      <c r="K96" s="265">
        <f>IF(AND(WEEKDAY('3. Resources'!J$54)&lt;&gt;1,WEEKDAY('3. Resources'!J$54)&lt;&gt;7,'3. Resources'!J$55&lt;&gt;"FER"),$D96,0)</f>
        <v>0</v>
      </c>
      <c r="L96" s="265">
        <f>IF(AND(WEEKDAY('3. Resources'!K$54)&lt;&gt;1,WEEKDAY('3. Resources'!K$54)&lt;&gt;7,'3. Resources'!K$55&lt;&gt;"FER"),$D96,0)</f>
        <v>0</v>
      </c>
      <c r="M96" s="265">
        <f>IF(AND(WEEKDAY('3. Resources'!L$54)&lt;&gt;1,WEEKDAY('3. Resources'!L$54)&lt;&gt;7,'3. Resources'!L$55&lt;&gt;"FER"),$D96,0)</f>
        <v>0</v>
      </c>
      <c r="N96" s="265">
        <f>IF(AND(WEEKDAY('3. Resources'!M$54)&lt;&gt;1,WEEKDAY('3. Resources'!M$54)&lt;&gt;7,'3. Resources'!M$55&lt;&gt;"FER"),$D96,0)</f>
        <v>0</v>
      </c>
      <c r="O96" s="265">
        <f>IF(AND(WEEKDAY('3. Resources'!N$54)&lt;&gt;1,WEEKDAY('3. Resources'!N$54)&lt;&gt;7,'3. Resources'!N$55&lt;&gt;"FER"),$D96,0)</f>
        <v>0</v>
      </c>
      <c r="P96" s="265">
        <f>IF(AND(WEEKDAY('3. Resources'!O$54)&lt;&gt;1,WEEKDAY('3. Resources'!O$54)&lt;&gt;7,'3. Resources'!O$55&lt;&gt;"FER"),$D96,0)</f>
        <v>0</v>
      </c>
      <c r="Q96" s="265">
        <f>IF(AND(WEEKDAY('3. Resources'!P$54)&lt;&gt;1,WEEKDAY('3. Resources'!P$54)&lt;&gt;7,'3. Resources'!P$55&lt;&gt;"FER"),$D96,0)</f>
        <v>0</v>
      </c>
      <c r="R96" s="265">
        <f>IF(AND(WEEKDAY('3. Resources'!Q$54)&lt;&gt;1,WEEKDAY('3. Resources'!Q$54)&lt;&gt;7,'3. Resources'!Q$55&lt;&gt;"FER"),$D96,0)</f>
        <v>0</v>
      </c>
    </row>
    <row r="97" spans="2:18">
      <c r="B97" s="277" t="s">
        <v>116</v>
      </c>
      <c r="C97" s="278" t="str">
        <f>IF('3. Resources'!$B$91&lt;&gt;"",'3. Resources'!$B$91,"N/A")</f>
        <v>N/A</v>
      </c>
      <c r="D97" s="264">
        <f>D113/'3. Resources'!$B$54</f>
        <v>0</v>
      </c>
      <c r="E97" s="265">
        <f>IF(AND(WEEKDAY('3. Resources'!D$54)&lt;&gt;1,WEEKDAY('3. Resources'!D$54)&lt;&gt;7,'3. Resources'!D$55&lt;&gt;"FER"),$D97,0)</f>
        <v>0</v>
      </c>
      <c r="F97" s="265">
        <f>IF(AND(WEEKDAY('3. Resources'!E$54)&lt;&gt;1,WEEKDAY('3. Resources'!E$54)&lt;&gt;7,'3. Resources'!E$55&lt;&gt;"FER"),$D97,0)</f>
        <v>0</v>
      </c>
      <c r="G97" s="265">
        <f>IF(AND(WEEKDAY('3. Resources'!F$54)&lt;&gt;1,WEEKDAY('3. Resources'!F$54)&lt;&gt;7,'3. Resources'!F$55&lt;&gt;"FER"),$D97,0)</f>
        <v>0</v>
      </c>
      <c r="H97" s="265">
        <f>IF(AND(WEEKDAY('3. Resources'!G$54)&lt;&gt;1,WEEKDAY('3. Resources'!G$54)&lt;&gt;7,'3. Resources'!G$55&lt;&gt;"FER"),$D97,0)</f>
        <v>0</v>
      </c>
      <c r="I97" s="265">
        <f>IF(AND(WEEKDAY('3. Resources'!H$54)&lt;&gt;1,WEEKDAY('3. Resources'!H$54)&lt;&gt;7,'3. Resources'!H$55&lt;&gt;"FER"),$D97,0)</f>
        <v>0</v>
      </c>
      <c r="J97" s="265">
        <f>IF(AND(WEEKDAY('3. Resources'!I$54)&lt;&gt;1,WEEKDAY('3. Resources'!I$54)&lt;&gt;7,'3. Resources'!I$55&lt;&gt;"FER"),$D97,0)</f>
        <v>0</v>
      </c>
      <c r="K97" s="265">
        <f>IF(AND(WEEKDAY('3. Resources'!J$54)&lt;&gt;1,WEEKDAY('3. Resources'!J$54)&lt;&gt;7,'3. Resources'!J$55&lt;&gt;"FER"),$D97,0)</f>
        <v>0</v>
      </c>
      <c r="L97" s="265">
        <f>IF(AND(WEEKDAY('3. Resources'!K$54)&lt;&gt;1,WEEKDAY('3. Resources'!K$54)&lt;&gt;7,'3. Resources'!K$55&lt;&gt;"FER"),$D97,0)</f>
        <v>0</v>
      </c>
      <c r="M97" s="265">
        <f>IF(AND(WEEKDAY('3. Resources'!L$54)&lt;&gt;1,WEEKDAY('3. Resources'!L$54)&lt;&gt;7,'3. Resources'!L$55&lt;&gt;"FER"),$D97,0)</f>
        <v>0</v>
      </c>
      <c r="N97" s="265">
        <f>IF(AND(WEEKDAY('3. Resources'!M$54)&lt;&gt;1,WEEKDAY('3. Resources'!M$54)&lt;&gt;7,'3. Resources'!M$55&lt;&gt;"FER"),$D97,0)</f>
        <v>0</v>
      </c>
      <c r="O97" s="265">
        <f>IF(AND(WEEKDAY('3. Resources'!N$54)&lt;&gt;1,WEEKDAY('3. Resources'!N$54)&lt;&gt;7,'3. Resources'!N$55&lt;&gt;"FER"),$D97,0)</f>
        <v>0</v>
      </c>
      <c r="P97" s="265">
        <f>IF(AND(WEEKDAY('3. Resources'!O$54)&lt;&gt;1,WEEKDAY('3. Resources'!O$54)&lt;&gt;7,'3. Resources'!O$55&lt;&gt;"FER"),$D97,0)</f>
        <v>0</v>
      </c>
      <c r="Q97" s="265">
        <f>IF(AND(WEEKDAY('3. Resources'!P$54)&lt;&gt;1,WEEKDAY('3. Resources'!P$54)&lt;&gt;7,'3. Resources'!P$55&lt;&gt;"FER"),$D97,0)</f>
        <v>0</v>
      </c>
      <c r="R97" s="265">
        <f>IF(AND(WEEKDAY('3. Resources'!Q$54)&lt;&gt;1,WEEKDAY('3. Resources'!Q$54)&lt;&gt;7,'3. Resources'!Q$55&lt;&gt;"FER"),$D97,0)</f>
        <v>0</v>
      </c>
    </row>
    <row r="98" spans="2:18">
      <c r="B98" s="277" t="s">
        <v>116</v>
      </c>
      <c r="C98" s="278" t="str">
        <f>IF('3. Resources'!$B$92&lt;&gt;"",'3. Resources'!$B$92,"N/A")</f>
        <v>N/A</v>
      </c>
      <c r="D98" s="264">
        <f>D114/'3. Resources'!$B$54</f>
        <v>0</v>
      </c>
      <c r="E98" s="265">
        <f>IF(AND(WEEKDAY('3. Resources'!D$54)&lt;&gt;1,WEEKDAY('3. Resources'!D$54)&lt;&gt;7,'3. Resources'!D$55&lt;&gt;"FER"),$D98,0)</f>
        <v>0</v>
      </c>
      <c r="F98" s="265">
        <f>IF(AND(WEEKDAY('3. Resources'!E$54)&lt;&gt;1,WEEKDAY('3. Resources'!E$54)&lt;&gt;7,'3. Resources'!E$55&lt;&gt;"FER"),$D98,0)</f>
        <v>0</v>
      </c>
      <c r="G98" s="265">
        <f>IF(AND(WEEKDAY('3. Resources'!F$54)&lt;&gt;1,WEEKDAY('3. Resources'!F$54)&lt;&gt;7,'3. Resources'!F$55&lt;&gt;"FER"),$D98,0)</f>
        <v>0</v>
      </c>
      <c r="H98" s="265">
        <f>IF(AND(WEEKDAY('3. Resources'!G$54)&lt;&gt;1,WEEKDAY('3. Resources'!G$54)&lt;&gt;7,'3. Resources'!G$55&lt;&gt;"FER"),$D98,0)</f>
        <v>0</v>
      </c>
      <c r="I98" s="265">
        <f>IF(AND(WEEKDAY('3. Resources'!H$54)&lt;&gt;1,WEEKDAY('3. Resources'!H$54)&lt;&gt;7,'3. Resources'!H$55&lt;&gt;"FER"),$D98,0)</f>
        <v>0</v>
      </c>
      <c r="J98" s="265">
        <f>IF(AND(WEEKDAY('3. Resources'!I$54)&lt;&gt;1,WEEKDAY('3. Resources'!I$54)&lt;&gt;7,'3. Resources'!I$55&lt;&gt;"FER"),$D98,0)</f>
        <v>0</v>
      </c>
      <c r="K98" s="265">
        <f>IF(AND(WEEKDAY('3. Resources'!J$54)&lt;&gt;1,WEEKDAY('3. Resources'!J$54)&lt;&gt;7,'3. Resources'!J$55&lt;&gt;"FER"),$D98,0)</f>
        <v>0</v>
      </c>
      <c r="L98" s="265">
        <f>IF(AND(WEEKDAY('3. Resources'!K$54)&lt;&gt;1,WEEKDAY('3. Resources'!K$54)&lt;&gt;7,'3. Resources'!K$55&lt;&gt;"FER"),$D98,0)</f>
        <v>0</v>
      </c>
      <c r="M98" s="265">
        <f>IF(AND(WEEKDAY('3. Resources'!L$54)&lt;&gt;1,WEEKDAY('3. Resources'!L$54)&lt;&gt;7,'3. Resources'!L$55&lt;&gt;"FER"),$D98,0)</f>
        <v>0</v>
      </c>
      <c r="N98" s="265">
        <f>IF(AND(WEEKDAY('3. Resources'!M$54)&lt;&gt;1,WEEKDAY('3. Resources'!M$54)&lt;&gt;7,'3. Resources'!M$55&lt;&gt;"FER"),$D98,0)</f>
        <v>0</v>
      </c>
      <c r="O98" s="265">
        <f>IF(AND(WEEKDAY('3. Resources'!N$54)&lt;&gt;1,WEEKDAY('3. Resources'!N$54)&lt;&gt;7,'3. Resources'!N$55&lt;&gt;"FER"),$D98,0)</f>
        <v>0</v>
      </c>
      <c r="P98" s="265">
        <f>IF(AND(WEEKDAY('3. Resources'!O$54)&lt;&gt;1,WEEKDAY('3. Resources'!O$54)&lt;&gt;7,'3. Resources'!O$55&lt;&gt;"FER"),$D98,0)</f>
        <v>0</v>
      </c>
      <c r="Q98" s="265">
        <f>IF(AND(WEEKDAY('3. Resources'!P$54)&lt;&gt;1,WEEKDAY('3. Resources'!P$54)&lt;&gt;7,'3. Resources'!P$55&lt;&gt;"FER"),$D98,0)</f>
        <v>0</v>
      </c>
      <c r="R98" s="265">
        <f>IF(AND(WEEKDAY('3. Resources'!Q$54)&lt;&gt;1,WEEKDAY('3. Resources'!Q$54)&lt;&gt;7,'3. Resources'!Q$55&lt;&gt;"FER"),$D98,0)</f>
        <v>0</v>
      </c>
    </row>
    <row r="99" spans="2:18">
      <c r="B99" s="277" t="s">
        <v>116</v>
      </c>
      <c r="C99" s="278" t="str">
        <f>IF('3. Resources'!$B$93&lt;&gt;"",'3. Resources'!$B$93,"N/A")</f>
        <v>N/A</v>
      </c>
      <c r="D99" s="264">
        <f>D115/'3. Resources'!$B$54</f>
        <v>0</v>
      </c>
      <c r="E99" s="265">
        <f>IF(AND(WEEKDAY('3. Resources'!D$54)&lt;&gt;1,WEEKDAY('3. Resources'!D$54)&lt;&gt;7,'3. Resources'!D$55&lt;&gt;"FER"),$D99,0)</f>
        <v>0</v>
      </c>
      <c r="F99" s="265">
        <f>IF(AND(WEEKDAY('3. Resources'!E$54)&lt;&gt;1,WEEKDAY('3. Resources'!E$54)&lt;&gt;7,'3. Resources'!E$55&lt;&gt;"FER"),$D99,0)</f>
        <v>0</v>
      </c>
      <c r="G99" s="265">
        <f>IF(AND(WEEKDAY('3. Resources'!F$54)&lt;&gt;1,WEEKDAY('3. Resources'!F$54)&lt;&gt;7,'3. Resources'!F$55&lt;&gt;"FER"),$D99,0)</f>
        <v>0</v>
      </c>
      <c r="H99" s="265">
        <f>IF(AND(WEEKDAY('3. Resources'!G$54)&lt;&gt;1,WEEKDAY('3. Resources'!G$54)&lt;&gt;7,'3. Resources'!G$55&lt;&gt;"FER"),$D99,0)</f>
        <v>0</v>
      </c>
      <c r="I99" s="265">
        <f>IF(AND(WEEKDAY('3. Resources'!H$54)&lt;&gt;1,WEEKDAY('3. Resources'!H$54)&lt;&gt;7,'3. Resources'!H$55&lt;&gt;"FER"),$D99,0)</f>
        <v>0</v>
      </c>
      <c r="J99" s="265">
        <f>IF(AND(WEEKDAY('3. Resources'!I$54)&lt;&gt;1,WEEKDAY('3. Resources'!I$54)&lt;&gt;7,'3. Resources'!I$55&lt;&gt;"FER"),$D99,0)</f>
        <v>0</v>
      </c>
      <c r="K99" s="265">
        <f>IF(AND(WEEKDAY('3. Resources'!J$54)&lt;&gt;1,WEEKDAY('3. Resources'!J$54)&lt;&gt;7,'3. Resources'!J$55&lt;&gt;"FER"),$D99,0)</f>
        <v>0</v>
      </c>
      <c r="L99" s="265">
        <f>IF(AND(WEEKDAY('3. Resources'!K$54)&lt;&gt;1,WEEKDAY('3. Resources'!K$54)&lt;&gt;7,'3. Resources'!K$55&lt;&gt;"FER"),$D99,0)</f>
        <v>0</v>
      </c>
      <c r="M99" s="265">
        <f>IF(AND(WEEKDAY('3. Resources'!L$54)&lt;&gt;1,WEEKDAY('3. Resources'!L$54)&lt;&gt;7,'3. Resources'!L$55&lt;&gt;"FER"),$D99,0)</f>
        <v>0</v>
      </c>
      <c r="N99" s="265">
        <f>IF(AND(WEEKDAY('3. Resources'!M$54)&lt;&gt;1,WEEKDAY('3. Resources'!M$54)&lt;&gt;7,'3. Resources'!M$55&lt;&gt;"FER"),$D99,0)</f>
        <v>0</v>
      </c>
      <c r="O99" s="265">
        <f>IF(AND(WEEKDAY('3. Resources'!N$54)&lt;&gt;1,WEEKDAY('3. Resources'!N$54)&lt;&gt;7,'3. Resources'!N$55&lt;&gt;"FER"),$D99,0)</f>
        <v>0</v>
      </c>
      <c r="P99" s="265">
        <f>IF(AND(WEEKDAY('3. Resources'!O$54)&lt;&gt;1,WEEKDAY('3. Resources'!O$54)&lt;&gt;7,'3. Resources'!O$55&lt;&gt;"FER"),$D99,0)</f>
        <v>0</v>
      </c>
      <c r="Q99" s="265">
        <f>IF(AND(WEEKDAY('3. Resources'!P$54)&lt;&gt;1,WEEKDAY('3. Resources'!P$54)&lt;&gt;7,'3. Resources'!P$55&lt;&gt;"FER"),$D99,0)</f>
        <v>0</v>
      </c>
      <c r="R99" s="265">
        <f>IF(AND(WEEKDAY('3. Resources'!Q$54)&lt;&gt;1,WEEKDAY('3. Resources'!Q$54)&lt;&gt;7,'3. Resources'!Q$55&lt;&gt;"FER"),$D99,0)</f>
        <v>0</v>
      </c>
    </row>
    <row r="100" spans="2:18">
      <c r="B100" s="277" t="s">
        <v>116</v>
      </c>
      <c r="C100" s="278" t="str">
        <f>IF('3. Resources'!$B$94&lt;&gt;"",'3. Resources'!$B$94,"N/A")</f>
        <v>N/A</v>
      </c>
      <c r="D100" s="264">
        <f>D116/'3. Resources'!$B$54</f>
        <v>0</v>
      </c>
      <c r="E100" s="265">
        <f>IF(AND(WEEKDAY('3. Resources'!D$54)&lt;&gt;1,WEEKDAY('3. Resources'!D$54)&lt;&gt;7,'3. Resources'!D$55&lt;&gt;"FER"),$D100,0)</f>
        <v>0</v>
      </c>
      <c r="F100" s="265">
        <f>IF(AND(WEEKDAY('3. Resources'!E$54)&lt;&gt;1,WEEKDAY('3. Resources'!E$54)&lt;&gt;7,'3. Resources'!E$55&lt;&gt;"FER"),$D100,0)</f>
        <v>0</v>
      </c>
      <c r="G100" s="265">
        <f>IF(AND(WEEKDAY('3. Resources'!F$54)&lt;&gt;1,WEEKDAY('3. Resources'!F$54)&lt;&gt;7,'3. Resources'!F$55&lt;&gt;"FER"),$D100,0)</f>
        <v>0</v>
      </c>
      <c r="H100" s="265">
        <f>IF(AND(WEEKDAY('3. Resources'!G$54)&lt;&gt;1,WEEKDAY('3. Resources'!G$54)&lt;&gt;7,'3. Resources'!G$55&lt;&gt;"FER"),$D100,0)</f>
        <v>0</v>
      </c>
      <c r="I100" s="265">
        <f>IF(AND(WEEKDAY('3. Resources'!H$54)&lt;&gt;1,WEEKDAY('3. Resources'!H$54)&lt;&gt;7,'3. Resources'!H$55&lt;&gt;"FER"),$D100,0)</f>
        <v>0</v>
      </c>
      <c r="J100" s="265">
        <f>IF(AND(WEEKDAY('3. Resources'!I$54)&lt;&gt;1,WEEKDAY('3. Resources'!I$54)&lt;&gt;7,'3. Resources'!I$55&lt;&gt;"FER"),$D100,0)</f>
        <v>0</v>
      </c>
      <c r="K100" s="265">
        <f>IF(AND(WEEKDAY('3. Resources'!J$54)&lt;&gt;1,WEEKDAY('3. Resources'!J$54)&lt;&gt;7,'3. Resources'!J$55&lt;&gt;"FER"),$D100,0)</f>
        <v>0</v>
      </c>
      <c r="L100" s="265">
        <f>IF(AND(WEEKDAY('3. Resources'!K$54)&lt;&gt;1,WEEKDAY('3. Resources'!K$54)&lt;&gt;7,'3. Resources'!K$55&lt;&gt;"FER"),$D100,0)</f>
        <v>0</v>
      </c>
      <c r="M100" s="265">
        <f>IF(AND(WEEKDAY('3. Resources'!L$54)&lt;&gt;1,WEEKDAY('3. Resources'!L$54)&lt;&gt;7,'3. Resources'!L$55&lt;&gt;"FER"),$D100,0)</f>
        <v>0</v>
      </c>
      <c r="N100" s="265">
        <f>IF(AND(WEEKDAY('3. Resources'!M$54)&lt;&gt;1,WEEKDAY('3. Resources'!M$54)&lt;&gt;7,'3. Resources'!M$55&lt;&gt;"FER"),$D100,0)</f>
        <v>0</v>
      </c>
      <c r="O100" s="265">
        <f>IF(AND(WEEKDAY('3. Resources'!N$54)&lt;&gt;1,WEEKDAY('3. Resources'!N$54)&lt;&gt;7,'3. Resources'!N$55&lt;&gt;"FER"),$D100,0)</f>
        <v>0</v>
      </c>
      <c r="P100" s="265">
        <f>IF(AND(WEEKDAY('3. Resources'!O$54)&lt;&gt;1,WEEKDAY('3. Resources'!O$54)&lt;&gt;7,'3. Resources'!O$55&lt;&gt;"FER"),$D100,0)</f>
        <v>0</v>
      </c>
      <c r="Q100" s="265">
        <f>IF(AND(WEEKDAY('3. Resources'!P$54)&lt;&gt;1,WEEKDAY('3. Resources'!P$54)&lt;&gt;7,'3. Resources'!P$55&lt;&gt;"FER"),$D100,0)</f>
        <v>0</v>
      </c>
      <c r="R100" s="265">
        <f>IF(AND(WEEKDAY('3. Resources'!Q$54)&lt;&gt;1,WEEKDAY('3. Resources'!Q$54)&lt;&gt;7,'3. Resources'!Q$55&lt;&gt;"FER"),$D100,0)</f>
        <v>0</v>
      </c>
    </row>
    <row r="101" spans="2:18" ht="15.75" thickBot="1">
      <c r="B101" s="279" t="s">
        <v>116</v>
      </c>
      <c r="C101" s="280" t="str">
        <f>IF('3. Resources'!$B$95&lt;&gt;"",'3. Resources'!$B$95,"N/A")</f>
        <v>N/A</v>
      </c>
      <c r="D101" s="272">
        <f>D117/'3. Resources'!$B$54</f>
        <v>0</v>
      </c>
      <c r="E101" s="273">
        <f>IF(AND(WEEKDAY('3. Resources'!D$54)&lt;&gt;1,WEEKDAY('3. Resources'!D$54)&lt;&gt;7,'3. Resources'!D$55&lt;&gt;"FER"),$D101,0)</f>
        <v>0</v>
      </c>
      <c r="F101" s="273">
        <f>IF(AND(WEEKDAY('3. Resources'!E$54)&lt;&gt;1,WEEKDAY('3. Resources'!E$54)&lt;&gt;7,'3. Resources'!E$55&lt;&gt;"FER"),$D101,0)</f>
        <v>0</v>
      </c>
      <c r="G101" s="273">
        <f>IF(AND(WEEKDAY('3. Resources'!F$54)&lt;&gt;1,WEEKDAY('3. Resources'!F$54)&lt;&gt;7,'3. Resources'!F$55&lt;&gt;"FER"),$D101,0)</f>
        <v>0</v>
      </c>
      <c r="H101" s="273">
        <f>IF(AND(WEEKDAY('3. Resources'!G$54)&lt;&gt;1,WEEKDAY('3. Resources'!G$54)&lt;&gt;7,'3. Resources'!G$55&lt;&gt;"FER"),$D101,0)</f>
        <v>0</v>
      </c>
      <c r="I101" s="273">
        <f>IF(AND(WEEKDAY('3. Resources'!H$54)&lt;&gt;1,WEEKDAY('3. Resources'!H$54)&lt;&gt;7,'3. Resources'!H$55&lt;&gt;"FER"),$D101,0)</f>
        <v>0</v>
      </c>
      <c r="J101" s="273">
        <f>IF(AND(WEEKDAY('3. Resources'!I$54)&lt;&gt;1,WEEKDAY('3. Resources'!I$54)&lt;&gt;7,'3. Resources'!I$55&lt;&gt;"FER"),$D101,0)</f>
        <v>0</v>
      </c>
      <c r="K101" s="273">
        <f>IF(AND(WEEKDAY('3. Resources'!J$54)&lt;&gt;1,WEEKDAY('3. Resources'!J$54)&lt;&gt;7,'3. Resources'!J$55&lt;&gt;"FER"),$D101,0)</f>
        <v>0</v>
      </c>
      <c r="L101" s="273">
        <f>IF(AND(WEEKDAY('3. Resources'!K$54)&lt;&gt;1,WEEKDAY('3. Resources'!K$54)&lt;&gt;7,'3. Resources'!K$55&lt;&gt;"FER"),$D101,0)</f>
        <v>0</v>
      </c>
      <c r="M101" s="273">
        <f>IF(AND(WEEKDAY('3. Resources'!L$54)&lt;&gt;1,WEEKDAY('3. Resources'!L$54)&lt;&gt;7,'3. Resources'!L$55&lt;&gt;"FER"),$D101,0)</f>
        <v>0</v>
      </c>
      <c r="N101" s="273">
        <f>IF(AND(WEEKDAY('3. Resources'!M$54)&lt;&gt;1,WEEKDAY('3. Resources'!M$54)&lt;&gt;7,'3. Resources'!M$55&lt;&gt;"FER"),$D101,0)</f>
        <v>0</v>
      </c>
      <c r="O101" s="273">
        <f>IF(AND(WEEKDAY('3. Resources'!N$54)&lt;&gt;1,WEEKDAY('3. Resources'!N$54)&lt;&gt;7,'3. Resources'!N$55&lt;&gt;"FER"),$D101,0)</f>
        <v>0</v>
      </c>
      <c r="P101" s="273">
        <f>IF(AND(WEEKDAY('3. Resources'!O$54)&lt;&gt;1,WEEKDAY('3. Resources'!O$54)&lt;&gt;7,'3. Resources'!O$55&lt;&gt;"FER"),$D101,0)</f>
        <v>0</v>
      </c>
      <c r="Q101" s="273">
        <f>IF(AND(WEEKDAY('3. Resources'!P$54)&lt;&gt;1,WEEKDAY('3. Resources'!P$54)&lt;&gt;7,'3. Resources'!P$55&lt;&gt;"FER"),$D101,0)</f>
        <v>0</v>
      </c>
      <c r="R101" s="273">
        <f>IF(AND(WEEKDAY('3. Resources'!Q$54)&lt;&gt;1,WEEKDAY('3. Resources'!Q$54)&lt;&gt;7,'3. Resources'!Q$55&lt;&gt;"FER"),$D101,0)</f>
        <v>0</v>
      </c>
    </row>
    <row r="102" spans="2:18" ht="15.75" thickBot="1">
      <c r="B102" s="274" t="s">
        <v>114</v>
      </c>
      <c r="C102" s="269" t="s">
        <v>110</v>
      </c>
      <c r="D102" s="270">
        <f>SUM(D103:D112)</f>
        <v>0</v>
      </c>
      <c r="E102" s="270">
        <f t="shared" ref="E102:R102" si="105">SUM(E103:E112)</f>
        <v>0</v>
      </c>
      <c r="F102" s="270">
        <f t="shared" si="105"/>
        <v>0</v>
      </c>
      <c r="G102" s="270">
        <f t="shared" si="105"/>
        <v>0</v>
      </c>
      <c r="H102" s="270">
        <f t="shared" si="105"/>
        <v>0</v>
      </c>
      <c r="I102" s="270">
        <f t="shared" si="105"/>
        <v>0</v>
      </c>
      <c r="J102" s="270">
        <f t="shared" si="105"/>
        <v>0</v>
      </c>
      <c r="K102" s="270">
        <f t="shared" si="105"/>
        <v>0</v>
      </c>
      <c r="L102" s="270">
        <f t="shared" si="105"/>
        <v>0</v>
      </c>
      <c r="M102" s="270">
        <f t="shared" si="105"/>
        <v>0</v>
      </c>
      <c r="N102" s="270">
        <f t="shared" si="105"/>
        <v>0</v>
      </c>
      <c r="O102" s="270">
        <f t="shared" si="105"/>
        <v>0</v>
      </c>
      <c r="P102" s="270">
        <f t="shared" si="105"/>
        <v>0</v>
      </c>
      <c r="Q102" s="270">
        <f t="shared" si="105"/>
        <v>0</v>
      </c>
      <c r="R102" s="271">
        <f t="shared" si="105"/>
        <v>0</v>
      </c>
    </row>
    <row r="103" spans="2:18">
      <c r="B103" s="281" t="s">
        <v>114</v>
      </c>
      <c r="C103" s="276" t="str">
        <f>IF('3. Resources'!$B$86&lt;&gt;"",'3. Resources'!$B$86,"N/A")</f>
        <v>Gustavo</v>
      </c>
      <c r="D103" s="266">
        <f>SUMIF('3. Resources'!$C$86:$C$95,C103,'3. Resources'!$I$86:$I$95)</f>
        <v>0</v>
      </c>
      <c r="E103" s="267">
        <f t="shared" ref="E103:R103" si="106">D103-E92</f>
        <v>0</v>
      </c>
      <c r="F103" s="267">
        <f t="shared" si="106"/>
        <v>0</v>
      </c>
      <c r="G103" s="267">
        <f t="shared" si="106"/>
        <v>0</v>
      </c>
      <c r="H103" s="267">
        <f t="shared" si="106"/>
        <v>0</v>
      </c>
      <c r="I103" s="267">
        <f t="shared" si="106"/>
        <v>0</v>
      </c>
      <c r="J103" s="267">
        <f t="shared" si="106"/>
        <v>0</v>
      </c>
      <c r="K103" s="267">
        <f t="shared" si="106"/>
        <v>0</v>
      </c>
      <c r="L103" s="267">
        <f t="shared" si="106"/>
        <v>0</v>
      </c>
      <c r="M103" s="267">
        <f t="shared" si="106"/>
        <v>0</v>
      </c>
      <c r="N103" s="267">
        <f t="shared" si="106"/>
        <v>0</v>
      </c>
      <c r="O103" s="267">
        <f t="shared" si="106"/>
        <v>0</v>
      </c>
      <c r="P103" s="267">
        <f t="shared" si="106"/>
        <v>0</v>
      </c>
      <c r="Q103" s="267">
        <f t="shared" si="106"/>
        <v>0</v>
      </c>
      <c r="R103" s="267">
        <f t="shared" si="106"/>
        <v>0</v>
      </c>
    </row>
    <row r="104" spans="2:18">
      <c r="B104" s="263" t="s">
        <v>114</v>
      </c>
      <c r="C104" s="278" t="str">
        <f>IF('3. Resources'!$B$87&lt;&gt;"",'3. Resources'!$B$87,"N/A")</f>
        <v>Caio</v>
      </c>
      <c r="D104" s="264">
        <f>SUMIF('3. Resources'!$C$86:$C$95,C104,'3. Resources'!$I$86:$I$95)</f>
        <v>0</v>
      </c>
      <c r="E104" s="265">
        <f t="shared" ref="E104:R104" si="107">D104-E93</f>
        <v>0</v>
      </c>
      <c r="F104" s="265">
        <f t="shared" si="107"/>
        <v>0</v>
      </c>
      <c r="G104" s="265">
        <f t="shared" si="107"/>
        <v>0</v>
      </c>
      <c r="H104" s="265">
        <f t="shared" si="107"/>
        <v>0</v>
      </c>
      <c r="I104" s="265">
        <f t="shared" si="107"/>
        <v>0</v>
      </c>
      <c r="J104" s="265">
        <f t="shared" si="107"/>
        <v>0</v>
      </c>
      <c r="K104" s="265">
        <f t="shared" si="107"/>
        <v>0</v>
      </c>
      <c r="L104" s="265">
        <f t="shared" si="107"/>
        <v>0</v>
      </c>
      <c r="M104" s="265">
        <f t="shared" si="107"/>
        <v>0</v>
      </c>
      <c r="N104" s="265">
        <f t="shared" si="107"/>
        <v>0</v>
      </c>
      <c r="O104" s="265">
        <f t="shared" si="107"/>
        <v>0</v>
      </c>
      <c r="P104" s="265">
        <f t="shared" si="107"/>
        <v>0</v>
      </c>
      <c r="Q104" s="265">
        <f t="shared" si="107"/>
        <v>0</v>
      </c>
      <c r="R104" s="265">
        <f t="shared" si="107"/>
        <v>0</v>
      </c>
    </row>
    <row r="105" spans="2:18">
      <c r="B105" s="263" t="s">
        <v>114</v>
      </c>
      <c r="C105" s="278" t="str">
        <f>IF('3. Resources'!$B$88&lt;&gt;"",'3. Resources'!$B$88,"N/A")</f>
        <v>Kojiio</v>
      </c>
      <c r="D105" s="264">
        <f>SUMIF('3. Resources'!$C$86:$C$95,C105,'3. Resources'!$I$86:$I$95)</f>
        <v>0</v>
      </c>
      <c r="E105" s="265">
        <f t="shared" ref="E105:R105" si="108">D105-E94</f>
        <v>0</v>
      </c>
      <c r="F105" s="265">
        <f t="shared" si="108"/>
        <v>0</v>
      </c>
      <c r="G105" s="265">
        <f t="shared" si="108"/>
        <v>0</v>
      </c>
      <c r="H105" s="265">
        <f t="shared" si="108"/>
        <v>0</v>
      </c>
      <c r="I105" s="265">
        <f t="shared" si="108"/>
        <v>0</v>
      </c>
      <c r="J105" s="265">
        <f t="shared" si="108"/>
        <v>0</v>
      </c>
      <c r="K105" s="265">
        <f t="shared" si="108"/>
        <v>0</v>
      </c>
      <c r="L105" s="265">
        <f t="shared" si="108"/>
        <v>0</v>
      </c>
      <c r="M105" s="265">
        <f t="shared" si="108"/>
        <v>0</v>
      </c>
      <c r="N105" s="265">
        <f t="shared" si="108"/>
        <v>0</v>
      </c>
      <c r="O105" s="265">
        <f t="shared" si="108"/>
        <v>0</v>
      </c>
      <c r="P105" s="265">
        <f t="shared" si="108"/>
        <v>0</v>
      </c>
      <c r="Q105" s="265">
        <f t="shared" si="108"/>
        <v>0</v>
      </c>
      <c r="R105" s="265">
        <f t="shared" si="108"/>
        <v>0</v>
      </c>
    </row>
    <row r="106" spans="2:18">
      <c r="B106" s="263" t="s">
        <v>114</v>
      </c>
      <c r="C106" s="278" t="str">
        <f>IF('3. Resources'!$B$89&lt;&gt;"",'3. Resources'!$B$89,"N/A")</f>
        <v>Tiago</v>
      </c>
      <c r="D106" s="264">
        <f>SUMIF('3. Resources'!$C$86:$C$95,C106,'3. Resources'!$I$86:$I$95)</f>
        <v>0</v>
      </c>
      <c r="E106" s="265">
        <f t="shared" ref="E106:R106" si="109">D106-E95</f>
        <v>0</v>
      </c>
      <c r="F106" s="265">
        <f t="shared" si="109"/>
        <v>0</v>
      </c>
      <c r="G106" s="265">
        <f t="shared" si="109"/>
        <v>0</v>
      </c>
      <c r="H106" s="265">
        <f t="shared" si="109"/>
        <v>0</v>
      </c>
      <c r="I106" s="265">
        <f t="shared" si="109"/>
        <v>0</v>
      </c>
      <c r="J106" s="265">
        <f t="shared" si="109"/>
        <v>0</v>
      </c>
      <c r="K106" s="265">
        <f t="shared" si="109"/>
        <v>0</v>
      </c>
      <c r="L106" s="265">
        <f t="shared" si="109"/>
        <v>0</v>
      </c>
      <c r="M106" s="265">
        <f t="shared" si="109"/>
        <v>0</v>
      </c>
      <c r="N106" s="265">
        <f t="shared" si="109"/>
        <v>0</v>
      </c>
      <c r="O106" s="265">
        <f t="shared" si="109"/>
        <v>0</v>
      </c>
      <c r="P106" s="265">
        <f t="shared" si="109"/>
        <v>0</v>
      </c>
      <c r="Q106" s="265">
        <f t="shared" si="109"/>
        <v>0</v>
      </c>
      <c r="R106" s="265">
        <f t="shared" si="109"/>
        <v>0</v>
      </c>
    </row>
    <row r="107" spans="2:18">
      <c r="B107" s="263" t="s">
        <v>114</v>
      </c>
      <c r="C107" s="278" t="str">
        <f>IF('3. Resources'!$B$90&lt;&gt;"",'3. Resources'!$B$90,"N/A")</f>
        <v>Audio</v>
      </c>
      <c r="D107" s="264">
        <f>SUMIF('3. Resources'!$C$86:$C$95,C107,'3. Resources'!$I$86:$I$95)</f>
        <v>0</v>
      </c>
      <c r="E107" s="265">
        <f t="shared" ref="E107:R107" si="110">D107-E96</f>
        <v>0</v>
      </c>
      <c r="F107" s="265">
        <f t="shared" si="110"/>
        <v>0</v>
      </c>
      <c r="G107" s="265">
        <f t="shared" si="110"/>
        <v>0</v>
      </c>
      <c r="H107" s="265">
        <f t="shared" si="110"/>
        <v>0</v>
      </c>
      <c r="I107" s="265">
        <f t="shared" si="110"/>
        <v>0</v>
      </c>
      <c r="J107" s="265">
        <f t="shared" si="110"/>
        <v>0</v>
      </c>
      <c r="K107" s="265">
        <f t="shared" si="110"/>
        <v>0</v>
      </c>
      <c r="L107" s="265">
        <f t="shared" si="110"/>
        <v>0</v>
      </c>
      <c r="M107" s="265">
        <f t="shared" si="110"/>
        <v>0</v>
      </c>
      <c r="N107" s="265">
        <f t="shared" si="110"/>
        <v>0</v>
      </c>
      <c r="O107" s="265">
        <f t="shared" si="110"/>
        <v>0</v>
      </c>
      <c r="P107" s="265">
        <f t="shared" si="110"/>
        <v>0</v>
      </c>
      <c r="Q107" s="265">
        <f t="shared" si="110"/>
        <v>0</v>
      </c>
      <c r="R107" s="265">
        <f t="shared" si="110"/>
        <v>0</v>
      </c>
    </row>
    <row r="108" spans="2:18">
      <c r="B108" s="281" t="s">
        <v>114</v>
      </c>
      <c r="C108" s="276" t="str">
        <f>IF('3. Resources'!$B$91&lt;&gt;"",'3. Resources'!$B$91,"N/A")</f>
        <v>N/A</v>
      </c>
      <c r="D108" s="266">
        <f>SUMIF('3. Resources'!$C$86:$C$95,C108,'3. Resources'!$I$86:$I$95)</f>
        <v>0</v>
      </c>
      <c r="E108" s="267">
        <f t="shared" ref="E108:R108" si="111">D108-E97</f>
        <v>0</v>
      </c>
      <c r="F108" s="267">
        <f t="shared" si="111"/>
        <v>0</v>
      </c>
      <c r="G108" s="267">
        <f t="shared" si="111"/>
        <v>0</v>
      </c>
      <c r="H108" s="267">
        <f t="shared" si="111"/>
        <v>0</v>
      </c>
      <c r="I108" s="267">
        <f t="shared" si="111"/>
        <v>0</v>
      </c>
      <c r="J108" s="267">
        <f t="shared" si="111"/>
        <v>0</v>
      </c>
      <c r="K108" s="267">
        <f t="shared" si="111"/>
        <v>0</v>
      </c>
      <c r="L108" s="267">
        <f t="shared" si="111"/>
        <v>0</v>
      </c>
      <c r="M108" s="267">
        <f t="shared" si="111"/>
        <v>0</v>
      </c>
      <c r="N108" s="267">
        <f t="shared" si="111"/>
        <v>0</v>
      </c>
      <c r="O108" s="267">
        <f t="shared" si="111"/>
        <v>0</v>
      </c>
      <c r="P108" s="267">
        <f t="shared" si="111"/>
        <v>0</v>
      </c>
      <c r="Q108" s="267">
        <f t="shared" si="111"/>
        <v>0</v>
      </c>
      <c r="R108" s="267">
        <f t="shared" si="111"/>
        <v>0</v>
      </c>
    </row>
    <row r="109" spans="2:18">
      <c r="B109" s="263" t="s">
        <v>114</v>
      </c>
      <c r="C109" s="278" t="str">
        <f>IF('3. Resources'!$B$92&lt;&gt;"",'3. Resources'!$B$92,"N/A")</f>
        <v>N/A</v>
      </c>
      <c r="D109" s="264">
        <f>SUMIF('3. Resources'!$C$86:$C$95,C109,'3. Resources'!$I$86:$I$95)</f>
        <v>0</v>
      </c>
      <c r="E109" s="265">
        <f t="shared" ref="E109:R109" si="112">D109-E98</f>
        <v>0</v>
      </c>
      <c r="F109" s="265">
        <f t="shared" si="112"/>
        <v>0</v>
      </c>
      <c r="G109" s="265">
        <f t="shared" si="112"/>
        <v>0</v>
      </c>
      <c r="H109" s="265">
        <f t="shared" si="112"/>
        <v>0</v>
      </c>
      <c r="I109" s="265">
        <f t="shared" si="112"/>
        <v>0</v>
      </c>
      <c r="J109" s="265">
        <f t="shared" si="112"/>
        <v>0</v>
      </c>
      <c r="K109" s="265">
        <f t="shared" si="112"/>
        <v>0</v>
      </c>
      <c r="L109" s="265">
        <f t="shared" si="112"/>
        <v>0</v>
      </c>
      <c r="M109" s="265">
        <f t="shared" si="112"/>
        <v>0</v>
      </c>
      <c r="N109" s="265">
        <f t="shared" si="112"/>
        <v>0</v>
      </c>
      <c r="O109" s="265">
        <f t="shared" si="112"/>
        <v>0</v>
      </c>
      <c r="P109" s="265">
        <f t="shared" si="112"/>
        <v>0</v>
      </c>
      <c r="Q109" s="265">
        <f t="shared" si="112"/>
        <v>0</v>
      </c>
      <c r="R109" s="265">
        <f t="shared" si="112"/>
        <v>0</v>
      </c>
    </row>
    <row r="110" spans="2:18">
      <c r="B110" s="263" t="s">
        <v>114</v>
      </c>
      <c r="C110" s="278" t="str">
        <f>IF('3. Resources'!$B$93&lt;&gt;"",'3. Resources'!$B$93,"N/A")</f>
        <v>N/A</v>
      </c>
      <c r="D110" s="264">
        <f>SUMIF('3. Resources'!$C$86:$C$95,C110,'3. Resources'!$I$86:$I$95)</f>
        <v>0</v>
      </c>
      <c r="E110" s="265">
        <f t="shared" ref="E110:R110" si="113">D110-E99</f>
        <v>0</v>
      </c>
      <c r="F110" s="265">
        <f t="shared" si="113"/>
        <v>0</v>
      </c>
      <c r="G110" s="265">
        <f t="shared" si="113"/>
        <v>0</v>
      </c>
      <c r="H110" s="265">
        <f t="shared" si="113"/>
        <v>0</v>
      </c>
      <c r="I110" s="265">
        <f t="shared" si="113"/>
        <v>0</v>
      </c>
      <c r="J110" s="265">
        <f t="shared" si="113"/>
        <v>0</v>
      </c>
      <c r="K110" s="265">
        <f t="shared" si="113"/>
        <v>0</v>
      </c>
      <c r="L110" s="265">
        <f t="shared" si="113"/>
        <v>0</v>
      </c>
      <c r="M110" s="265">
        <f t="shared" si="113"/>
        <v>0</v>
      </c>
      <c r="N110" s="265">
        <f t="shared" si="113"/>
        <v>0</v>
      </c>
      <c r="O110" s="265">
        <f t="shared" si="113"/>
        <v>0</v>
      </c>
      <c r="P110" s="265">
        <f t="shared" si="113"/>
        <v>0</v>
      </c>
      <c r="Q110" s="265">
        <f t="shared" si="113"/>
        <v>0</v>
      </c>
      <c r="R110" s="265">
        <f t="shared" si="113"/>
        <v>0</v>
      </c>
    </row>
    <row r="111" spans="2:18">
      <c r="B111" s="263" t="s">
        <v>114</v>
      </c>
      <c r="C111" s="278" t="str">
        <f>IF('3. Resources'!$B$94&lt;&gt;"",'3. Resources'!$B$94,"N/A")</f>
        <v>N/A</v>
      </c>
      <c r="D111" s="264">
        <f>SUMIF('3. Resources'!$C$86:$C$95,C111,'3. Resources'!$I$86:$I$95)</f>
        <v>0</v>
      </c>
      <c r="E111" s="265">
        <f t="shared" ref="E111:R111" si="114">D111-E100</f>
        <v>0</v>
      </c>
      <c r="F111" s="265">
        <f t="shared" si="114"/>
        <v>0</v>
      </c>
      <c r="G111" s="265">
        <f t="shared" si="114"/>
        <v>0</v>
      </c>
      <c r="H111" s="265">
        <f t="shared" si="114"/>
        <v>0</v>
      </c>
      <c r="I111" s="265">
        <f t="shared" si="114"/>
        <v>0</v>
      </c>
      <c r="J111" s="265">
        <f t="shared" si="114"/>
        <v>0</v>
      </c>
      <c r="K111" s="265">
        <f t="shared" si="114"/>
        <v>0</v>
      </c>
      <c r="L111" s="265">
        <f t="shared" si="114"/>
        <v>0</v>
      </c>
      <c r="M111" s="265">
        <f t="shared" si="114"/>
        <v>0</v>
      </c>
      <c r="N111" s="265">
        <f t="shared" si="114"/>
        <v>0</v>
      </c>
      <c r="O111" s="265">
        <f t="shared" si="114"/>
        <v>0</v>
      </c>
      <c r="P111" s="265">
        <f t="shared" si="114"/>
        <v>0</v>
      </c>
      <c r="Q111" s="265">
        <f t="shared" si="114"/>
        <v>0</v>
      </c>
      <c r="R111" s="265">
        <f t="shared" si="114"/>
        <v>0</v>
      </c>
    </row>
    <row r="112" spans="2:18">
      <c r="B112" s="263" t="s">
        <v>114</v>
      </c>
      <c r="C112" s="278" t="str">
        <f>IF('3. Resources'!$B$95&lt;&gt;"",'3. Resources'!$B$95,"N/A")</f>
        <v>N/A</v>
      </c>
      <c r="D112" s="264">
        <f>SUMIF('3. Resources'!$C$86:$C$95,C112,'3. Resources'!$I$86:$I$95)</f>
        <v>0</v>
      </c>
      <c r="E112" s="265">
        <f t="shared" ref="E112:R112" si="115">D112-E101</f>
        <v>0</v>
      </c>
      <c r="F112" s="265">
        <f t="shared" si="115"/>
        <v>0</v>
      </c>
      <c r="G112" s="265">
        <f t="shared" si="115"/>
        <v>0</v>
      </c>
      <c r="H112" s="265">
        <f t="shared" si="115"/>
        <v>0</v>
      </c>
      <c r="I112" s="265">
        <f t="shared" si="115"/>
        <v>0</v>
      </c>
      <c r="J112" s="265">
        <f t="shared" si="115"/>
        <v>0</v>
      </c>
      <c r="K112" s="265">
        <f t="shared" si="115"/>
        <v>0</v>
      </c>
      <c r="L112" s="265">
        <f t="shared" si="115"/>
        <v>0</v>
      </c>
      <c r="M112" s="265">
        <f t="shared" si="115"/>
        <v>0</v>
      </c>
      <c r="N112" s="265">
        <f t="shared" si="115"/>
        <v>0</v>
      </c>
      <c r="O112" s="265">
        <f t="shared" si="115"/>
        <v>0</v>
      </c>
      <c r="P112" s="265">
        <f t="shared" si="115"/>
        <v>0</v>
      </c>
      <c r="Q112" s="265">
        <f t="shared" si="115"/>
        <v>0</v>
      </c>
      <c r="R112" s="265">
        <f t="shared" si="115"/>
        <v>0</v>
      </c>
    </row>
  </sheetData>
  <mergeCells count="6">
    <mergeCell ref="B90:R90"/>
    <mergeCell ref="G2:L2"/>
    <mergeCell ref="B6:R6"/>
    <mergeCell ref="B7:C8"/>
    <mergeCell ref="B9:C9"/>
    <mergeCell ref="B66:R66"/>
  </mergeCells>
  <conditionalFormatting sqref="E7:R7">
    <cfRule type="expression" dxfId="9" priority="10" stopIfTrue="1">
      <formula>OR(WEEKDAY(E7)=1,WEEKDAY(E7)=7,E8="FER")</formula>
    </cfRule>
  </conditionalFormatting>
  <conditionalFormatting sqref="E8:R8">
    <cfRule type="expression" dxfId="8" priority="9" stopIfTrue="1">
      <formula>OR(WEEKDAY(E7)=1,WEEKDAY(E7)=7,E8="FER")</formula>
    </cfRule>
  </conditionalFormatting>
  <conditionalFormatting sqref="D91:R91 E67:R88 E92:R112">
    <cfRule type="expression" dxfId="7" priority="8">
      <formula>"SE(E(DIA.DA.SEMANA(D59)&lt;&gt;1;DIA.DA.SEMANA(D59)&lt;&gt;7)"</formula>
    </cfRule>
  </conditionalFormatting>
  <conditionalFormatting sqref="E9:R9">
    <cfRule type="expression" dxfId="6" priority="7" stopIfTrue="1">
      <formula>OR(WEEKDAY(E7)=1,WEEKDAY(E7)=7,E8="FER")</formula>
    </cfRule>
  </conditionalFormatting>
  <conditionalFormatting sqref="D7:Q7">
    <cfRule type="expression" dxfId="5" priority="6" stopIfTrue="1">
      <formula>OR(WEEKDAY(D7)=1,WEEKDAY(D7)=7,D8="FER")</formula>
    </cfRule>
  </conditionalFormatting>
  <conditionalFormatting sqref="D9:Q9">
    <cfRule type="expression" dxfId="4" priority="5" stopIfTrue="1">
      <formula>OR(WEEKDAY(D7)=1,WEEKDAY(D7)=7,D8="FER")</formula>
    </cfRule>
  </conditionalFormatting>
  <conditionalFormatting sqref="D8:Q8">
    <cfRule type="expression" dxfId="3" priority="4" stopIfTrue="1">
      <formula>OR(WEEKDAY(D7)=1,WEEKDAY(D7)=7,D8="FER")</formula>
    </cfRule>
  </conditionalFormatting>
  <conditionalFormatting sqref="R7">
    <cfRule type="expression" dxfId="2" priority="3" stopIfTrue="1">
      <formula>OR(WEEKDAY(R7)=1,WEEKDAY(R7)=7,R8="FER")</formula>
    </cfRule>
  </conditionalFormatting>
  <conditionalFormatting sqref="R9">
    <cfRule type="expression" dxfId="1" priority="2" stopIfTrue="1">
      <formula>OR(WEEKDAY(R7)=1,WEEKDAY(R7)=7,R8="FER")</formula>
    </cfRule>
  </conditionalFormatting>
  <conditionalFormatting sqref="R8">
    <cfRule type="expression" dxfId="0" priority="1" stopIfTrue="1">
      <formula>OR(WEEKDAY(R7)=1,WEEKDAY(R7)=7,R8="FER")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4"/>
  <dimension ref="A1:A6"/>
  <sheetViews>
    <sheetView workbookViewId="0">
      <selection activeCell="A7" sqref="A7"/>
    </sheetView>
  </sheetViews>
  <sheetFormatPr defaultRowHeight="12.75"/>
  <cols>
    <col min="1" max="16384" width="9.140625" style="2"/>
  </cols>
  <sheetData>
    <row r="1" spans="1:1">
      <c r="A1" s="1" t="s">
        <v>100</v>
      </c>
    </row>
    <row r="2" spans="1:1">
      <c r="A2" s="2" t="s">
        <v>101</v>
      </c>
    </row>
    <row r="3" spans="1:1">
      <c r="A3" s="2" t="s">
        <v>118</v>
      </c>
    </row>
    <row r="4" spans="1:1">
      <c r="A4" s="2" t="s">
        <v>117</v>
      </c>
    </row>
    <row r="5" spans="1:1">
      <c r="A5" s="2" t="s">
        <v>119</v>
      </c>
    </row>
    <row r="6" spans="1:1">
      <c r="A6" s="2" t="s">
        <v>120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2</vt:i4>
      </vt:variant>
    </vt:vector>
  </HeadingPairs>
  <TitlesOfParts>
    <vt:vector size="10" baseType="lpstr">
      <vt:lpstr>1. Backlog</vt:lpstr>
      <vt:lpstr>2. Project Dashboard</vt:lpstr>
      <vt:lpstr>3. Resources</vt:lpstr>
      <vt:lpstr>4. Timesheet</vt:lpstr>
      <vt:lpstr>5. Burndown Task Tables</vt:lpstr>
      <vt:lpstr>6. Burndown Task Graphs</vt:lpstr>
      <vt:lpstr>7. Burndown Resources Tables</vt:lpstr>
      <vt:lpstr>CONFIG</vt:lpstr>
      <vt:lpstr>HR_Type</vt:lpstr>
      <vt:lpstr>Resource_name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user</cp:lastModifiedBy>
  <cp:lastPrinted>2008-05-26T18:48:45Z</cp:lastPrinted>
  <dcterms:created xsi:type="dcterms:W3CDTF">2006-03-30T19:39:22Z</dcterms:created>
  <dcterms:modified xsi:type="dcterms:W3CDTF">2010-06-10T00:18:51Z</dcterms:modified>
</cp:coreProperties>
</file>