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Timesheet'!$A$10:$AO$104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AA38" i="33"/>
  <c r="Z38"/>
  <c r="X38"/>
  <c r="H38"/>
  <c r="E38"/>
  <c r="I38" s="1"/>
  <c r="AA37" l="1"/>
  <c r="Z37"/>
  <c r="H37"/>
  <c r="E37"/>
  <c r="I37" s="1"/>
  <c r="AA36"/>
  <c r="Z36"/>
  <c r="H36"/>
  <c r="E36"/>
  <c r="I36" s="1"/>
  <c r="AA35"/>
  <c r="Z35"/>
  <c r="H35"/>
  <c r="E35"/>
  <c r="I35" s="1"/>
  <c r="AA39"/>
  <c r="Z39"/>
  <c r="H39"/>
  <c r="E39"/>
  <c r="X39" s="1"/>
  <c r="E47"/>
  <c r="H47"/>
  <c r="I47"/>
  <c r="E29"/>
  <c r="H29"/>
  <c r="I29"/>
  <c r="AA30"/>
  <c r="Z30"/>
  <c r="H30"/>
  <c r="E30"/>
  <c r="X30" s="1"/>
  <c r="AA29"/>
  <c r="Z29"/>
  <c r="X29"/>
  <c r="AA32"/>
  <c r="Z32"/>
  <c r="I32"/>
  <c r="H32"/>
  <c r="E32"/>
  <c r="X32" s="1"/>
  <c r="AA31"/>
  <c r="Z31"/>
  <c r="H31"/>
  <c r="E31"/>
  <c r="X31" s="1"/>
  <c r="AA34"/>
  <c r="Z34"/>
  <c r="H34"/>
  <c r="E34"/>
  <c r="X34" s="1"/>
  <c r="AA33"/>
  <c r="Z33"/>
  <c r="H33"/>
  <c r="E33"/>
  <c r="X33" s="1"/>
  <c r="AA28"/>
  <c r="Z28"/>
  <c r="H28"/>
  <c r="E28"/>
  <c r="X28" s="1"/>
  <c r="AA26"/>
  <c r="Z26"/>
  <c r="H26"/>
  <c r="E26"/>
  <c r="X26" s="1"/>
  <c r="AA25"/>
  <c r="Z25"/>
  <c r="H25"/>
  <c r="E25"/>
  <c r="X25" s="1"/>
  <c r="AA24"/>
  <c r="Z24"/>
  <c r="H24"/>
  <c r="E24"/>
  <c r="X24" s="1"/>
  <c r="AA23"/>
  <c r="Z23"/>
  <c r="H23"/>
  <c r="E23"/>
  <c r="X23" s="1"/>
  <c r="AA22"/>
  <c r="Z22"/>
  <c r="H22"/>
  <c r="E22"/>
  <c r="X22" s="1"/>
  <c r="E12"/>
  <c r="X12" s="1"/>
  <c r="H12"/>
  <c r="I12"/>
  <c r="Z12"/>
  <c r="AA12"/>
  <c r="D88" i="31"/>
  <c r="J2" i="12"/>
  <c r="G2" i="31"/>
  <c r="D87"/>
  <c r="D86"/>
  <c r="G2" i="37"/>
  <c r="G2" i="36"/>
  <c r="G2" i="35"/>
  <c r="G2" i="33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54"/>
  <c r="E53"/>
  <c r="E52"/>
  <c r="E51"/>
  <c r="E50"/>
  <c r="E49"/>
  <c r="E48"/>
  <c r="E46"/>
  <c r="E45"/>
  <c r="E44"/>
  <c r="E43"/>
  <c r="E42"/>
  <c r="E41"/>
  <c r="E27"/>
  <c r="E21"/>
  <c r="E20"/>
  <c r="E19"/>
  <c r="E18"/>
  <c r="E17"/>
  <c r="E16"/>
  <c r="E15"/>
  <c r="E14"/>
  <c r="E13"/>
  <c r="I39" l="1"/>
  <c r="I34"/>
  <c r="I30"/>
  <c r="X37"/>
  <c r="X36"/>
  <c r="X35"/>
  <c r="I31"/>
  <c r="I33"/>
  <c r="I28"/>
  <c r="I25"/>
  <c r="I23"/>
  <c r="I22"/>
  <c r="I24"/>
  <c r="I26"/>
  <c r="D79" i="31"/>
  <c r="C112" i="37" l="1"/>
  <c r="C111"/>
  <c r="C110"/>
  <c r="C109"/>
  <c r="C108"/>
  <c r="C107"/>
  <c r="D107" s="1"/>
  <c r="C106"/>
  <c r="C105"/>
  <c r="D105" s="1"/>
  <c r="C104"/>
  <c r="D104" s="1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79" s="1"/>
  <c r="D68" s="1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83"/>
  <c r="D72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J9" i="33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54"/>
  <c r="H53"/>
  <c r="H52"/>
  <c r="H51"/>
  <c r="H50"/>
  <c r="H49"/>
  <c r="H48"/>
  <c r="H46"/>
  <c r="H45"/>
  <c r="H44"/>
  <c r="H43"/>
  <c r="H42"/>
  <c r="H41"/>
  <c r="H27"/>
  <c r="H21"/>
  <c r="H20"/>
  <c r="H19"/>
  <c r="H18"/>
  <c r="H17"/>
  <c r="H16"/>
  <c r="H15"/>
  <c r="H14"/>
  <c r="H13"/>
  <c r="AA118"/>
  <c r="Z118"/>
  <c r="I118"/>
  <c r="X118"/>
  <c r="AA117"/>
  <c r="Z117"/>
  <c r="I117"/>
  <c r="X117"/>
  <c r="AA116"/>
  <c r="Z116"/>
  <c r="I116"/>
  <c r="X116"/>
  <c r="AA115"/>
  <c r="Z115"/>
  <c r="I115"/>
  <c r="X115"/>
  <c r="AA114"/>
  <c r="Z114"/>
  <c r="I114"/>
  <c r="X114"/>
  <c r="AA113"/>
  <c r="Z113"/>
  <c r="I113"/>
  <c r="X113"/>
  <c r="AA112"/>
  <c r="Z112"/>
  <c r="I112"/>
  <c r="X112"/>
  <c r="AA111"/>
  <c r="Z111"/>
  <c r="I111"/>
  <c r="X111"/>
  <c r="AA110"/>
  <c r="Z110"/>
  <c r="I110"/>
  <c r="X110"/>
  <c r="AA109"/>
  <c r="Z109"/>
  <c r="I109"/>
  <c r="X109"/>
  <c r="AA108"/>
  <c r="Z108"/>
  <c r="I108"/>
  <c r="X108"/>
  <c r="AA107"/>
  <c r="Z107"/>
  <c r="I107"/>
  <c r="X107"/>
  <c r="AA106"/>
  <c r="Z106"/>
  <c r="I106"/>
  <c r="X106"/>
  <c r="AA105"/>
  <c r="Z105"/>
  <c r="I105"/>
  <c r="X105"/>
  <c r="AA104"/>
  <c r="Z104"/>
  <c r="I104"/>
  <c r="X104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X70"/>
  <c r="X68"/>
  <c r="X66"/>
  <c r="X64"/>
  <c r="X62"/>
  <c r="X60"/>
  <c r="X58"/>
  <c r="X56"/>
  <c r="X53"/>
  <c r="X51"/>
  <c r="X49"/>
  <c r="X47"/>
  <c r="X45"/>
  <c r="X43"/>
  <c r="X41"/>
  <c r="X21"/>
  <c r="X20"/>
  <c r="X16"/>
  <c r="X15"/>
  <c r="I14"/>
  <c r="X13"/>
  <c r="AA70"/>
  <c r="Z70"/>
  <c r="I70"/>
  <c r="AA69"/>
  <c r="Z69"/>
  <c r="X69"/>
  <c r="I69"/>
  <c r="AA68"/>
  <c r="Z68"/>
  <c r="I68"/>
  <c r="AA67"/>
  <c r="Z67"/>
  <c r="X67"/>
  <c r="I67"/>
  <c r="AA66"/>
  <c r="Z66"/>
  <c r="I66"/>
  <c r="AA65"/>
  <c r="Z65"/>
  <c r="X65"/>
  <c r="I65"/>
  <c r="AA64"/>
  <c r="Z64"/>
  <c r="I64"/>
  <c r="AA63"/>
  <c r="Z63"/>
  <c r="X63"/>
  <c r="I63"/>
  <c r="AA62"/>
  <c r="Z62"/>
  <c r="I62"/>
  <c r="AA61"/>
  <c r="Z61"/>
  <c r="X61"/>
  <c r="I61"/>
  <c r="AA60"/>
  <c r="Z60"/>
  <c r="I60"/>
  <c r="AA59"/>
  <c r="Z59"/>
  <c r="X59"/>
  <c r="I59"/>
  <c r="AA58"/>
  <c r="Z58"/>
  <c r="I58"/>
  <c r="AA57"/>
  <c r="Z57"/>
  <c r="X57"/>
  <c r="I57"/>
  <c r="AA56"/>
  <c r="Z56"/>
  <c r="I56"/>
  <c r="AA54"/>
  <c r="Z54"/>
  <c r="X54"/>
  <c r="I54"/>
  <c r="AA53"/>
  <c r="Z53"/>
  <c r="I53"/>
  <c r="AA52"/>
  <c r="Z52"/>
  <c r="X52"/>
  <c r="I52"/>
  <c r="AA51"/>
  <c r="Z51"/>
  <c r="I51"/>
  <c r="AA50"/>
  <c r="Z50"/>
  <c r="X50"/>
  <c r="I50"/>
  <c r="AA49"/>
  <c r="Z49"/>
  <c r="I49"/>
  <c r="AA48"/>
  <c r="Z48"/>
  <c r="X48"/>
  <c r="I48"/>
  <c r="AA47"/>
  <c r="Z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27"/>
  <c r="Z27"/>
  <c r="X27"/>
  <c r="I27"/>
  <c r="AA21"/>
  <c r="Z21"/>
  <c r="I21"/>
  <c r="AA20"/>
  <c r="Z20"/>
  <c r="I20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7"/>
  <c r="Z17"/>
  <c r="I17"/>
  <c r="AA19"/>
  <c r="Z19"/>
  <c r="X19"/>
  <c r="I18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X14"/>
  <c r="Z14"/>
  <c r="AA14"/>
  <c r="I15"/>
  <c r="Z15"/>
  <c r="AA15"/>
  <c r="I16"/>
  <c r="Z16"/>
  <c r="AA16"/>
  <c r="X18"/>
  <c r="Z18"/>
  <c r="AA18"/>
  <c r="X119"/>
  <c r="I119"/>
  <c r="Z119"/>
  <c r="AA119"/>
  <c r="X120"/>
  <c r="I120"/>
  <c r="Z120"/>
  <c r="AA120"/>
  <c r="X121"/>
  <c r="I121"/>
  <c r="Z121"/>
  <c r="AA121"/>
  <c r="X122"/>
  <c r="I122"/>
  <c r="Z122"/>
  <c r="AA122"/>
  <c r="X123"/>
  <c r="I123"/>
  <c r="Z123"/>
  <c r="AA123"/>
  <c r="X124"/>
  <c r="I124"/>
  <c r="Z124"/>
  <c r="AA124"/>
  <c r="X125"/>
  <c r="I125"/>
  <c r="Z125"/>
  <c r="AA125"/>
  <c r="X126"/>
  <c r="I126"/>
  <c r="Z126"/>
  <c r="AA126"/>
  <c r="X127"/>
  <c r="I127"/>
  <c r="Z127"/>
  <c r="AA127"/>
  <c r="I128"/>
  <c r="X128"/>
  <c r="Z128"/>
  <c r="AA128"/>
  <c r="N7" i="31"/>
  <c r="J8" i="33"/>
  <c r="E54" i="31"/>
  <c r="C56"/>
  <c r="D9" i="35" s="1"/>
  <c r="G86" i="31"/>
  <c r="I86" s="1"/>
  <c r="F87"/>
  <c r="G87"/>
  <c r="I87" s="1"/>
  <c r="G88"/>
  <c r="F89"/>
  <c r="G89"/>
  <c r="F90"/>
  <c r="G90"/>
  <c r="F91"/>
  <c r="G91"/>
  <c r="B100"/>
  <c r="D100" s="1"/>
  <c r="B101"/>
  <c r="D101" s="1"/>
  <c r="B102"/>
  <c r="D102" s="1"/>
  <c r="D103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K105" i="31"/>
  <c r="I89"/>
  <c r="I19" i="33"/>
  <c r="X17"/>
  <c r="E10"/>
  <c r="F7" i="35" l="1"/>
  <c r="E79" i="31"/>
  <c r="X10" i="33"/>
  <c r="D65" i="35"/>
  <c r="D59" s="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81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F17" i="35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P20" i="35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38" i="35"/>
  <c r="D36"/>
  <c r="D39"/>
  <c r="D37"/>
  <c r="D35"/>
  <c r="D110" i="31"/>
  <c r="C59"/>
  <c r="D63" s="1"/>
  <c r="D62"/>
  <c r="Z10" i="33"/>
  <c r="B33" i="12"/>
  <c r="E63" i="37" l="1"/>
  <c r="E61"/>
  <c r="E33" i="12"/>
  <c r="F23" i="35"/>
  <c r="G23" s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85" s="1"/>
  <c r="F99"/>
  <c r="F55" i="31"/>
  <c r="G8" i="37" s="1"/>
  <c r="G97"/>
  <c r="G74"/>
  <c r="G95"/>
  <c r="G93"/>
  <c r="G7"/>
  <c r="G98"/>
  <c r="G72"/>
  <c r="G70"/>
  <c r="G68"/>
  <c r="F72"/>
  <c r="F71"/>
  <c r="F82" s="1"/>
  <c r="F70"/>
  <c r="F81" s="1"/>
  <c r="F69"/>
  <c r="F80" s="1"/>
  <c r="F68"/>
  <c r="F73"/>
  <c r="F84" s="1"/>
  <c r="F100"/>
  <c r="F110"/>
  <c r="F98"/>
  <c r="F101"/>
  <c r="F112" s="1"/>
  <c r="F97"/>
  <c r="F108" s="1"/>
  <c r="H62" i="31"/>
  <c r="D76" i="37"/>
  <c r="G76" s="1"/>
  <c r="D91"/>
  <c r="D75" s="1"/>
  <c r="F111"/>
  <c r="P21"/>
  <c r="L21"/>
  <c r="H21"/>
  <c r="F109"/>
  <c r="E79"/>
  <c r="F79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F16" i="35"/>
  <c r="R16"/>
  <c r="F27"/>
  <c r="G27" s="1"/>
  <c r="H27" s="1"/>
  <c r="I27" s="1"/>
  <c r="J27" s="1"/>
  <c r="K27" s="1"/>
  <c r="L27" s="1"/>
  <c r="M27" s="1"/>
  <c r="N27" s="1"/>
  <c r="O27" s="1"/>
  <c r="P27" s="1"/>
  <c r="Q27" s="1"/>
  <c r="R27" s="1"/>
  <c r="J16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K91"/>
  <c r="J86"/>
  <c r="K86" s="1"/>
  <c r="E124"/>
  <c r="E60" s="1"/>
  <c r="C114"/>
  <c r="G85" i="37" l="1"/>
  <c r="G109"/>
  <c r="G108"/>
  <c r="G69"/>
  <c r="G80" s="1"/>
  <c r="G71"/>
  <c r="G73"/>
  <c r="G84" s="1"/>
  <c r="G100"/>
  <c r="G111" s="1"/>
  <c r="G92"/>
  <c r="G94"/>
  <c r="G96"/>
  <c r="G75"/>
  <c r="G77"/>
  <c r="G99"/>
  <c r="G110" s="1"/>
  <c r="F43" i="35"/>
  <c r="G83" i="37"/>
  <c r="G8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F105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G106" l="1"/>
  <c r="H106" s="1"/>
  <c r="Q57" i="37"/>
  <c r="G105"/>
  <c r="N57"/>
  <c r="I57"/>
  <c r="G88"/>
  <c r="G67"/>
  <c r="F72" i="31"/>
  <c r="P60" i="37"/>
  <c r="O5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51" i="35" l="1"/>
  <c r="H105" i="37"/>
  <c r="J7"/>
  <c r="H67"/>
  <c r="H91"/>
  <c r="I75"/>
  <c r="I76"/>
  <c r="I87" s="1"/>
  <c r="I96"/>
  <c r="I107" s="1"/>
  <c r="I95"/>
  <c r="I106" s="1"/>
  <c r="I72"/>
  <c r="I83" s="1"/>
  <c r="I70"/>
  <c r="I68"/>
  <c r="I79" s="1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I51" i="35" l="1"/>
  <c r="G66" i="31"/>
  <c r="G68"/>
  <c r="F78" i="37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45" i="3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61" i="35" l="1"/>
  <c r="K67" s="1"/>
  <c r="K44"/>
  <c r="K57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K63" l="1"/>
  <c r="J61" i="3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M43" l="1"/>
  <c r="M49" s="1"/>
  <c r="I68" i="31"/>
  <c r="J59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K34" i="35"/>
  <c r="L29"/>
  <c r="L35"/>
  <c r="N23"/>
  <c r="M22"/>
  <c r="L33"/>
  <c r="L39"/>
  <c r="L38"/>
  <c r="L32"/>
  <c r="L30"/>
  <c r="L36"/>
  <c r="L31"/>
  <c r="L37"/>
  <c r="M28"/>
  <c r="K65" i="31"/>
  <c r="K59"/>
  <c r="L61"/>
  <c r="L63" l="1"/>
  <c r="N45" i="35"/>
  <c r="J66" i="31"/>
  <c r="J67"/>
  <c r="K66"/>
  <c r="M71"/>
  <c r="M72" s="1"/>
  <c r="N8" i="37"/>
  <c r="O7"/>
  <c r="M91"/>
  <c r="N68"/>
  <c r="N79" s="1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K68"/>
  <c r="K67"/>
  <c r="L66" l="1"/>
  <c r="O93" i="37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M65"/>
  <c r="M66" s="1"/>
  <c r="N63" l="1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49"/>
  <c r="Q53"/>
  <c r="Q8"/>
  <c r="V9" i="33"/>
  <c r="R7" i="35"/>
  <c r="Q75" i="31"/>
  <c r="Q76" s="1"/>
  <c r="W8" i="33"/>
  <c r="Q55" i="31"/>
  <c r="R70" i="37" s="1"/>
  <c r="Q113" i="31"/>
  <c r="R58" i="35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7" s="1"/>
  <c r="R59" i="35" l="1"/>
  <c r="R65" s="1"/>
  <c r="O66" i="31"/>
  <c r="O68"/>
  <c r="R47" i="35"/>
  <c r="R53" s="1"/>
  <c r="R44"/>
  <c r="R50" s="1"/>
  <c r="R81" i="37"/>
  <c r="R75"/>
  <c r="R94"/>
  <c r="R105" s="1"/>
  <c r="R93"/>
  <c r="R104" s="1"/>
  <c r="R92"/>
  <c r="R71"/>
  <c r="R82" s="1"/>
  <c r="R99"/>
  <c r="R110" s="1"/>
  <c r="R74"/>
  <c r="R85" s="1"/>
  <c r="R73"/>
  <c r="R84" s="1"/>
  <c r="R97"/>
  <c r="R108" s="1"/>
  <c r="Q71" i="31"/>
  <c r="R8" i="37"/>
  <c r="Q91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Q72" l="1"/>
  <c r="R67" i="37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<sst xmlns="http://schemas.openxmlformats.org/spreadsheetml/2006/main" count="528" uniqueCount="196">
  <si>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</si>
  <si>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</si>
  <si>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</si>
  <si>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</si>
  <si>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</si>
  <si>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</si>
  <si>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</si>
  <si>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</si>
  <si>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</si>
  <si>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</si>
  <si>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</si>
  <si>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</si>
  <si>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</si>
  <si>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</si>
  <si>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</si>
  <si>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</si>
  <si>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</si>
  <si>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</si>
  <si>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</si>
  <si>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</si>
  <si>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</si>
  <si>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</si>
  <si>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</si>
  <si>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</si>
  <si>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</si>
  <si>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</si>
  <si>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</si>
  <si>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</si>
  <si>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</si>
  <si>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</si>
  <si>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</si>
  <si>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</si>
  <si>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</si>
  <si>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</si>
  <si>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</si>
  <si>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</si>
  <si>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</si>
  <si>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</si>
  <si>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</si>
  <si>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</si>
  <si>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</si>
  <si>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</si>
  <si>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</si>
  <si>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</si>
  <si>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</si>
  <si>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</si>
  <si>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</si>
  <si>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</si>
  <si>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</si>
  <si>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</si>
  <si>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</si>
  <si>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</si>
  <si>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</si>
  <si>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</si>
  <si>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</si>
  <si>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</si>
  <si>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</si>
  <si>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</si>
  <si>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</si>
  <si>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</si>
  <si>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</si>
  <si>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</si>
  <si>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</si>
  <si>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</si>
  <si>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</si>
  <si>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</si>
  <si>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</si>
  <si>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</si>
  <si>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</si>
  <si>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</si>
  <si>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</si>
  <si>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</si>
  <si>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</si>
  <si>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</si>
  <si>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</si>
  <si>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</si>
  <si>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</si>
  <si>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</si>
  <si>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</si>
  <si>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</si>
  <si>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</si>
  <si>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</si>
  <si>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</si>
  <si>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</si>
  <si>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</si>
  <si>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</si>
  <si>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</si>
  <si>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</si>
  <si>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</si>
  <si>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</si>
  <si>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</si>
  <si>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</si>
  <si>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</si>
  <si>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</si>
  <si>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</si>
  <si>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</si>
  <si>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</si>
  <si>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</si>
  <si>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</si>
  <si>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</si>
  <si>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</si>
  <si>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</si>
  <si>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</si>
  <si>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</si>
  <si>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</si>
  <si>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</si>
  <si>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</si>
  <si>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</si>
  <si>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</si>
  <si>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</si>
  <si>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</si>
  <si>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</si>
  <si>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</si>
  <si>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</si>
  <si>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</si>
  <si>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</si>
  <si>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</si>
  <si>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</si>
  <si>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</si>
  <si>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</si>
  <si>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</si>
  <si>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</si>
  <si>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</si>
  <si>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</si>
  <si>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</si>
  <si>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</si>
  <si>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</si>
  <si>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</si>
  <si>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</si>
  <si>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</si>
  <si>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</si>
  <si>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TNK</t>
  </si>
  <si>
    <t>Gustavo</t>
  </si>
  <si>
    <t>Kojiio</t>
  </si>
  <si>
    <t>Caio</t>
  </si>
  <si>
    <t>Tileset</t>
  </si>
  <si>
    <t>Tank Spritesheet</t>
  </si>
  <si>
    <t>Explosão</t>
  </si>
  <si>
    <t>Faísca</t>
  </si>
  <si>
    <t>Fumaça</t>
  </si>
  <si>
    <t>Projéteis</t>
  </si>
  <si>
    <t>o tanque se move e colide com boxes (usando as setas direcionais tambem)</t>
  </si>
  <si>
    <t>o jogador tem um cronometro regressivo que, quando atinge zero, tira uma vida do jogador</t>
  </si>
  <si>
    <t>A camera segue o jogador com efeito de suavização, dando scroll nele, tentando-o manter com mais visão rpa frente do que pra tras (2/3). O scroll acaba quando chega no checkpoint (topo) ou quando tenta voltar pra baixo (bloqueado o movimento e o scroll)</t>
  </si>
  <si>
    <t>quando não tiver mais vidas, o jogador é notificado da derrota</t>
  </si>
  <si>
    <t>Os inimigos podem dar dano no tanque do jogador</t>
  </si>
  <si>
    <t>o tanque pode atirar para matar inimigos e breakable boxes</t>
  </si>
  <si>
    <t>O jogador tem 3 HP de energia</t>
  </si>
  <si>
    <t>o tanque pode pegar powerups</t>
  </si>
  <si>
    <t>A interface tem 2 niveis pro parallax</t>
  </si>
  <si>
    <t>o jogo possui 15 stages</t>
  </si>
  <si>
    <t>O jogo possui uma tela de how to play</t>
  </si>
  <si>
    <t>O jogo guarda o numero de powerups únicos adquiridos, a fase mais avançada que o jogador alcançou, o tempo de jogo</t>
  </si>
  <si>
    <t>O usuário pode, a qualquer momento, mutar os sons do jogo</t>
  </si>
  <si>
    <t>O jogo possui uma splash com logos</t>
  </si>
  <si>
    <t>O jogo ajusta suas opções de qualidade automaticamente, levando em conta o framerate</t>
  </si>
  <si>
    <t>Finais alternativos para os modos survival</t>
  </si>
  <si>
    <t>Inimigos dão dano e matam jogador</t>
  </si>
  <si>
    <t>cronometro regressivo</t>
  </si>
  <si>
    <t>respawn</t>
  </si>
  <si>
    <t>ganha segundos extra no cronometro quando passa no item de tempo (invisível)</t>
  </si>
  <si>
    <t>Game Over/ Highscores</t>
  </si>
  <si>
    <t>Map loading</t>
  </si>
  <si>
    <t>HUD</t>
  </si>
  <si>
    <t>Point Burst</t>
  </si>
  <si>
    <t>Score</t>
  </si>
  <si>
    <t>ganha segundos extra no cronometro</t>
  </si>
  <si>
    <t>Os tiros devem colidir com unbreakable boxes e fazer animação</t>
  </si>
  <si>
    <t>Tank pode passar por cima de boxes "baixinhas"</t>
  </si>
  <si>
    <t xml:space="preserve">o tanque chega no final de cada stage e é passado para o proximo stage, </t>
  </si>
  <si>
    <t>Splash</t>
  </si>
  <si>
    <t>Menu</t>
  </si>
  <si>
    <t>Animação de Intro</t>
  </si>
  <si>
    <t>How to play</t>
  </si>
  <si>
    <t>Survival</t>
  </si>
  <si>
    <t>Correção de Bugs e afins</t>
  </si>
  <si>
    <t>How to Play</t>
  </si>
  <si>
    <t>Bomba</t>
  </si>
  <si>
    <t>Level Design 15 stages</t>
  </si>
  <si>
    <t>Info para zerada</t>
  </si>
  <si>
    <t>o jogo tem uma granada que da dano em area</t>
  </si>
  <si>
    <t>cookie pra survivals</t>
  </si>
  <si>
    <t>arte de carrinhos</t>
  </si>
  <si>
    <t>co-op</t>
  </si>
  <si>
    <t>alguns powerups ficam escondidos</t>
  </si>
  <si>
    <t>Som</t>
  </si>
  <si>
    <t>Audio</t>
  </si>
  <si>
    <t>Sistema de Partículas</t>
  </si>
  <si>
    <t>Corpos dos Inimigos</t>
  </si>
  <si>
    <t>Cheat Codes</t>
  </si>
  <si>
    <t>Belt Trails</t>
  </si>
  <si>
    <t>cookie pra survival</t>
  </si>
  <si>
    <t>GDD</t>
  </si>
  <si>
    <t>invencibilidade</t>
  </si>
  <si>
    <t>Balanceamento</t>
  </si>
  <si>
    <t>Inclusão de Assets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</si>
</sst>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23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45" borderId="0" xfId="0" applyFont="1" applyFill="1"/>
    <xf numFmtId="0" fontId="0" fillId="46" borderId="0" xfId="0" applyFont="1" applyFill="1"/>
    <xf numFmtId="0" fontId="7" fillId="14" borderId="0" xfId="0" applyFont="1" applyFill="1" applyAlignment="1">
      <alignment horizontal="right" indent="1"/>
    </xf>
    <xf numFmtId="0" fontId="0" fillId="45" borderId="0" xfId="0" applyFill="1" applyAlignment="1">
      <alignment horizontal="left"/>
    </xf>
    <xf numFmtId="0" fontId="0" fillId="45" borderId="0" xfId="0" applyFont="1" applyFill="1" applyAlignment="1">
      <alignment horizontal="left"/>
    </xf>
    <xf numFmtId="0" fontId="0" fillId="45" borderId="0" xfId="0" applyFont="1" applyFill="1" applyAlignment="1">
      <alignment horizontal="left" wrapText="1"/>
    </xf>
    <xf numFmtId="0" fontId="1" fillId="4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0" fillId="46" borderId="0" xfId="0" applyFill="1" applyAlignment="1">
      <alignment horizontal="left"/>
    </xf>
    <xf numFmtId="0" fontId="0" fillId="46" borderId="0" xfId="0" applyFont="1" applyFill="1" applyAlignment="1">
      <alignment horizontal="left"/>
    </xf>
    <xf numFmtId="0" fontId="0" fillId="45" borderId="0" xfId="0" applyFill="1"/>
    <xf numFmtId="0" fontId="1" fillId="46" borderId="0" xfId="0" applyFont="1" applyFill="1"/>
    <xf numFmtId="0" fontId="0" fillId="45" borderId="0" xfId="0" applyFont="1" applyFill="1"/>
    <xf numFmtId="0" fontId="0" fillId="45" borderId="0" xfId="0" applyFill="1" applyBorder="1"/>
    <xf numFmtId="0" fontId="0" fillId="45" borderId="0" xfId="0" applyFont="1" applyFill="1" applyBorder="1"/>
    <xf numFmtId="0" fontId="0" fillId="46" borderId="0" xfId="0" applyFill="1"/>
    <xf numFmtId="0" fontId="0" fillId="46" borderId="0" xfId="0" applyFont="1" applyFill="1"/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2" fontId="19" fillId="34" borderId="7" xfId="0" applyNumberFormat="1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2" fontId="19" fillId="3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5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938"/>
          <c:y val="0.23808628484177263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55624448"/>
        <c:axId val="55627136"/>
      </c:barChart>
      <c:catAx>
        <c:axId val="556244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627136"/>
        <c:crosses val="autoZero"/>
        <c:auto val="1"/>
        <c:lblAlgn val="ctr"/>
        <c:lblOffset val="100"/>
      </c:catAx>
      <c:valAx>
        <c:axId val="556271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62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3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5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40352</c:v>
                </c:pt>
                <c:pt idx="1">
                  <c:v>40353</c:v>
                </c:pt>
                <c:pt idx="2">
                  <c:v>40354</c:v>
                </c:pt>
                <c:pt idx="3">
                  <c:v>40355</c:v>
                </c:pt>
                <c:pt idx="4">
                  <c:v>40356</c:v>
                </c:pt>
                <c:pt idx="5">
                  <c:v>40357</c:v>
                </c:pt>
                <c:pt idx="6">
                  <c:v>40358</c:v>
                </c:pt>
                <c:pt idx="7">
                  <c:v>40359</c:v>
                </c:pt>
                <c:pt idx="8">
                  <c:v>40360</c:v>
                </c:pt>
                <c:pt idx="9">
                  <c:v>40361</c:v>
                </c:pt>
                <c:pt idx="10">
                  <c:v>40362</c:v>
                </c:pt>
                <c:pt idx="11">
                  <c:v>40363</c:v>
                </c:pt>
                <c:pt idx="12">
                  <c:v>40364</c:v>
                </c:pt>
                <c:pt idx="13">
                  <c:v>40365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82</c:v>
                </c:pt>
                <c:pt idx="1">
                  <c:v>120.25</c:v>
                </c:pt>
                <c:pt idx="2">
                  <c:v>110.5</c:v>
                </c:pt>
                <c:pt idx="3">
                  <c:v>102.75</c:v>
                </c:pt>
                <c:pt idx="4">
                  <c:v>96.75</c:v>
                </c:pt>
                <c:pt idx="5">
                  <c:v>90.75</c:v>
                </c:pt>
                <c:pt idx="6">
                  <c:v>84.25</c:v>
                </c:pt>
                <c:pt idx="7">
                  <c:v>75.25</c:v>
                </c:pt>
                <c:pt idx="8">
                  <c:v>66.75</c:v>
                </c:pt>
                <c:pt idx="9">
                  <c:v>56.25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42.5</c:v>
                </c:pt>
                <c:pt idx="14">
                  <c:v>32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40352</c:v>
                </c:pt>
                <c:pt idx="1">
                  <c:v>40353</c:v>
                </c:pt>
                <c:pt idx="2">
                  <c:v>40354</c:v>
                </c:pt>
                <c:pt idx="3">
                  <c:v>40355</c:v>
                </c:pt>
                <c:pt idx="4">
                  <c:v>40356</c:v>
                </c:pt>
                <c:pt idx="5">
                  <c:v>40357</c:v>
                </c:pt>
                <c:pt idx="6">
                  <c:v>40358</c:v>
                </c:pt>
                <c:pt idx="7">
                  <c:v>40359</c:v>
                </c:pt>
                <c:pt idx="8">
                  <c:v>40360</c:v>
                </c:pt>
                <c:pt idx="9">
                  <c:v>40361</c:v>
                </c:pt>
                <c:pt idx="10">
                  <c:v>40362</c:v>
                </c:pt>
                <c:pt idx="11">
                  <c:v>40363</c:v>
                </c:pt>
                <c:pt idx="12">
                  <c:v>40364</c:v>
                </c:pt>
                <c:pt idx="13">
                  <c:v>40365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51.5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8744704"/>
        <c:axId val="48766976"/>
      </c:lineChart>
      <c:dateAx>
        <c:axId val="4874470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66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8766976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4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775936"/>
        <c:axId val="48777472"/>
      </c:lineChart>
      <c:catAx>
        <c:axId val="487759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77472"/>
        <c:crosses val="autoZero"/>
        <c:auto val="1"/>
        <c:lblAlgn val="ctr"/>
        <c:lblOffset val="100"/>
        <c:tickLblSkip val="1"/>
        <c:tickMarkSkip val="1"/>
      </c:catAx>
      <c:valAx>
        <c:axId val="48777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759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806912"/>
        <c:axId val="48808704"/>
      </c:lineChart>
      <c:catAx>
        <c:axId val="488069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808704"/>
        <c:crosses val="autoZero"/>
        <c:auto val="1"/>
        <c:lblAlgn val="ctr"/>
        <c:lblOffset val="100"/>
        <c:tickLblSkip val="1"/>
        <c:tickMarkSkip val="1"/>
      </c:catAx>
      <c:valAx>
        <c:axId val="48808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8069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965120"/>
        <c:axId val="48966656"/>
      </c:lineChart>
      <c:catAx>
        <c:axId val="489651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966656"/>
        <c:crosses val="autoZero"/>
        <c:auto val="1"/>
        <c:lblAlgn val="ctr"/>
        <c:lblOffset val="100"/>
        <c:tickLblSkip val="1"/>
        <c:tickMarkSkip val="1"/>
      </c:catAx>
      <c:valAx>
        <c:axId val="489666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9651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984064"/>
        <c:axId val="48985600"/>
      </c:lineChart>
      <c:catAx>
        <c:axId val="4898406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985600"/>
        <c:crosses val="autoZero"/>
        <c:auto val="1"/>
        <c:lblAlgn val="ctr"/>
        <c:lblOffset val="100"/>
        <c:tickLblSkip val="1"/>
        <c:tickMarkSkip val="1"/>
      </c:catAx>
      <c:valAx>
        <c:axId val="489856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9840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9006848"/>
        <c:axId val="49025024"/>
      </c:lineChart>
      <c:catAx>
        <c:axId val="490068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025024"/>
        <c:crosses val="autoZero"/>
        <c:auto val="1"/>
        <c:lblAlgn val="ctr"/>
        <c:lblOffset val="100"/>
        <c:tickLblSkip val="1"/>
        <c:tickMarkSkip val="1"/>
      </c:catAx>
      <c:valAx>
        <c:axId val="49025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006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9042176"/>
        <c:axId val="49043712"/>
      </c:lineChart>
      <c:catAx>
        <c:axId val="490421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043712"/>
        <c:crosses val="autoZero"/>
        <c:auto val="1"/>
        <c:lblAlgn val="ctr"/>
        <c:lblOffset val="100"/>
        <c:tickLblSkip val="1"/>
        <c:tickMarkSkip val="1"/>
      </c:catAx>
      <c:valAx>
        <c:axId val="490437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0421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74"/>
          <c:y val="3.741496598639478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1.1544117647058822</c:v>
                </c:pt>
                <c:pt idx="1">
                  <c:v>0.51470588235294112</c:v>
                </c:pt>
                <c:pt idx="2">
                  <c:v>1.3161764705882353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0.98124999999999996</c:v>
                </c:pt>
                <c:pt idx="1">
                  <c:v>0.4375</c:v>
                </c:pt>
                <c:pt idx="2">
                  <c:v>1.1187499999999999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49123712"/>
        <c:axId val="49125248"/>
      </c:barChart>
      <c:catAx>
        <c:axId val="491237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125248"/>
        <c:crosses val="autoZero"/>
        <c:auto val="1"/>
        <c:lblAlgn val="ctr"/>
        <c:lblOffset val="100"/>
      </c:catAx>
      <c:valAx>
        <c:axId val="4912524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12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65E-2"/>
          <c:w val="0.38222317398609851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3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43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0.96200980392156865</c:v>
                </c:pt>
                <c:pt idx="1">
                  <c:v>0.42892156862745096</c:v>
                </c:pt>
                <c:pt idx="2">
                  <c:v>1.096813725490196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Audio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0.81770833333333337</c:v>
                </c:pt>
                <c:pt idx="1">
                  <c:v>0.36458333333333331</c:v>
                </c:pt>
                <c:pt idx="2">
                  <c:v>0.93229166666666663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49175552"/>
        <c:axId val="49189632"/>
      </c:barChart>
      <c:catAx>
        <c:axId val="491755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189632"/>
        <c:crosses val="autoZero"/>
        <c:auto val="1"/>
        <c:lblAlgn val="ctr"/>
        <c:lblOffset val="100"/>
      </c:catAx>
      <c:valAx>
        <c:axId val="4918963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17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461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322" r="0.75000000000000322" t="1" header="0.49212598500000276" footer="0.49212598500000276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76"/>
          <c:y val="2.580638958591730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178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0.86</c:v>
                </c:pt>
                <c:pt idx="3">
                  <c:v>0.74</c:v>
                </c:pt>
                <c:pt idx="4">
                  <c:v>0.63</c:v>
                </c:pt>
                <c:pt idx="5">
                  <c:v>0.77</c:v>
                </c:pt>
                <c:pt idx="6">
                  <c:v>0.95</c:v>
                </c:pt>
                <c:pt idx="7">
                  <c:v>0.83</c:v>
                </c:pt>
                <c:pt idx="8">
                  <c:v>0.74</c:v>
                </c:pt>
                <c:pt idx="9">
                  <c:v>0.66</c:v>
                </c:pt>
                <c:pt idx="10">
                  <c:v>0.57999999999999996</c:v>
                </c:pt>
                <c:pt idx="11">
                  <c:v>0.41</c:v>
                </c:pt>
                <c:pt idx="12">
                  <c:v>0.41</c:v>
                </c:pt>
                <c:pt idx="13">
                  <c:v>0.43</c:v>
                </c:pt>
                <c:pt idx="14">
                  <c:v>0.24</c:v>
                </c:pt>
              </c:numCache>
            </c:numRef>
          </c:val>
        </c:ser>
        <c:dLbls>
          <c:showVal val="1"/>
        </c:dLbls>
        <c:marker val="1"/>
        <c:axId val="49242880"/>
        <c:axId val="49244416"/>
      </c:lineChart>
      <c:catAx>
        <c:axId val="49242880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244416"/>
        <c:crosses val="autoZero"/>
        <c:auto val="1"/>
        <c:lblAlgn val="ctr"/>
        <c:lblOffset val="100"/>
        <c:tickLblSkip val="1"/>
        <c:tickMarkSkip val="1"/>
      </c:catAx>
      <c:valAx>
        <c:axId val="4924441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24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83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2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322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87695360"/>
        <c:axId val="87697280"/>
      </c:barChart>
      <c:catAx>
        <c:axId val="876953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697280"/>
        <c:crosses val="autoZero"/>
        <c:auto val="1"/>
        <c:lblAlgn val="ctr"/>
        <c:lblOffset val="100"/>
      </c:catAx>
      <c:valAx>
        <c:axId val="876972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769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513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39"/>
          <c:y val="3.61163715295083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40352</c:v>
                </c:pt>
                <c:pt idx="1">
                  <c:v>40353</c:v>
                </c:pt>
                <c:pt idx="2">
                  <c:v>40354</c:v>
                </c:pt>
                <c:pt idx="3">
                  <c:v>40355</c:v>
                </c:pt>
                <c:pt idx="4">
                  <c:v>40356</c:v>
                </c:pt>
                <c:pt idx="5">
                  <c:v>40357</c:v>
                </c:pt>
                <c:pt idx="6">
                  <c:v>40358</c:v>
                </c:pt>
                <c:pt idx="7">
                  <c:v>40359</c:v>
                </c:pt>
                <c:pt idx="8">
                  <c:v>40360</c:v>
                </c:pt>
                <c:pt idx="9">
                  <c:v>40361</c:v>
                </c:pt>
                <c:pt idx="10">
                  <c:v>40362</c:v>
                </c:pt>
                <c:pt idx="11">
                  <c:v>40363</c:v>
                </c:pt>
                <c:pt idx="12">
                  <c:v>40364</c:v>
                </c:pt>
                <c:pt idx="13">
                  <c:v>40365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0.66</c:v>
                </c:pt>
                <c:pt idx="1">
                  <c:v>0.57999999999999996</c:v>
                </c:pt>
                <c:pt idx="2">
                  <c:v>0.51</c:v>
                </c:pt>
                <c:pt idx="3">
                  <c:v>0</c:v>
                </c:pt>
                <c:pt idx="4">
                  <c:v>0</c:v>
                </c:pt>
                <c:pt idx="5">
                  <c:v>0.62</c:v>
                </c:pt>
                <c:pt idx="6">
                  <c:v>0.57999999999999996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</c:v>
                </c:pt>
                <c:pt idx="11">
                  <c:v>0</c:v>
                </c:pt>
                <c:pt idx="12">
                  <c:v>0.51</c:v>
                </c:pt>
                <c:pt idx="13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40352</c:v>
                </c:pt>
                <c:pt idx="1">
                  <c:v>40353</c:v>
                </c:pt>
                <c:pt idx="2">
                  <c:v>40354</c:v>
                </c:pt>
                <c:pt idx="3">
                  <c:v>40355</c:v>
                </c:pt>
                <c:pt idx="4">
                  <c:v>40356</c:v>
                </c:pt>
                <c:pt idx="5">
                  <c:v>40357</c:v>
                </c:pt>
                <c:pt idx="6">
                  <c:v>40358</c:v>
                </c:pt>
                <c:pt idx="7">
                  <c:v>40359</c:v>
                </c:pt>
                <c:pt idx="8">
                  <c:v>40360</c:v>
                </c:pt>
                <c:pt idx="9">
                  <c:v>40361</c:v>
                </c:pt>
                <c:pt idx="10">
                  <c:v>40362</c:v>
                </c:pt>
                <c:pt idx="11">
                  <c:v>40363</c:v>
                </c:pt>
                <c:pt idx="12">
                  <c:v>40364</c:v>
                </c:pt>
                <c:pt idx="13">
                  <c:v>40365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49282432"/>
        <c:axId val="50750592"/>
      </c:barChart>
      <c:dateAx>
        <c:axId val="4928243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0750592"/>
        <c:crosses val="autoZero"/>
        <c:auto val="1"/>
        <c:lblOffset val="100"/>
      </c:dateAx>
      <c:valAx>
        <c:axId val="5075059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928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8"/>
          <c:w val="0.87600028071357816"/>
          <c:h val="0.6062653066128979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82</c:v>
                </c:pt>
                <c:pt idx="1">
                  <c:v>66</c:v>
                </c:pt>
                <c:pt idx="2">
                  <c:v>47.5</c:v>
                </c:pt>
                <c:pt idx="3">
                  <c:v>93.5</c:v>
                </c:pt>
                <c:pt idx="4">
                  <c:v>97</c:v>
                </c:pt>
                <c:pt idx="5">
                  <c:v>91</c:v>
                </c:pt>
                <c:pt idx="6">
                  <c:v>84.5</c:v>
                </c:pt>
                <c:pt idx="7">
                  <c:v>72</c:v>
                </c:pt>
                <c:pt idx="8">
                  <c:v>68</c:v>
                </c:pt>
                <c:pt idx="9">
                  <c:v>53</c:v>
                </c:pt>
                <c:pt idx="10">
                  <c:v>63.75</c:v>
                </c:pt>
                <c:pt idx="11">
                  <c:v>60.75</c:v>
                </c:pt>
                <c:pt idx="12">
                  <c:v>60.75</c:v>
                </c:pt>
                <c:pt idx="13">
                  <c:v>56.25</c:v>
                </c:pt>
                <c:pt idx="14">
                  <c:v>45.75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170</c:v>
                </c:pt>
                <c:pt idx="1">
                  <c:v>153</c:v>
                </c:pt>
                <c:pt idx="2">
                  <c:v>136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102</c:v>
                </c:pt>
                <c:pt idx="7">
                  <c:v>85</c:v>
                </c:pt>
                <c:pt idx="8">
                  <c:v>68</c:v>
                </c:pt>
                <c:pt idx="9">
                  <c:v>51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17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20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-2.75</c:v>
                </c:pt>
                <c:pt idx="2">
                  <c:v>-8.75</c:v>
                </c:pt>
                <c:pt idx="3">
                  <c:v>53.75</c:v>
                </c:pt>
                <c:pt idx="4">
                  <c:v>9.5</c:v>
                </c:pt>
                <c:pt idx="5">
                  <c:v>0</c:v>
                </c:pt>
                <c:pt idx="6">
                  <c:v>0</c:v>
                </c:pt>
                <c:pt idx="7">
                  <c:v>-3.5</c:v>
                </c:pt>
                <c:pt idx="8">
                  <c:v>4.5</c:v>
                </c:pt>
                <c:pt idx="9">
                  <c:v>-4.5</c:v>
                </c:pt>
                <c:pt idx="10">
                  <c:v>20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2012160"/>
        <c:axId val="52013696"/>
      </c:lineChart>
      <c:catAx>
        <c:axId val="5201216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2013696"/>
        <c:crosses val="autoZero"/>
        <c:auto val="1"/>
        <c:lblAlgn val="ctr"/>
        <c:lblOffset val="100"/>
        <c:tickLblSkip val="1"/>
        <c:tickMarkSkip val="1"/>
      </c:catAx>
      <c:valAx>
        <c:axId val="5201369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20121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96"/>
          <c:w val="0.87600028071357861"/>
          <c:h val="0.60626530661289812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2</c:v>
                </c:pt>
                <c:pt idx="1">
                  <c:v>0.5</c:v>
                </c:pt>
                <c:pt idx="2">
                  <c:v>0</c:v>
                </c:pt>
                <c:pt idx="3">
                  <c:v>34</c:v>
                </c:pt>
                <c:pt idx="4">
                  <c:v>39</c:v>
                </c:pt>
                <c:pt idx="5">
                  <c:v>33</c:v>
                </c:pt>
                <c:pt idx="6">
                  <c:v>28</c:v>
                </c:pt>
                <c:pt idx="7">
                  <c:v>23</c:v>
                </c:pt>
                <c:pt idx="8">
                  <c:v>18.5</c:v>
                </c:pt>
                <c:pt idx="9">
                  <c:v>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17.5</c:v>
                </c:pt>
                <c:pt idx="14">
                  <c:v>16.5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-0.25</c:v>
                </c:pt>
                <c:pt idx="3">
                  <c:v>38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-5.5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2794496"/>
        <c:axId val="52796032"/>
      </c:lineChart>
      <c:catAx>
        <c:axId val="5279449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2796032"/>
        <c:crosses val="autoZero"/>
        <c:auto val="1"/>
        <c:lblAlgn val="ctr"/>
        <c:lblOffset val="100"/>
        <c:tickLblSkip val="1"/>
        <c:tickMarkSkip val="1"/>
      </c:catAx>
      <c:valAx>
        <c:axId val="5279603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27944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02"/>
          <c:w val="0.87600028071357883"/>
          <c:h val="0.60626530661289835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25</c:v>
                </c:pt>
                <c:pt idx="12">
                  <c:v>25</c:v>
                </c:pt>
                <c:pt idx="13">
                  <c:v>21</c:v>
                </c:pt>
                <c:pt idx="14">
                  <c:v>15.5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3163136"/>
        <c:axId val="53164672"/>
      </c:lineChart>
      <c:catAx>
        <c:axId val="5316313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164672"/>
        <c:crosses val="autoZero"/>
        <c:auto val="1"/>
        <c:lblAlgn val="ctr"/>
        <c:lblOffset val="100"/>
        <c:tickLblSkip val="1"/>
        <c:tickMarkSkip val="1"/>
      </c:catAx>
      <c:valAx>
        <c:axId val="5316467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1631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13"/>
          <c:w val="0.87600028071357905"/>
          <c:h val="0.60626530661289868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40</c:v>
                </c:pt>
                <c:pt idx="1">
                  <c:v>29.5</c:v>
                </c:pt>
                <c:pt idx="2">
                  <c:v>15.5</c:v>
                </c:pt>
                <c:pt idx="3">
                  <c:v>27.5</c:v>
                </c:pt>
                <c:pt idx="4">
                  <c:v>26</c:v>
                </c:pt>
                <c:pt idx="5">
                  <c:v>26</c:v>
                </c:pt>
                <c:pt idx="6">
                  <c:v>24.5</c:v>
                </c:pt>
                <c:pt idx="7">
                  <c:v>17</c:v>
                </c:pt>
                <c:pt idx="8">
                  <c:v>17.5</c:v>
                </c:pt>
                <c:pt idx="9">
                  <c:v>13</c:v>
                </c:pt>
                <c:pt idx="10">
                  <c:v>13.75</c:v>
                </c:pt>
                <c:pt idx="11">
                  <c:v>17.75</c:v>
                </c:pt>
                <c:pt idx="12">
                  <c:v>17.75</c:v>
                </c:pt>
                <c:pt idx="13">
                  <c:v>17.75</c:v>
                </c:pt>
                <c:pt idx="14">
                  <c:v>13.75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-3.75</c:v>
                </c:pt>
                <c:pt idx="2">
                  <c:v>-8.5</c:v>
                </c:pt>
                <c:pt idx="3">
                  <c:v>15.75</c:v>
                </c:pt>
                <c:pt idx="4">
                  <c:v>-1.5</c:v>
                </c:pt>
                <c:pt idx="5">
                  <c:v>0</c:v>
                </c:pt>
                <c:pt idx="6">
                  <c:v>0</c:v>
                </c:pt>
                <c:pt idx="7">
                  <c:v>-3.5</c:v>
                </c:pt>
                <c:pt idx="8">
                  <c:v>4.5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3208192"/>
        <c:axId val="53209728"/>
      </c:lineChart>
      <c:catAx>
        <c:axId val="5320819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209728"/>
        <c:crosses val="autoZero"/>
        <c:auto val="1"/>
        <c:lblAlgn val="ctr"/>
        <c:lblOffset val="100"/>
        <c:tickLblSkip val="1"/>
        <c:tickMarkSkip val="1"/>
      </c:catAx>
      <c:valAx>
        <c:axId val="5320972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20819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13"/>
          <c:w val="0.87600028071357905"/>
          <c:h val="0.60626530661289868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40.800000000000011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13.600000000000012</c:v>
                </c:pt>
                <c:pt idx="12">
                  <c:v>13.600000000000012</c:v>
                </c:pt>
                <c:pt idx="13">
                  <c:v>6.8000000000000123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3253632"/>
        <c:axId val="53255168"/>
      </c:lineChart>
      <c:catAx>
        <c:axId val="5325363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255168"/>
        <c:crosses val="autoZero"/>
        <c:auto val="1"/>
        <c:lblAlgn val="ctr"/>
        <c:lblOffset val="100"/>
        <c:tickLblSkip val="1"/>
        <c:tickMarkSkip val="1"/>
      </c:catAx>
      <c:valAx>
        <c:axId val="5325516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25363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24"/>
          <c:w val="0.87600028071357938"/>
          <c:h val="0.6062653066128989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23/06</c:v>
                </c:pt>
                <c:pt idx="2">
                  <c:v>24/06</c:v>
                </c:pt>
                <c:pt idx="3">
                  <c:v>25/06</c:v>
                </c:pt>
                <c:pt idx="4">
                  <c:v>26/06</c:v>
                </c:pt>
                <c:pt idx="5">
                  <c:v>27/06</c:v>
                </c:pt>
                <c:pt idx="6">
                  <c:v>28/06</c:v>
                </c:pt>
                <c:pt idx="7">
                  <c:v>29/06</c:v>
                </c:pt>
                <c:pt idx="8">
                  <c:v>30/06</c:v>
                </c:pt>
                <c:pt idx="9">
                  <c:v>01/07</c:v>
                </c:pt>
                <c:pt idx="10">
                  <c:v>02/07</c:v>
                </c:pt>
                <c:pt idx="11">
                  <c:v>03/07</c:v>
                </c:pt>
                <c:pt idx="12">
                  <c:v>04/07</c:v>
                </c:pt>
                <c:pt idx="13">
                  <c:v>05/07</c:v>
                </c:pt>
                <c:pt idx="14">
                  <c:v>06/07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3323264"/>
        <c:axId val="53324800"/>
      </c:lineChart>
      <c:catAx>
        <c:axId val="5332326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324800"/>
        <c:crosses val="autoZero"/>
        <c:auto val="1"/>
        <c:lblAlgn val="ctr"/>
        <c:lblOffset val="100"/>
        <c:tickLblSkip val="1"/>
        <c:tickMarkSkip val="1"/>
      </c:catAx>
      <c:valAx>
        <c:axId val="5332480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33232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2022"/>
          <c:h val="0.6684238994840509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94641536"/>
        <c:axId val="94714496"/>
      </c:barChart>
      <c:catAx>
        <c:axId val="946415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4714496"/>
        <c:crosses val="autoZero"/>
        <c:auto val="1"/>
        <c:lblAlgn val="ctr"/>
        <c:lblOffset val="100"/>
      </c:catAx>
      <c:valAx>
        <c:axId val="9471449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464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77"/>
          <c:w val="0.55442355419858613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590848"/>
        <c:axId val="48592384"/>
      </c:lineChart>
      <c:catAx>
        <c:axId val="485908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592384"/>
        <c:crosses val="autoZero"/>
        <c:auto val="1"/>
        <c:lblAlgn val="ctr"/>
        <c:lblOffset val="100"/>
        <c:tickLblSkip val="1"/>
        <c:tickMarkSkip val="1"/>
      </c:catAx>
      <c:valAx>
        <c:axId val="485923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590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635" l="0.7086614173228396" r="0.7086614173228396" t="0.74803149606299635" header="0.31496062992126383" footer="0.3149606299212638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609536"/>
        <c:axId val="48615424"/>
      </c:lineChart>
      <c:catAx>
        <c:axId val="486095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15424"/>
        <c:crosses val="autoZero"/>
        <c:auto val="1"/>
        <c:lblAlgn val="ctr"/>
        <c:lblOffset val="100"/>
        <c:tickLblSkip val="1"/>
        <c:tickMarkSkip val="1"/>
      </c:catAx>
      <c:valAx>
        <c:axId val="486154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095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636672"/>
        <c:axId val="48638208"/>
      </c:lineChart>
      <c:catAx>
        <c:axId val="486366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38208"/>
        <c:crosses val="autoZero"/>
        <c:auto val="1"/>
        <c:lblAlgn val="ctr"/>
        <c:lblOffset val="100"/>
        <c:tickLblSkip val="1"/>
        <c:tickMarkSkip val="1"/>
      </c:catAx>
      <c:valAx>
        <c:axId val="486382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366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659456"/>
        <c:axId val="48669440"/>
      </c:lineChart>
      <c:catAx>
        <c:axId val="486594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69440"/>
        <c:crosses val="autoZero"/>
        <c:auto val="1"/>
        <c:lblAlgn val="ctr"/>
        <c:lblOffset val="100"/>
        <c:tickLblSkip val="1"/>
        <c:tickMarkSkip val="1"/>
      </c:catAx>
      <c:valAx>
        <c:axId val="486694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59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686592"/>
        <c:axId val="48688128"/>
      </c:lineChart>
      <c:catAx>
        <c:axId val="486865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88128"/>
        <c:crosses val="autoZero"/>
        <c:auto val="1"/>
        <c:lblAlgn val="ctr"/>
        <c:lblOffset val="100"/>
        <c:tickLblSkip val="1"/>
        <c:tickMarkSkip val="1"/>
      </c:catAx>
      <c:valAx>
        <c:axId val="48688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6865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8717824"/>
        <c:axId val="48719360"/>
      </c:lineChart>
      <c:catAx>
        <c:axId val="487178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19360"/>
        <c:crosses val="autoZero"/>
        <c:auto val="1"/>
        <c:lblAlgn val="ctr"/>
        <c:lblOffset val="100"/>
        <c:tickLblSkip val="1"/>
        <c:tickMarkSkip val="1"/>
      </c:catAx>
      <c:valAx>
        <c:axId val="487193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87178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" r="0.750000000000003" t="1" header="0.49212598500000254" footer="0.49212598500000254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0"/>
  <sheetViews>
    <sheetView workbookViewId="0">
      <selection activeCell="A4" sqref="A4:XFD30"/>
    </sheetView>
  </sheetViews>
  <sheetFormatPr defaultRowHeight="15"/>
  <sheetData>
    <row r="1" spans="1:32" s="67" customFormat="1" ht="27" customHeight="1">
      <c r="H1" s="314" t="s">
        <v>131</v>
      </c>
      <c r="I1" s="314"/>
      <c r="J1" s="314"/>
      <c r="K1" s="314"/>
      <c r="L1" s="314"/>
      <c r="M1" s="314"/>
      <c r="N1" s="31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5" t="s">
        <v>141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2">
        <v>21</v>
      </c>
    </row>
    <row r="5" spans="1:32">
      <c r="A5" s="316" t="s">
        <v>142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2">
        <v>5</v>
      </c>
    </row>
    <row r="6" spans="1:32">
      <c r="A6" s="317" t="s">
        <v>143</v>
      </c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2">
        <v>5</v>
      </c>
    </row>
    <row r="7" spans="1:32" ht="15" customHeight="1">
      <c r="A7" s="318" t="s">
        <v>166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2">
        <v>5</v>
      </c>
    </row>
    <row r="8" spans="1:32">
      <c r="A8" s="318" t="s">
        <v>144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2">
        <v>8</v>
      </c>
    </row>
    <row r="9" spans="1:32">
      <c r="A9" s="316" t="s">
        <v>145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2">
        <v>13</v>
      </c>
    </row>
    <row r="10" spans="1:32">
      <c r="A10" s="316" t="s">
        <v>146</v>
      </c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2">
        <v>13</v>
      </c>
    </row>
    <row r="11" spans="1:32">
      <c r="A11" s="318" t="s">
        <v>167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2">
        <v>21</v>
      </c>
    </row>
    <row r="12" spans="1:32">
      <c r="A12" s="316" t="s">
        <v>147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2">
        <v>3</v>
      </c>
    </row>
    <row r="13" spans="1:32">
      <c r="A13" s="316" t="s">
        <v>148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2">
        <v>5</v>
      </c>
    </row>
    <row r="14" spans="1:32">
      <c r="A14" s="319" t="s">
        <v>150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>
        <v>3</v>
      </c>
    </row>
    <row r="15" spans="1:32">
      <c r="A15" s="318" t="s">
        <v>151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2">
        <v>1</v>
      </c>
    </row>
    <row r="16" spans="1:32">
      <c r="A16" s="318" t="s">
        <v>152</v>
      </c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2">
        <v>8</v>
      </c>
    </row>
    <row r="17" spans="1:14">
      <c r="A17" s="316" t="s">
        <v>153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2">
        <v>1</v>
      </c>
    </row>
    <row r="18" spans="1:14">
      <c r="A18" s="316" t="s">
        <v>154</v>
      </c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2">
        <v>1</v>
      </c>
    </row>
    <row r="19" spans="1:14">
      <c r="A19" s="323" t="s">
        <v>155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13">
        <v>1</v>
      </c>
    </row>
    <row r="20" spans="1:14">
      <c r="A20" s="324" t="s">
        <v>156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12"/>
    </row>
    <row r="21" spans="1:14">
      <c r="A21" s="325" t="s">
        <v>168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13"/>
    </row>
    <row r="22" spans="1:14">
      <c r="A22" s="324" t="s">
        <v>169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12"/>
    </row>
    <row r="23" spans="1:14">
      <c r="A23" s="322" t="s">
        <v>149</v>
      </c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13">
        <v>5</v>
      </c>
    </row>
    <row r="24" spans="1:14">
      <c r="A24" s="329" t="s">
        <v>184</v>
      </c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13"/>
    </row>
    <row r="25" spans="1:14">
      <c r="A25" s="327" t="s">
        <v>180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12"/>
    </row>
    <row r="26" spans="1:14">
      <c r="A26" s="327" t="s">
        <v>181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12"/>
    </row>
    <row r="27" spans="1:14">
      <c r="A27" s="320" t="s">
        <v>182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</row>
    <row r="28" spans="1:14">
      <c r="A28" s="320" t="s">
        <v>183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</row>
    <row r="29" spans="1:14">
      <c r="A29" s="327" t="s">
        <v>193</v>
      </c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12"/>
    </row>
    <row r="30" spans="1:14">
      <c r="A30" s="320" t="s">
        <v>190</v>
      </c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</row>
  </sheetData>
  <mergeCells count="28">
    <mergeCell ref="A30:M30"/>
    <mergeCell ref="A23:M23"/>
    <mergeCell ref="A18:M18"/>
    <mergeCell ref="A19:M19"/>
    <mergeCell ref="A20:M20"/>
    <mergeCell ref="A21:M21"/>
    <mergeCell ref="A22:M22"/>
    <mergeCell ref="A29:M29"/>
    <mergeCell ref="A24:M24"/>
    <mergeCell ref="A25:M25"/>
    <mergeCell ref="A26:M26"/>
    <mergeCell ref="A27:M27"/>
    <mergeCell ref="A28:M28"/>
    <mergeCell ref="A13:M13"/>
    <mergeCell ref="A14:M14"/>
    <mergeCell ref="A15:M15"/>
    <mergeCell ref="A16:M16"/>
    <mergeCell ref="A17:M17"/>
    <mergeCell ref="A8:M8"/>
    <mergeCell ref="A9:M9"/>
    <mergeCell ref="A10:M10"/>
    <mergeCell ref="A11:M11"/>
    <mergeCell ref="A12:M12"/>
    <mergeCell ref="H1:N1"/>
    <mergeCell ref="A4:M4"/>
    <mergeCell ref="A5:M5"/>
    <mergeCell ref="A6:M6"/>
    <mergeCell ref="A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11" workbookViewId="0">
      <selection activeCell="S13" sqref="S13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4" t="str">
        <f>'1. Backlog'!$H$1</f>
        <v>TNK</v>
      </c>
      <c r="K2" s="314"/>
      <c r="L2" s="314"/>
      <c r="M2" s="314"/>
      <c r="N2" s="314"/>
      <c r="O2" s="314"/>
      <c r="P2" s="314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46" t="s">
        <v>45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45" t="s">
        <v>14</v>
      </c>
      <c r="B28" s="345"/>
      <c r="C28" s="345"/>
      <c r="D28" s="345"/>
      <c r="E28" s="345"/>
      <c r="F28" s="345"/>
      <c r="G28" s="347">
        <f ca="1">TODAY()</f>
        <v>40366</v>
      </c>
      <c r="H28" s="347"/>
      <c r="I28" s="347"/>
      <c r="J28" s="347"/>
      <c r="K28" s="347"/>
      <c r="L28" s="183"/>
      <c r="M28" s="183"/>
      <c r="N28" s="183"/>
      <c r="O28" s="183"/>
      <c r="P28" s="183"/>
    </row>
    <row r="30" spans="1:16">
      <c r="B30" s="340" t="s">
        <v>90</v>
      </c>
      <c r="C30" s="341"/>
      <c r="D30" s="341"/>
      <c r="E30" s="342"/>
    </row>
    <row r="31" spans="1:16">
      <c r="B31" s="348" t="s">
        <v>60</v>
      </c>
      <c r="C31" s="349"/>
      <c r="D31" s="349"/>
      <c r="E31" s="349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82</v>
      </c>
      <c r="C33" s="176">
        <f>'4. Timesheet'!I10</f>
        <v>0.76029962546816476</v>
      </c>
      <c r="D33" s="177">
        <v>0</v>
      </c>
      <c r="E33" s="178">
        <f>IF(B33&lt;&gt;0,(C33/B33)-1,0)</f>
        <v>-0.99072805334794922</v>
      </c>
    </row>
    <row r="34" spans="2:16">
      <c r="B34" s="349" t="s">
        <v>54</v>
      </c>
      <c r="C34" s="349"/>
      <c r="D34" s="349"/>
      <c r="E34" s="349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50" t="s">
        <v>59</v>
      </c>
      <c r="C37" s="350"/>
      <c r="D37" s="350"/>
      <c r="E37" s="350"/>
    </row>
    <row r="38" spans="2:16">
      <c r="B38" s="351" t="s">
        <v>83</v>
      </c>
      <c r="C38" s="352"/>
      <c r="D38" s="352"/>
      <c r="E38" s="352"/>
    </row>
    <row r="40" spans="2:16">
      <c r="B40" s="340" t="s">
        <v>91</v>
      </c>
      <c r="C40" s="341"/>
      <c r="D40" s="341"/>
      <c r="E40" s="342"/>
    </row>
    <row r="41" spans="2:16">
      <c r="B41" s="331"/>
      <c r="C41" s="332"/>
      <c r="D41" s="332"/>
      <c r="E41" s="333"/>
    </row>
    <row r="42" spans="2:16">
      <c r="B42" s="334"/>
      <c r="C42" s="335"/>
      <c r="D42" s="335"/>
      <c r="E42" s="336"/>
      <c r="H42" s="181"/>
    </row>
    <row r="43" spans="2:16">
      <c r="B43" s="334"/>
      <c r="C43" s="335"/>
      <c r="D43" s="335"/>
      <c r="E43" s="336"/>
    </row>
    <row r="44" spans="2:16">
      <c r="B44" s="334"/>
      <c r="C44" s="335"/>
      <c r="D44" s="335"/>
      <c r="E44" s="336"/>
    </row>
    <row r="45" spans="2:16">
      <c r="B45" s="334"/>
      <c r="C45" s="335"/>
      <c r="D45" s="335"/>
      <c r="E45" s="336"/>
    </row>
    <row r="46" spans="2:16">
      <c r="B46" s="334"/>
      <c r="C46" s="335"/>
      <c r="D46" s="335"/>
      <c r="E46" s="336"/>
      <c r="F46" s="343" t="s">
        <v>89</v>
      </c>
      <c r="G46" s="343"/>
      <c r="H46" s="343"/>
      <c r="I46" s="343"/>
      <c r="J46" s="343"/>
      <c r="K46" s="343"/>
      <c r="L46" s="343"/>
      <c r="M46" s="343"/>
      <c r="N46" s="343"/>
      <c r="O46" s="343"/>
      <c r="P46" s="343"/>
    </row>
    <row r="47" spans="2:16">
      <c r="B47" s="334"/>
      <c r="C47" s="335"/>
      <c r="D47" s="335"/>
      <c r="E47" s="336"/>
      <c r="F47" s="344" t="s">
        <v>0</v>
      </c>
      <c r="G47" s="344"/>
      <c r="H47" s="344"/>
      <c r="I47" s="344"/>
      <c r="J47" s="344"/>
      <c r="K47" s="344"/>
      <c r="L47" s="344"/>
      <c r="M47" s="344"/>
      <c r="N47" s="344"/>
      <c r="O47" s="344"/>
      <c r="P47" s="344"/>
    </row>
    <row r="48" spans="2:16">
      <c r="B48" s="337"/>
      <c r="C48" s="338"/>
      <c r="D48" s="338"/>
      <c r="E48" s="339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77" zoomScale="90" zoomScaleNormal="90" workbookViewId="0">
      <selection activeCell="B86" sqref="B86:B89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2.42578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68" t="str">
        <f>'1. Backlog'!$H$1</f>
        <v>TNK</v>
      </c>
      <c r="H2" s="368"/>
      <c r="I2" s="368"/>
      <c r="J2" s="368"/>
      <c r="K2" s="368"/>
      <c r="L2" s="36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70" t="s">
        <v>123</v>
      </c>
      <c r="C6" s="371"/>
      <c r="D6" s="371"/>
      <c r="E6" s="371"/>
      <c r="F6" s="371"/>
      <c r="G6" s="371"/>
      <c r="H6" s="371"/>
      <c r="I6" s="371"/>
      <c r="J6" s="371"/>
      <c r="K6" s="371"/>
      <c r="L6" s="37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73">
        <f ca="1">TODAY()</f>
        <v>40366</v>
      </c>
      <c r="O7" s="37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73"/>
      <c r="O8" s="37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79">
        <f ca="1">IF(N7&lt;D54,B54,LOOKUP(N7,'3. Resources'!D54:AG54,'3. Resources'!D56))</f>
        <v>1</v>
      </c>
      <c r="O10" s="381">
        <f ca="1">IF(N7&lt;D54,C59,LOOKUP(N7,'3. Resources'!D54:AG54,'3. Resources'!D59))</f>
        <v>32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80"/>
      <c r="O11" s="38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74" t="s">
        <v>78</v>
      </c>
      <c r="O13" s="37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78">
        <f ca="1">IF(N7&lt;D54,D63,LOOKUP(N7,'3. Resources'!D54:AG54,'3. Resources'!D63))</f>
        <v>42.5</v>
      </c>
      <c r="O14" s="378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78"/>
      <c r="O15" s="37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74" t="s">
        <v>79</v>
      </c>
      <c r="O17" s="37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74"/>
      <c r="O18" s="37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75">
        <f ca="1">IF(N7&lt;D54,D65,LOOKUP(N7,'3. Resources'!D54:AG54,'3. Resources'!D65))</f>
        <v>10.15</v>
      </c>
      <c r="O19" s="37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75"/>
      <c r="O20" s="37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74" t="str">
        <f>B66</f>
        <v>Chances to Complete (%)</v>
      </c>
      <c r="O22" s="37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70" t="s">
        <v>80</v>
      </c>
      <c r="C23" s="371"/>
      <c r="D23" s="371"/>
      <c r="E23" s="371"/>
      <c r="F23" s="371"/>
      <c r="G23" s="371"/>
      <c r="H23" s="371"/>
      <c r="I23" s="371"/>
      <c r="J23" s="371"/>
      <c r="K23" s="371"/>
      <c r="L23" s="372"/>
      <c r="M23" s="5"/>
      <c r="N23" s="383">
        <f ca="1">IF(N7&lt;D54,D66,LOOKUP(N7,'3. Resources'!D54:AG54,D66))</f>
        <v>0.24</v>
      </c>
      <c r="O23" s="38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83"/>
      <c r="O24" s="38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74" t="s">
        <v>76</v>
      </c>
      <c r="O26" s="37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77">
        <f ca="1">IF(N7&lt;D54,D67,LOOKUP(N7,'3. Resources'!D54:AG54,D67))</f>
        <v>0.6</v>
      </c>
      <c r="O27" s="377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77"/>
      <c r="O28" s="377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74" t="s">
        <v>77</v>
      </c>
      <c r="O30" s="374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82">
        <f ca="1">IF(N7&lt;D54,D68,LOOKUP(N7,'3. Resources'!D54:AG54,D68))</f>
        <v>0.51</v>
      </c>
      <c r="O31" s="382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82"/>
      <c r="O32" s="382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70" t="s">
        <v>81</v>
      </c>
      <c r="C39" s="371"/>
      <c r="D39" s="371"/>
      <c r="E39" s="371"/>
      <c r="F39" s="371"/>
      <c r="G39" s="371"/>
      <c r="H39" s="371"/>
      <c r="I39" s="371"/>
      <c r="J39" s="371"/>
      <c r="K39" s="371"/>
      <c r="L39" s="372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69" t="s">
        <v>122</v>
      </c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54">
        <v>10</v>
      </c>
      <c r="C54" s="356" t="s">
        <v>56</v>
      </c>
      <c r="D54" s="185">
        <v>40352</v>
      </c>
      <c r="E54" s="185">
        <f t="shared" ref="E54:O54" si="0">D54+1</f>
        <v>40353</v>
      </c>
      <c r="F54" s="185">
        <f t="shared" si="0"/>
        <v>40354</v>
      </c>
      <c r="G54" s="185">
        <f t="shared" si="0"/>
        <v>40355</v>
      </c>
      <c r="H54" s="185">
        <f t="shared" si="0"/>
        <v>40356</v>
      </c>
      <c r="I54" s="185">
        <f t="shared" si="0"/>
        <v>40357</v>
      </c>
      <c r="J54" s="185">
        <f t="shared" si="0"/>
        <v>40358</v>
      </c>
      <c r="K54" s="185">
        <f t="shared" si="0"/>
        <v>40359</v>
      </c>
      <c r="L54" s="185">
        <f t="shared" si="0"/>
        <v>40360</v>
      </c>
      <c r="M54" s="185">
        <f t="shared" si="0"/>
        <v>40361</v>
      </c>
      <c r="N54" s="185">
        <f t="shared" si="0"/>
        <v>40362</v>
      </c>
      <c r="O54" s="185">
        <f t="shared" si="0"/>
        <v>40363</v>
      </c>
      <c r="P54" s="185">
        <f>O54+1</f>
        <v>40364</v>
      </c>
      <c r="Q54" s="185">
        <f>P54+1</f>
        <v>40365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55"/>
      <c r="C55" s="357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82</v>
      </c>
      <c r="D58" s="74">
        <f>'4. Timesheet'!$D$10</f>
        <v>133.5</v>
      </c>
      <c r="E58" s="74">
        <f>'4. Timesheet'!$D$10</f>
        <v>133.5</v>
      </c>
      <c r="F58" s="74">
        <f>'4. Timesheet'!$D$10</f>
        <v>133.5</v>
      </c>
      <c r="G58" s="74">
        <f>'4. Timesheet'!$D$10</f>
        <v>133.5</v>
      </c>
      <c r="H58" s="74">
        <f>'4. Timesheet'!$D$10</f>
        <v>133.5</v>
      </c>
      <c r="I58" s="74">
        <f>'4. Timesheet'!$D$10</f>
        <v>133.5</v>
      </c>
      <c r="J58" s="74">
        <f>'4. Timesheet'!$D$10</f>
        <v>133.5</v>
      </c>
      <c r="K58" s="74">
        <f>'4. Timesheet'!$D$10</f>
        <v>133.5</v>
      </c>
      <c r="L58" s="74">
        <f>'4. Timesheet'!$D$10</f>
        <v>133.5</v>
      </c>
      <c r="M58" s="74">
        <f>'4. Timesheet'!$D$10</f>
        <v>133.5</v>
      </c>
      <c r="N58" s="74">
        <f>'4. Timesheet'!$D$10</f>
        <v>133.5</v>
      </c>
      <c r="O58" s="74">
        <f>'4. Timesheet'!$D$10</f>
        <v>133.5</v>
      </c>
      <c r="P58" s="74">
        <f>'4. Timesheet'!$D$10</f>
        <v>133.5</v>
      </c>
      <c r="Q58" s="74">
        <f>'4. Timesheet'!$D$10</f>
        <v>133.5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82</v>
      </c>
      <c r="D59" s="76">
        <f t="shared" ref="D59:N59" ca="1" si="4">IF(D58="","",D58-D61)</f>
        <v>120.25</v>
      </c>
      <c r="E59" s="76">
        <f t="shared" ca="1" si="4"/>
        <v>110.5</v>
      </c>
      <c r="F59" s="76">
        <f t="shared" ca="1" si="4"/>
        <v>102.75</v>
      </c>
      <c r="G59" s="76">
        <f t="shared" ca="1" si="4"/>
        <v>96.75</v>
      </c>
      <c r="H59" s="76">
        <f t="shared" ca="1" si="4"/>
        <v>90.75</v>
      </c>
      <c r="I59" s="76">
        <f t="shared" ca="1" si="4"/>
        <v>84.25</v>
      </c>
      <c r="J59" s="76">
        <f t="shared" ca="1" si="4"/>
        <v>75.25</v>
      </c>
      <c r="K59" s="76">
        <f t="shared" ca="1" si="4"/>
        <v>66.75</v>
      </c>
      <c r="L59" s="76">
        <f t="shared" ca="1" si="4"/>
        <v>56.25</v>
      </c>
      <c r="M59" s="76">
        <f t="shared" ca="1" si="4"/>
        <v>47</v>
      </c>
      <c r="N59" s="76">
        <f t="shared" ca="1" si="4"/>
        <v>47</v>
      </c>
      <c r="O59" s="76">
        <f ca="1">IF(O58="","",O58-O61)</f>
        <v>47</v>
      </c>
      <c r="P59" s="76">
        <f ca="1">IF(P58="","",P58-P61)</f>
        <v>42.5</v>
      </c>
      <c r="Q59" s="76">
        <f ca="1">IF(Q58="","",Q58-Q61)</f>
        <v>32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13.25</v>
      </c>
      <c r="E60" s="78">
        <f t="shared" ca="1" si="5"/>
        <v>9.75</v>
      </c>
      <c r="F60" s="78">
        <f t="shared" ca="1" si="5"/>
        <v>7.75</v>
      </c>
      <c r="G60" s="78">
        <f t="shared" ca="1" si="5"/>
        <v>6</v>
      </c>
      <c r="H60" s="78">
        <f t="shared" ca="1" si="5"/>
        <v>6</v>
      </c>
      <c r="I60" s="78">
        <f t="shared" ca="1" si="5"/>
        <v>6.5</v>
      </c>
      <c r="J60" s="78">
        <f t="shared" ca="1" si="5"/>
        <v>9</v>
      </c>
      <c r="K60" s="78">
        <f t="shared" ca="1" si="5"/>
        <v>8.5</v>
      </c>
      <c r="L60" s="78">
        <f t="shared" ca="1" si="5"/>
        <v>10.5</v>
      </c>
      <c r="M60" s="78">
        <f t="shared" ca="1" si="5"/>
        <v>9.25</v>
      </c>
      <c r="N60" s="78">
        <f t="shared" ca="1" si="5"/>
        <v>0</v>
      </c>
      <c r="O60" s="78">
        <f t="shared" ca="1" si="5"/>
        <v>0</v>
      </c>
      <c r="P60" s="78">
        <f ca="1">P124</f>
        <v>4.5</v>
      </c>
      <c r="Q60" s="78">
        <f ca="1">Q124</f>
        <v>10.5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13.25</v>
      </c>
      <c r="E61" s="78">
        <f t="shared" ca="1" si="6"/>
        <v>23</v>
      </c>
      <c r="F61" s="78">
        <f t="shared" ca="1" si="6"/>
        <v>30.75</v>
      </c>
      <c r="G61" s="78">
        <f t="shared" ca="1" si="6"/>
        <v>36.75</v>
      </c>
      <c r="H61" s="78">
        <f t="shared" ca="1" si="6"/>
        <v>42.75</v>
      </c>
      <c r="I61" s="78">
        <f t="shared" ca="1" si="6"/>
        <v>49.25</v>
      </c>
      <c r="J61" s="78">
        <f t="shared" ca="1" si="6"/>
        <v>58.25</v>
      </c>
      <c r="K61" s="78">
        <f t="shared" ca="1" si="6"/>
        <v>66.75</v>
      </c>
      <c r="L61" s="78">
        <f t="shared" ca="1" si="6"/>
        <v>77.25</v>
      </c>
      <c r="M61" s="78">
        <f t="shared" ca="1" si="6"/>
        <v>86.5</v>
      </c>
      <c r="N61" s="78">
        <f t="shared" ca="1" si="6"/>
        <v>86.5</v>
      </c>
      <c r="O61" s="78">
        <f t="shared" ca="1" si="6"/>
        <v>86.5</v>
      </c>
      <c r="P61" s="78">
        <f ca="1">O61+P60</f>
        <v>91</v>
      </c>
      <c r="Q61" s="78">
        <f ca="1">P61+Q60</f>
        <v>101.5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51.5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8.1999999999999993</v>
      </c>
      <c r="E63" s="81">
        <f t="shared" ca="1" si="8"/>
        <v>13.361111111111111</v>
      </c>
      <c r="F63" s="81">
        <f t="shared" ca="1" si="8"/>
        <v>13.8125</v>
      </c>
      <c r="G63" s="81">
        <f t="shared" ca="1" si="8"/>
        <v>14.678571428571429</v>
      </c>
      <c r="H63" s="81">
        <f t="shared" ca="1" si="8"/>
        <v>13.821428571428571</v>
      </c>
      <c r="I63" s="81">
        <f t="shared" ca="1" si="8"/>
        <v>12.964285714285714</v>
      </c>
      <c r="J63" s="81">
        <f t="shared" ca="1" si="8"/>
        <v>14.041666666666666</v>
      </c>
      <c r="K63" s="81">
        <f t="shared" ca="1" si="8"/>
        <v>15.05</v>
      </c>
      <c r="L63" s="81">
        <f t="shared" ca="1" si="8"/>
        <v>16.6875</v>
      </c>
      <c r="M63" s="81">
        <f t="shared" ca="1" si="8"/>
        <v>18.75</v>
      </c>
      <c r="N63" s="81">
        <f ca="1">IF(M59&lt;&gt;0,M59/N56,0)</f>
        <v>23.5</v>
      </c>
      <c r="O63" s="81">
        <f t="shared" ca="1" si="8"/>
        <v>23.5</v>
      </c>
      <c r="P63" s="81">
        <f ca="1">IF(O59&lt;&gt;0,O59/P56,0)</f>
        <v>23.5</v>
      </c>
      <c r="Q63" s="81">
        <f ca="1">IF(P59&lt;&gt;0,P59/Q56,0)</f>
        <v>42.5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5.0500000000000007</v>
      </c>
      <c r="E64" s="84">
        <f t="shared" ca="1" si="9"/>
        <v>-3.6111111111111107</v>
      </c>
      <c r="F64" s="84">
        <f t="shared" ca="1" si="9"/>
        <v>-6.0625</v>
      </c>
      <c r="G64" s="84">
        <f t="shared" ca="1" si="9"/>
        <v>-8.6785714285714288</v>
      </c>
      <c r="H64" s="84">
        <f t="shared" ca="1" si="9"/>
        <v>-7.8214285714285712</v>
      </c>
      <c r="I64" s="84">
        <f t="shared" ca="1" si="9"/>
        <v>-6.4642857142857135</v>
      </c>
      <c r="J64" s="84">
        <f t="shared" ca="1" si="9"/>
        <v>-5.0416666666666661</v>
      </c>
      <c r="K64" s="84">
        <f t="shared" ca="1" si="9"/>
        <v>-6.5500000000000007</v>
      </c>
      <c r="L64" s="84">
        <f t="shared" ca="1" si="9"/>
        <v>-6.1875</v>
      </c>
      <c r="M64" s="84">
        <f t="shared" ca="1" si="9"/>
        <v>-9.5</v>
      </c>
      <c r="N64" s="84">
        <f t="shared" ca="1" si="9"/>
        <v>-23.5</v>
      </c>
      <c r="O64" s="84">
        <f t="shared" ca="1" si="9"/>
        <v>-23.5</v>
      </c>
      <c r="P64" s="84">
        <f ca="1">P60-P63</f>
        <v>-19</v>
      </c>
      <c r="Q64" s="84">
        <f ca="1">Q60-Q63</f>
        <v>-32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13.25</v>
      </c>
      <c r="E65" s="86">
        <f t="shared" ca="1" si="10"/>
        <v>11.5</v>
      </c>
      <c r="F65" s="86">
        <f t="shared" ca="1" si="10"/>
        <v>10.25</v>
      </c>
      <c r="G65" s="86">
        <f t="shared" ca="1" si="10"/>
        <v>9.19</v>
      </c>
      <c r="H65" s="86">
        <f t="shared" ca="1" si="10"/>
        <v>10.69</v>
      </c>
      <c r="I65" s="86">
        <f t="shared" ca="1" si="10"/>
        <v>12.31</v>
      </c>
      <c r="J65" s="86">
        <f t="shared" ca="1" si="10"/>
        <v>11.65</v>
      </c>
      <c r="K65" s="86">
        <f t="shared" ca="1" si="10"/>
        <v>11.13</v>
      </c>
      <c r="L65" s="86">
        <f t="shared" ca="1" si="10"/>
        <v>11.04</v>
      </c>
      <c r="M65" s="86">
        <f t="shared" ca="1" si="10"/>
        <v>10.81</v>
      </c>
      <c r="N65" s="86">
        <f t="shared" ca="1" si="10"/>
        <v>9.61</v>
      </c>
      <c r="O65" s="86">
        <f t="shared" ca="1" si="10"/>
        <v>9.61</v>
      </c>
      <c r="P65" s="86">
        <f ca="1">ROUND(P61/($B$54-P56+1),2)</f>
        <v>10.11</v>
      </c>
      <c r="Q65" s="86">
        <f ca="1">ROUND(Q61/($B$54-Q56+1),2)</f>
        <v>10.15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0.86</v>
      </c>
      <c r="F66" s="88">
        <f t="shared" ca="1" si="11"/>
        <v>0.74</v>
      </c>
      <c r="G66" s="88">
        <f t="shared" ca="1" si="11"/>
        <v>0.63</v>
      </c>
      <c r="H66" s="88">
        <f t="shared" ca="1" si="11"/>
        <v>0.77</v>
      </c>
      <c r="I66" s="88">
        <f t="shared" ca="1" si="11"/>
        <v>0.95</v>
      </c>
      <c r="J66" s="88">
        <f t="shared" ca="1" si="11"/>
        <v>0.83</v>
      </c>
      <c r="K66" s="88">
        <f t="shared" ca="1" si="11"/>
        <v>0.74</v>
      </c>
      <c r="L66" s="88">
        <f t="shared" ca="1" si="11"/>
        <v>0.66</v>
      </c>
      <c r="M66" s="88">
        <f t="shared" ca="1" si="11"/>
        <v>0.57999999999999996</v>
      </c>
      <c r="N66" s="88">
        <f t="shared" ca="1" si="11"/>
        <v>0.41</v>
      </c>
      <c r="O66" s="88">
        <f t="shared" ca="1" si="11"/>
        <v>0.41</v>
      </c>
      <c r="P66" s="88">
        <f ca="1">IF(P63&lt;&gt;0,IF(ROUND(P65/P63,2)&gt;1,1,ROUND(P65/P63,2)),1)</f>
        <v>0.43</v>
      </c>
      <c r="Q66" s="88">
        <f ca="1">IF(Q63&lt;&gt;0,IF(ROUND(Q65/Q63,2)&gt;1,1,ROUND(Q65/Q63,2)),1)</f>
        <v>0.24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0.78</v>
      </c>
      <c r="E67" s="91">
        <f t="shared" ca="1" si="12"/>
        <v>0.68</v>
      </c>
      <c r="F67" s="91">
        <f t="shared" ca="1" si="12"/>
        <v>0.6</v>
      </c>
      <c r="G67" s="91">
        <f t="shared" si="12"/>
        <v>0</v>
      </c>
      <c r="H67" s="91">
        <f t="shared" si="12"/>
        <v>0</v>
      </c>
      <c r="I67" s="91">
        <f t="shared" ca="1" si="12"/>
        <v>0.72</v>
      </c>
      <c r="J67" s="91">
        <f t="shared" ca="1" si="12"/>
        <v>0.69</v>
      </c>
      <c r="K67" s="91">
        <f t="shared" ca="1" si="12"/>
        <v>0.65</v>
      </c>
      <c r="L67" s="91">
        <f t="shared" ca="1" si="12"/>
        <v>0.65</v>
      </c>
      <c r="M67" s="91">
        <f t="shared" ca="1" si="12"/>
        <v>0.64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0.59</v>
      </c>
      <c r="Q67" s="91">
        <f ca="1">ROUND(IF(Q71&lt;&gt;0,(Q65/Q71),0),2)</f>
        <v>0.6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0.66</v>
      </c>
      <c r="E68" s="91">
        <f t="shared" ca="1" si="13"/>
        <v>0.57999999999999996</v>
      </c>
      <c r="F68" s="91">
        <f t="shared" ca="1" si="13"/>
        <v>0.51</v>
      </c>
      <c r="G68" s="91">
        <f t="shared" si="13"/>
        <v>0</v>
      </c>
      <c r="H68" s="91">
        <f t="shared" si="13"/>
        <v>0</v>
      </c>
      <c r="I68" s="91">
        <f t="shared" ca="1" si="13"/>
        <v>0.62</v>
      </c>
      <c r="J68" s="91">
        <f t="shared" ca="1" si="13"/>
        <v>0.57999999999999996</v>
      </c>
      <c r="K68" s="91">
        <f t="shared" ca="1" si="13"/>
        <v>0.56000000000000005</v>
      </c>
      <c r="L68" s="91">
        <f t="shared" ca="1" si="13"/>
        <v>0.55000000000000004</v>
      </c>
      <c r="M68" s="91">
        <f t="shared" ca="1" si="13"/>
        <v>0.54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0.51</v>
      </c>
      <c r="Q68" s="91">
        <f ca="1">ROUND(IF(Q75&lt;&gt;0,(Q65/Q75),0),2)</f>
        <v>0.51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69" t="s">
        <v>42</v>
      </c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17</v>
      </c>
      <c r="D71" s="96">
        <f>IF(AND(WEEKDAY(D54)&lt;&gt;1,WEEKDAY(D54)&lt;&gt;7,D55&lt;&gt;"FER"),$C$71,0)</f>
        <v>17</v>
      </c>
      <c r="E71" s="96">
        <f t="shared" ref="E71:Q71" si="14">IF(AND(WEEKDAY(E54)&lt;&gt;1,WEEKDAY(E54)&lt;&gt;7,E55&lt;&gt;"FER"),$C$71,0)</f>
        <v>17</v>
      </c>
      <c r="F71" s="96">
        <f t="shared" si="14"/>
        <v>17</v>
      </c>
      <c r="G71" s="96">
        <f t="shared" si="14"/>
        <v>0</v>
      </c>
      <c r="H71" s="96">
        <f t="shared" si="14"/>
        <v>0</v>
      </c>
      <c r="I71" s="96">
        <f t="shared" si="14"/>
        <v>17</v>
      </c>
      <c r="J71" s="96">
        <f t="shared" si="14"/>
        <v>17</v>
      </c>
      <c r="K71" s="96">
        <f t="shared" si="14"/>
        <v>17</v>
      </c>
      <c r="L71" s="96">
        <f t="shared" si="14"/>
        <v>17</v>
      </c>
      <c r="M71" s="96">
        <f t="shared" si="14"/>
        <v>17</v>
      </c>
      <c r="N71" s="96">
        <f t="shared" si="14"/>
        <v>0</v>
      </c>
      <c r="O71" s="96">
        <f t="shared" si="14"/>
        <v>0</v>
      </c>
      <c r="P71" s="96">
        <f t="shared" si="14"/>
        <v>17</v>
      </c>
      <c r="Q71" s="96">
        <f t="shared" si="14"/>
        <v>17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170</v>
      </c>
      <c r="D72" s="100">
        <f t="shared" ref="D72:O72" si="15">C72-D71</f>
        <v>153</v>
      </c>
      <c r="E72" s="100">
        <f t="shared" si="15"/>
        <v>136</v>
      </c>
      <c r="F72" s="100">
        <f t="shared" si="15"/>
        <v>119</v>
      </c>
      <c r="G72" s="100">
        <f t="shared" si="15"/>
        <v>119</v>
      </c>
      <c r="H72" s="100">
        <f t="shared" si="15"/>
        <v>119</v>
      </c>
      <c r="I72" s="100">
        <f t="shared" si="15"/>
        <v>102</v>
      </c>
      <c r="J72" s="100">
        <f t="shared" si="15"/>
        <v>85</v>
      </c>
      <c r="K72" s="100">
        <f t="shared" si="15"/>
        <v>68</v>
      </c>
      <c r="L72" s="100">
        <f t="shared" si="15"/>
        <v>51</v>
      </c>
      <c r="M72" s="100">
        <f t="shared" si="15"/>
        <v>34</v>
      </c>
      <c r="N72" s="100">
        <f t="shared" si="15"/>
        <v>34</v>
      </c>
      <c r="O72" s="100">
        <f t="shared" si="15"/>
        <v>34</v>
      </c>
      <c r="P72" s="100">
        <f>O72-P71</f>
        <v>17</v>
      </c>
      <c r="Q72" s="100">
        <f>P72-Q71</f>
        <v>0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69" t="s">
        <v>43</v>
      </c>
      <c r="C74" s="369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20</v>
      </c>
      <c r="D75" s="96">
        <f>IF(AND(WEEKDAY(D54)&lt;&gt;1,WEEKDAY(D54)&lt;&gt;7),$C$75,0)</f>
        <v>20</v>
      </c>
      <c r="E75" s="96">
        <f t="shared" ref="E75:Q75" si="16">IF(AND(WEEKDAY(E54)&lt;&gt;1,WEEKDAY(E54)&lt;&gt;7),$C$75,0)</f>
        <v>20</v>
      </c>
      <c r="F75" s="96">
        <f t="shared" si="16"/>
        <v>20</v>
      </c>
      <c r="G75" s="96">
        <f t="shared" si="16"/>
        <v>0</v>
      </c>
      <c r="H75" s="96">
        <f t="shared" si="16"/>
        <v>0</v>
      </c>
      <c r="I75" s="96">
        <f t="shared" si="16"/>
        <v>20</v>
      </c>
      <c r="J75" s="96">
        <f t="shared" si="16"/>
        <v>20</v>
      </c>
      <c r="K75" s="96">
        <f t="shared" si="16"/>
        <v>20</v>
      </c>
      <c r="L75" s="96">
        <f t="shared" si="16"/>
        <v>20</v>
      </c>
      <c r="M75" s="96">
        <f t="shared" si="16"/>
        <v>20</v>
      </c>
      <c r="N75" s="96">
        <f t="shared" si="16"/>
        <v>0</v>
      </c>
      <c r="O75" s="96">
        <f t="shared" si="16"/>
        <v>0</v>
      </c>
      <c r="P75" s="96">
        <f t="shared" si="16"/>
        <v>20</v>
      </c>
      <c r="Q75" s="96">
        <f t="shared" si="16"/>
        <v>20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200</v>
      </c>
      <c r="D76" s="100">
        <f t="shared" ref="D76:O76" si="17">C76-D75</f>
        <v>180</v>
      </c>
      <c r="E76" s="100">
        <f t="shared" si="17"/>
        <v>160</v>
      </c>
      <c r="F76" s="100">
        <f t="shared" si="17"/>
        <v>140</v>
      </c>
      <c r="G76" s="100">
        <f t="shared" si="17"/>
        <v>140</v>
      </c>
      <c r="H76" s="100">
        <f t="shared" si="17"/>
        <v>140</v>
      </c>
      <c r="I76" s="100">
        <f t="shared" si="17"/>
        <v>120</v>
      </c>
      <c r="J76" s="100">
        <f t="shared" si="17"/>
        <v>100</v>
      </c>
      <c r="K76" s="100">
        <f t="shared" si="17"/>
        <v>80</v>
      </c>
      <c r="L76" s="100">
        <f t="shared" si="17"/>
        <v>60</v>
      </c>
      <c r="M76" s="100">
        <f t="shared" si="17"/>
        <v>40</v>
      </c>
      <c r="N76" s="100">
        <f t="shared" si="17"/>
        <v>40</v>
      </c>
      <c r="O76" s="100">
        <f t="shared" si="17"/>
        <v>40</v>
      </c>
      <c r="P76" s="100">
        <f>O76-P75</f>
        <v>20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64" t="s">
        <v>35</v>
      </c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66" t="s">
        <v>34</v>
      </c>
      <c r="C79" s="366"/>
      <c r="D79" s="306">
        <f>D54</f>
        <v>40352</v>
      </c>
      <c r="E79" s="306">
        <f t="shared" ref="E79:Q79" si="18">E54</f>
        <v>40353</v>
      </c>
      <c r="F79" s="306">
        <f t="shared" si="18"/>
        <v>40354</v>
      </c>
      <c r="G79" s="306">
        <f t="shared" si="18"/>
        <v>40355</v>
      </c>
      <c r="H79" s="306">
        <f t="shared" si="18"/>
        <v>40356</v>
      </c>
      <c r="I79" s="306">
        <f t="shared" si="18"/>
        <v>40357</v>
      </c>
      <c r="J79" s="306">
        <f t="shared" si="18"/>
        <v>40358</v>
      </c>
      <c r="K79" s="306">
        <f t="shared" si="18"/>
        <v>40359</v>
      </c>
      <c r="L79" s="306">
        <f t="shared" si="18"/>
        <v>40360</v>
      </c>
      <c r="M79" s="306">
        <f t="shared" si="18"/>
        <v>40361</v>
      </c>
      <c r="N79" s="306">
        <f t="shared" si="18"/>
        <v>40362</v>
      </c>
      <c r="O79" s="306">
        <f t="shared" si="18"/>
        <v>40363</v>
      </c>
      <c r="P79" s="306">
        <f t="shared" si="18"/>
        <v>40364</v>
      </c>
      <c r="Q79" s="306">
        <f t="shared" si="18"/>
        <v>40365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67" t="s">
        <v>129</v>
      </c>
      <c r="C80" s="367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67" t="s">
        <v>130</v>
      </c>
      <c r="C81" s="367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67" t="s">
        <v>35</v>
      </c>
      <c r="C82" s="367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53" t="s">
        <v>1</v>
      </c>
      <c r="C84" s="353"/>
      <c r="D84" s="353"/>
      <c r="E84" s="353"/>
      <c r="F84" s="353"/>
      <c r="G84" s="353"/>
      <c r="H84" s="353"/>
      <c r="I84" s="353"/>
      <c r="J84" s="353"/>
      <c r="K84" s="353"/>
      <c r="L84" s="353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132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39.25</v>
      </c>
      <c r="K86" s="113">
        <f ca="1">IF(H86&lt;&gt;0,J86/H86,0)</f>
        <v>1.1544117647058822</v>
      </c>
      <c r="L86" s="113">
        <f ca="1">IF(I86&lt;&gt;0,J86/I86,0)</f>
        <v>0.98124999999999996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133</v>
      </c>
      <c r="C87" s="108" t="s">
        <v>119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17.5</v>
      </c>
      <c r="K87" s="113">
        <f t="shared" ref="K87:K95" ca="1" si="24">IF(H87&lt;&gt;0,J87/H87,0)</f>
        <v>0.51470588235294112</v>
      </c>
      <c r="L87" s="113">
        <f t="shared" ref="L87:L95" ca="1" si="25">IF(I87&lt;&gt;0,J87/I87,0)</f>
        <v>0.4375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134</v>
      </c>
      <c r="C88" s="108" t="s">
        <v>102</v>
      </c>
      <c r="D88" s="109">
        <f>IF(C88&lt;&gt;"",4,0)</f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44.75</v>
      </c>
      <c r="K88" s="113">
        <f t="shared" ca="1" si="24"/>
        <v>1.3161764705882353</v>
      </c>
      <c r="L88" s="113">
        <f t="shared" ca="1" si="25"/>
        <v>1.1187499999999999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186</v>
      </c>
      <c r="C89" s="108" t="s">
        <v>120</v>
      </c>
      <c r="D89" s="109">
        <f t="shared" ref="D89:D90" si="26">IF(C89&lt;&gt;"",8,0)</f>
        <v>8</v>
      </c>
      <c r="E89" s="110">
        <v>0.85</v>
      </c>
      <c r="F89" s="111">
        <f t="shared" si="19"/>
        <v>6.8</v>
      </c>
      <c r="G89" s="111">
        <f t="shared" si="20"/>
        <v>10</v>
      </c>
      <c r="H89" s="111">
        <f t="shared" si="21"/>
        <v>68</v>
      </c>
      <c r="I89" s="111">
        <f t="shared" si="22"/>
        <v>80</v>
      </c>
      <c r="J89" s="112">
        <f t="shared" ca="1" si="23"/>
        <v>0</v>
      </c>
      <c r="K89" s="113">
        <f t="shared" ca="1" si="24"/>
        <v>0</v>
      </c>
      <c r="L89" s="113">
        <f t="shared" ca="1" si="25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6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101.5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20</v>
      </c>
      <c r="E96" s="114"/>
      <c r="F96" s="114">
        <f>SUM(F86:F91)</f>
        <v>17</v>
      </c>
      <c r="G96" s="114"/>
      <c r="H96" s="114">
        <f>SUM(H86:H91)</f>
        <v>170</v>
      </c>
      <c r="I96" s="114">
        <f>SUM(I86:I91)</f>
        <v>200</v>
      </c>
      <c r="J96" s="116">
        <f ca="1">SUM(J86:J91)</f>
        <v>101.5</v>
      </c>
      <c r="K96" s="117">
        <f ca="1">J96/H96</f>
        <v>0.59705882352941175</v>
      </c>
      <c r="L96" s="117">
        <f ca="1">J96/I96</f>
        <v>0.50749999999999995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53" t="s">
        <v>9</v>
      </c>
      <c r="C98" s="353"/>
      <c r="D98" s="353"/>
      <c r="E98" s="353"/>
      <c r="F98" s="353"/>
      <c r="G98" s="353"/>
      <c r="H98" s="353"/>
      <c r="I98" s="353"/>
      <c r="J98" s="353"/>
      <c r="K98" s="353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Gustavo</v>
      </c>
      <c r="C100" s="119">
        <f t="shared" ref="C100:C110" ca="1" si="29">COUNTIF($D$124:$AH$124,"&gt; 0")</f>
        <v>12</v>
      </c>
      <c r="D100" s="112">
        <f>SUMIFS('4. Timesheet'!D11:D128, '4. Timesheet'!F11:F128,B100) - SUMIFS('4. Timesheet'!E11:E128, '4. Timesheet'!F11:F128,B100)</f>
        <v>0</v>
      </c>
      <c r="E100" s="112">
        <f t="shared" ref="E100:E105" ca="1" si="30">C114</f>
        <v>39.25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3.2708333333333335</v>
      </c>
      <c r="H100" s="110">
        <f ca="1">IF(F86&lt;&gt;0,G100/F86,0)</f>
        <v>0.96200980392156865</v>
      </c>
      <c r="I100" s="110">
        <f ca="1">IF(D86&lt;&gt;0,G100/D86,0)</f>
        <v>0.81770833333333337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Kojiio</v>
      </c>
      <c r="C101" s="119">
        <f t="shared" ca="1" si="29"/>
        <v>12</v>
      </c>
      <c r="D101" s="112">
        <f>SUMIFS('4. Timesheet'!D11:D128, '4. Timesheet'!F11:F128,B101) - SUMIFS('4. Timesheet'!E11:E128, '4. Timesheet'!F11:F128,B101)</f>
        <v>15.5</v>
      </c>
      <c r="E101" s="112">
        <f t="shared" ca="1" si="30"/>
        <v>17.5</v>
      </c>
      <c r="F101" s="120">
        <f t="shared" ca="1" si="31"/>
        <v>0.53030303030303028</v>
      </c>
      <c r="G101" s="112">
        <f t="shared" ca="1" si="32"/>
        <v>1.4583333333333333</v>
      </c>
      <c r="H101" s="110">
        <f t="shared" ref="H101:H109" ca="1" si="34">IF(F87&lt;&gt;0,G101/F87,0)</f>
        <v>0.42892156862745096</v>
      </c>
      <c r="I101" s="110">
        <f t="shared" ref="I101:I109" ca="1" si="35">IF(D87&lt;&gt;0,G101/D87,0)</f>
        <v>0.36458333333333331</v>
      </c>
      <c r="J101" s="121">
        <f t="shared" ca="1" si="33"/>
        <v>7.75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</v>
      </c>
      <c r="C102" s="119">
        <f t="shared" ca="1" si="29"/>
        <v>12</v>
      </c>
      <c r="D102" s="112">
        <f>SUMIFS('4. Timesheet'!D11:D128, '4. Timesheet'!F11:F128,B102) - SUMIFS('4. Timesheet'!E11:E128, '4. Timesheet'!F11:F128,B102)</f>
        <v>16.5</v>
      </c>
      <c r="E102" s="112">
        <f t="shared" ca="1" si="30"/>
        <v>44.75</v>
      </c>
      <c r="F102" s="120">
        <f t="shared" ca="1" si="31"/>
        <v>0.73061224489795917</v>
      </c>
      <c r="G102" s="112">
        <f t="shared" ca="1" si="32"/>
        <v>3.7291666666666665</v>
      </c>
      <c r="H102" s="110">
        <f t="shared" ca="1" si="34"/>
        <v>1.096813725490196</v>
      </c>
      <c r="I102" s="110">
        <f t="shared" ca="1" si="35"/>
        <v>0.93229166666666663</v>
      </c>
      <c r="J102" s="121">
        <f t="shared" ca="1" si="33"/>
        <v>8.25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">
        <v>186</v>
      </c>
      <c r="C103" s="119">
        <f t="shared" ca="1" si="29"/>
        <v>12</v>
      </c>
      <c r="D103" s="112">
        <f>SUMIFS('4. Timesheet'!D11:D128, '4. Timesheet'!F11:F128,B103) - SUMIFS('4. Timesheet'!E11:E128, '4. Timesheet'!F11:F128,B103)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ca="1" si="34"/>
        <v>0</v>
      </c>
      <c r="I103" s="110">
        <f t="shared" ca="1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12</v>
      </c>
      <c r="D104" s="112">
        <f>SUMIFS('4. Timesheet'!D11:D128, '4. Timesheet'!F11:F128,B104) - SUMIFS('4. Timesheet'!E11:E128, '4. Timesheet'!F11:F128,B104)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12</v>
      </c>
      <c r="D105" s="112">
        <f>SUMIFS('4. Timesheet'!D11:D128, '4. Timesheet'!F11:F128,B105) - SUMIFS('4. Timesheet'!E11:E128, '4. Timesheet'!F11:F128,B105)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12</v>
      </c>
      <c r="D106" s="112">
        <f>SUMIFS('4. Timesheet'!D11:D128, '4. Timesheet'!F11:F128,B106) - SUMIFS('4. Timesheet'!E11:E128, '4. Timesheet'!F11:F128,B106)</f>
        <v>0</v>
      </c>
      <c r="E106" s="112">
        <f ca="1">C124</f>
        <v>101.5</v>
      </c>
      <c r="F106" s="120">
        <f>IF(D106&lt;&gt;0,E106/(D106 + E106),1)</f>
        <v>1</v>
      </c>
      <c r="G106" s="112">
        <f ca="1">IF(C106&lt;&gt;0,E106/C106,0)</f>
        <v>8.4583333333333339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12</v>
      </c>
      <c r="D107" s="112">
        <f>SUMIFS('4. Timesheet'!D11:D128, '4. Timesheet'!F11:F128,B107) - SUMIFS('4. Timesheet'!E11:E128, '4. Timesheet'!F11:F128,B107)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12</v>
      </c>
      <c r="D108" s="112">
        <f>SUMIFS('4. Timesheet'!D11:D128, '4. Timesheet'!F11:F128,B108) - SUMIFS('4. Timesheet'!E11:E128, '4. Timesheet'!F11:F128,B108)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12</v>
      </c>
      <c r="D109" s="112">
        <f>SUMIFS('4. Timesheet'!D11:D128, '4. Timesheet'!F11:F128,B109) - SUMIFS('4. Timesheet'!E11:E128, '4. Timesheet'!F11:F128,B109)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12</v>
      </c>
      <c r="D110" s="124">
        <f>SUM(D100:D105)</f>
        <v>32</v>
      </c>
      <c r="E110" s="124">
        <f ca="1">SUM(E100:E105)</f>
        <v>101.5</v>
      </c>
      <c r="F110" s="125">
        <f ca="1">IF(D110&lt;&gt;0,E110/(D110 + E110),1)</f>
        <v>0.76029962546816476</v>
      </c>
      <c r="G110" s="124">
        <f ca="1">SUM(G100:G105)</f>
        <v>8.4583333333333339</v>
      </c>
      <c r="H110" s="125">
        <f ca="1">G110/F96</f>
        <v>0.49754901960784315</v>
      </c>
      <c r="I110" s="125">
        <f ca="1">G110/D96</f>
        <v>0.42291666666666672</v>
      </c>
      <c r="J110" s="124">
        <f ca="1">SUM(J100:J105)</f>
        <v>16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58" t="s">
        <v>82</v>
      </c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40352</v>
      </c>
      <c r="E113" s="20">
        <f t="shared" si="36"/>
        <v>40353</v>
      </c>
      <c r="F113" s="20">
        <f t="shared" si="36"/>
        <v>40354</v>
      </c>
      <c r="G113" s="20">
        <f t="shared" si="36"/>
        <v>40355</v>
      </c>
      <c r="H113" s="20">
        <f t="shared" si="36"/>
        <v>40356</v>
      </c>
      <c r="I113" s="20">
        <f t="shared" si="36"/>
        <v>40357</v>
      </c>
      <c r="J113" s="20">
        <f t="shared" si="36"/>
        <v>40358</v>
      </c>
      <c r="K113" s="20">
        <f t="shared" si="36"/>
        <v>40359</v>
      </c>
      <c r="L113" s="20">
        <f t="shared" si="36"/>
        <v>40360</v>
      </c>
      <c r="M113" s="20">
        <f t="shared" si="36"/>
        <v>40361</v>
      </c>
      <c r="N113" s="20">
        <f t="shared" si="36"/>
        <v>40362</v>
      </c>
      <c r="O113" s="20">
        <f t="shared" si="36"/>
        <v>40363</v>
      </c>
      <c r="P113" s="20">
        <f>P54</f>
        <v>40364</v>
      </c>
      <c r="Q113" s="20">
        <f>Q54</f>
        <v>40365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Gustavo</v>
      </c>
      <c r="C114" s="129">
        <f t="shared" ref="C114:C119" ca="1" si="38">SUM(D114:AH114)</f>
        <v>39.25</v>
      </c>
      <c r="D114" s="104">
        <f ca="1">SUMIF('4. Timesheet'!$F$11:$G$128,$B114,'4. Timesheet'!J$11:J$128)</f>
        <v>6.75</v>
      </c>
      <c r="E114" s="104">
        <f ca="1">SUMIF('4. Timesheet'!$F$11:$G$128,$B114,'4. Timesheet'!K$11:K$128)</f>
        <v>5.5</v>
      </c>
      <c r="F114" s="104">
        <f ca="1">SUMIF('4. Timesheet'!$F$11:$G$128,$B114,'4. Timesheet'!L$11:L$128)</f>
        <v>3.75</v>
      </c>
      <c r="G114" s="104">
        <f ca="1">SUMIF('4. Timesheet'!$F$11:$G$128,$B114,'4. Timesheet'!M$11:M$128)</f>
        <v>0</v>
      </c>
      <c r="H114" s="104">
        <f ca="1">SUMIF('4. Timesheet'!$F$11:$G$128,$B114,'4. Timesheet'!N$11:N$128)</f>
        <v>0</v>
      </c>
      <c r="I114" s="104">
        <f ca="1">SUMIF('4. Timesheet'!$F$11:$G$128,$B114,'4. Timesheet'!O$11:O$128)</f>
        <v>1.5</v>
      </c>
      <c r="J114" s="104">
        <f ca="1">SUMIF('4. Timesheet'!$F$11:$G$128,$B114,'4. Timesheet'!P$11:P$128)</f>
        <v>4</v>
      </c>
      <c r="K114" s="104">
        <f ca="1">SUMIF('4. Timesheet'!$F$11:$G$128,$B114,'4. Timesheet'!Q$11:Q$128)</f>
        <v>4</v>
      </c>
      <c r="L114" s="104">
        <f ca="1">SUMIF('4. Timesheet'!$F$11:$G$128,$B114,'4. Timesheet'!R$11:R$128)</f>
        <v>5.5</v>
      </c>
      <c r="M114" s="104">
        <f ca="1">SUMIF('4. Timesheet'!$F$11:$G$128,$B114,'4. Timesheet'!S$11:S$128)</f>
        <v>4.25</v>
      </c>
      <c r="N114" s="104">
        <f ca="1">SUMIF('4. Timesheet'!$F$11:$G$128,$B114,'4. Timesheet'!T$11:T$128)</f>
        <v>0</v>
      </c>
      <c r="O114" s="104">
        <f ca="1">SUMIF('4. Timesheet'!$F$11:$G$128,$B114,'4. Timesheet'!U$11:U$128)</f>
        <v>0</v>
      </c>
      <c r="P114" s="104">
        <f ca="1">SUMIF('4. Timesheet'!$F$11:$G$128,$B114,'4. Timesheet'!V$11:V$128)</f>
        <v>0</v>
      </c>
      <c r="Q114" s="104">
        <f ca="1">SUMIF('4. Timesheet'!$F$11:$G$128,$B114,'4. Timesheet'!W$11:W$128)</f>
        <v>4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Kojiio</v>
      </c>
      <c r="C115" s="129">
        <f t="shared" ca="1" si="38"/>
        <v>17.5</v>
      </c>
      <c r="D115" s="104">
        <f ca="1">SUMIF('4. Timesheet'!$F$11:$G$128,$B115,'4. Timesheet'!J$11:J$128)</f>
        <v>4</v>
      </c>
      <c r="E115" s="104">
        <f ca="1">SUMIF('4. Timesheet'!$F$11:$G$128,$B115,'4. Timesheet'!K$11:K$128)</f>
        <v>4</v>
      </c>
      <c r="F115" s="104">
        <f ca="1">SUMIF('4. Timesheet'!$F$11:$G$128,$B115,'4. Timesheet'!L$11:L$128)</f>
        <v>0</v>
      </c>
      <c r="G115" s="104">
        <f ca="1">SUMIF('4. Timesheet'!$F$11:$G$128,$B115,'4. Timesheet'!M$11:M$128)</f>
        <v>0</v>
      </c>
      <c r="H115" s="104">
        <f ca="1">SUMIF('4. Timesheet'!$F$11:$G$128,$B115,'4. Timesheet'!N$11:N$128)</f>
        <v>0</v>
      </c>
      <c r="I115" s="104">
        <f ca="1">SUMIF('4. Timesheet'!$F$11:$G$128,$B115,'4. Timesheet'!O$11:O$128)</f>
        <v>0</v>
      </c>
      <c r="J115" s="104">
        <f ca="1">SUMIF('4. Timesheet'!$F$11:$G$128,$B115,'4. Timesheet'!P$11:P$128)</f>
        <v>0</v>
      </c>
      <c r="K115" s="104">
        <f ca="1">SUMIF('4. Timesheet'!$F$11:$G$128,$B115,'4. Timesheet'!Q$11:Q$128)</f>
        <v>0</v>
      </c>
      <c r="L115" s="104">
        <f ca="1">SUMIF('4. Timesheet'!$F$11:$G$128,$B115,'4. Timesheet'!R$11:R$128)</f>
        <v>0</v>
      </c>
      <c r="M115" s="104">
        <f ca="1">SUMIF('4. Timesheet'!$F$11:$G$128,$B115,'4. Timesheet'!S$11:S$128)</f>
        <v>0</v>
      </c>
      <c r="N115" s="104">
        <f ca="1">SUMIF('4. Timesheet'!$F$11:$G$128,$B115,'4. Timesheet'!T$11:T$128)</f>
        <v>0</v>
      </c>
      <c r="O115" s="104">
        <f ca="1">SUMIF('4. Timesheet'!$F$11:$G$128,$B115,'4. Timesheet'!U$11:U$128)</f>
        <v>0</v>
      </c>
      <c r="P115" s="104">
        <f ca="1">SUMIF('4. Timesheet'!$F$11:$G$128,$B115,'4. Timesheet'!V$11:V$128)</f>
        <v>4</v>
      </c>
      <c r="Q115" s="104">
        <f ca="1">SUMIF('4. Timesheet'!$F$11:$G$128,$B115,'4. Timesheet'!W$11:W$128)</f>
        <v>5.5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</v>
      </c>
      <c r="C116" s="129">
        <f t="shared" ca="1" si="38"/>
        <v>44.75</v>
      </c>
      <c r="D116" s="104">
        <f ca="1">SUMIF('4. Timesheet'!$F$11:$G$128,$B116,'4. Timesheet'!J$11:J$128)</f>
        <v>2.5</v>
      </c>
      <c r="E116" s="104">
        <f ca="1">SUMIF('4. Timesheet'!$F$11:$G$128,$B116,'4. Timesheet'!K$11:K$128)</f>
        <v>0.25</v>
      </c>
      <c r="F116" s="104">
        <f ca="1">SUMIF('4. Timesheet'!$F$11:$G$128,$B116,'4. Timesheet'!L$11:L$128)</f>
        <v>4</v>
      </c>
      <c r="G116" s="104">
        <f ca="1">SUMIF('4. Timesheet'!$F$11:$G$128,$B116,'4. Timesheet'!M$11:M$128)</f>
        <v>6</v>
      </c>
      <c r="H116" s="104">
        <f ca="1">SUMIF('4. Timesheet'!$F$11:$G$128,$B116,'4. Timesheet'!N$11:N$128)</f>
        <v>6</v>
      </c>
      <c r="I116" s="104">
        <f ca="1">SUMIF('4. Timesheet'!$F$11:$G$128,$B116,'4. Timesheet'!O$11:O$128)</f>
        <v>5</v>
      </c>
      <c r="J116" s="104">
        <f ca="1">SUMIF('4. Timesheet'!$F$11:$G$128,$B116,'4. Timesheet'!P$11:P$128)</f>
        <v>5</v>
      </c>
      <c r="K116" s="104">
        <f ca="1">SUMIF('4. Timesheet'!$F$11:$G$128,$B116,'4. Timesheet'!Q$11:Q$128)</f>
        <v>4.5</v>
      </c>
      <c r="L116" s="104">
        <f ca="1">SUMIF('4. Timesheet'!$F$11:$G$128,$B116,'4. Timesheet'!R$11:R$128)</f>
        <v>5</v>
      </c>
      <c r="M116" s="104">
        <f ca="1">SUMIF('4. Timesheet'!$F$11:$G$128,$B116,'4. Timesheet'!S$11:S$128)</f>
        <v>5</v>
      </c>
      <c r="N116" s="104">
        <f ca="1">SUMIF('4. Timesheet'!$F$11:$G$128,$B116,'4. Timesheet'!T$11:T$128)</f>
        <v>0</v>
      </c>
      <c r="O116" s="104">
        <f ca="1">SUMIF('4. Timesheet'!$F$11:$G$128,$B116,'4. Timesheet'!U$11:U$128)</f>
        <v>0</v>
      </c>
      <c r="P116" s="104">
        <f ca="1">SUMIF('4. Timesheet'!$F$11:$G$128,$B116,'4. Timesheet'!V$11:V$128)</f>
        <v>0.5</v>
      </c>
      <c r="Q116" s="104">
        <f ca="1">SUMIF('4. Timesheet'!$F$11:$G$128,$B116,'4. Timesheet'!W$11:W$128)</f>
        <v>1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Audio</v>
      </c>
      <c r="C117" s="129">
        <f t="shared" ca="1" si="38"/>
        <v>0</v>
      </c>
      <c r="D117" s="104">
        <f ca="1">SUMIF('4. Timesheet'!$F$11:$G$128,$B117,'4. Timesheet'!J$11:J$128)</f>
        <v>0</v>
      </c>
      <c r="E117" s="104">
        <f ca="1">SUMIF('4. Timesheet'!$F$11:$G$128,$B117,'4. Timesheet'!K$11:K$128)</f>
        <v>0</v>
      </c>
      <c r="F117" s="104">
        <f ca="1">SUMIF('4. Timesheet'!$F$11:$G$128,$B117,'4. Timesheet'!L$11:L$128)</f>
        <v>0</v>
      </c>
      <c r="G117" s="104">
        <f ca="1">SUMIF('4. Timesheet'!$F$11:$G$128,$B117,'4. Timesheet'!M$11:M$128)</f>
        <v>0</v>
      </c>
      <c r="H117" s="104">
        <f ca="1">SUMIF('4. Timesheet'!$F$11:$G$128,$B117,'4. Timesheet'!N$11:N$128)</f>
        <v>0</v>
      </c>
      <c r="I117" s="104">
        <f ca="1">SUMIF('4. Timesheet'!$F$11:$G$128,$B117,'4. Timesheet'!O$11:O$128)</f>
        <v>0</v>
      </c>
      <c r="J117" s="104">
        <f ca="1">SUMIF('4. Timesheet'!$F$11:$G$128,$B117,'4. Timesheet'!P$11:P$128)</f>
        <v>0</v>
      </c>
      <c r="K117" s="104">
        <f ca="1">SUMIF('4. Timesheet'!$F$11:$G$128,$B117,'4. Timesheet'!Q$11:Q$128)</f>
        <v>0</v>
      </c>
      <c r="L117" s="104">
        <f ca="1">SUMIF('4. Timesheet'!$F$11:$G$128,$B117,'4. Timesheet'!R$11:R$128)</f>
        <v>0</v>
      </c>
      <c r="M117" s="104">
        <f ca="1">SUMIF('4. Timesheet'!$F$11:$G$128,$B117,'4. Timesheet'!S$11:S$128)</f>
        <v>0</v>
      </c>
      <c r="N117" s="104">
        <f ca="1">SUMIF('4. Timesheet'!$F$11:$G$128,$B117,'4. Timesheet'!T$11:T$128)</f>
        <v>0</v>
      </c>
      <c r="O117" s="104">
        <f ca="1">SUMIF('4. Timesheet'!$F$11:$G$128,$B117,'4. Timesheet'!U$11:U$128)</f>
        <v>0</v>
      </c>
      <c r="P117" s="104">
        <f ca="1">SUMIF('4. Timesheet'!$F$11:$G$128,$B117,'4. Timesheet'!V$11:V$128)</f>
        <v>0</v>
      </c>
      <c r="Q117" s="104">
        <f ca="1">SUMIF('4. Timesheet'!$F$11:$G$128,$B117,'4. Timesheet'!W$11:W$128)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Timesheet'!$F$11:$G$128,$B118,'4. Timesheet'!J$11:J$128)</f>
        <v>0</v>
      </c>
      <c r="E118" s="104">
        <f ca="1">SUMIF('4. Timesheet'!$F$11:$G$128,$B118,'4. Timesheet'!K$11:K$128)</f>
        <v>0</v>
      </c>
      <c r="F118" s="104">
        <f ca="1">SUMIF('4. Timesheet'!$F$11:$G$128,$B118,'4. Timesheet'!L$11:L$128)</f>
        <v>0</v>
      </c>
      <c r="G118" s="104">
        <f ca="1">SUMIF('4. Timesheet'!$F$11:$G$128,$B118,'4. Timesheet'!M$11:M$128)</f>
        <v>0</v>
      </c>
      <c r="H118" s="104">
        <f ca="1">SUMIF('4. Timesheet'!$F$11:$G$128,$B118,'4. Timesheet'!N$11:N$128)</f>
        <v>0</v>
      </c>
      <c r="I118" s="104">
        <f ca="1">SUMIF('4. Timesheet'!$F$11:$G$128,$B118,'4. Timesheet'!O$11:O$128)</f>
        <v>0</v>
      </c>
      <c r="J118" s="104">
        <f ca="1">SUMIF('4. Timesheet'!$F$11:$G$128,$B118,'4. Timesheet'!P$11:P$128)</f>
        <v>0</v>
      </c>
      <c r="K118" s="104">
        <f ca="1">SUMIF('4. Timesheet'!$F$11:$G$128,$B118,'4. Timesheet'!Q$11:Q$128)</f>
        <v>0</v>
      </c>
      <c r="L118" s="104">
        <f ca="1">SUMIF('4. Timesheet'!$F$11:$G$128,$B118,'4. Timesheet'!R$11:R$128)</f>
        <v>0</v>
      </c>
      <c r="M118" s="104">
        <f ca="1">SUMIF('4. Timesheet'!$F$11:$G$128,$B118,'4. Timesheet'!S$11:S$128)</f>
        <v>0</v>
      </c>
      <c r="N118" s="104">
        <f ca="1">SUMIF('4. Timesheet'!$F$11:$G$128,$B118,'4. Timesheet'!T$11:T$128)</f>
        <v>0</v>
      </c>
      <c r="O118" s="104">
        <f ca="1">SUMIF('4. Timesheet'!$F$11:$G$128,$B118,'4. Timesheet'!U$11:U$128)</f>
        <v>0</v>
      </c>
      <c r="P118" s="104">
        <f ca="1">SUMIF('4. Timesheet'!$F$11:$G$128,$B118,'4. Timesheet'!V$11:V$128)</f>
        <v>0</v>
      </c>
      <c r="Q118" s="104">
        <f ca="1">SUMIF('4. Timesheet'!$F$11:$G$128,$B118,'4. Timesheet'!W$11:W$128)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Timesheet'!$F$11:$G$128,$B119,'4. Timesheet'!J$11:J$128)</f>
        <v>0</v>
      </c>
      <c r="E119" s="104">
        <f ca="1">SUMIF('4. Timesheet'!$F$11:$G$128,$B119,'4. Timesheet'!K$11:K$128)</f>
        <v>0</v>
      </c>
      <c r="F119" s="104">
        <f ca="1">SUMIF('4. Timesheet'!$F$11:$G$128,$B119,'4. Timesheet'!L$11:L$128)</f>
        <v>0</v>
      </c>
      <c r="G119" s="104">
        <f ca="1">SUMIF('4. Timesheet'!$F$11:$G$128,$B119,'4. Timesheet'!M$11:M$128)</f>
        <v>0</v>
      </c>
      <c r="H119" s="104">
        <f ca="1">SUMIF('4. Timesheet'!$F$11:$G$128,$B119,'4. Timesheet'!N$11:N$128)</f>
        <v>0</v>
      </c>
      <c r="I119" s="104">
        <f ca="1">SUMIF('4. Timesheet'!$F$11:$G$128,$B119,'4. Timesheet'!O$11:O$128)</f>
        <v>0</v>
      </c>
      <c r="J119" s="104">
        <f ca="1">SUMIF('4. Timesheet'!$F$11:$G$128,$B119,'4. Timesheet'!P$11:P$128)</f>
        <v>0</v>
      </c>
      <c r="K119" s="104">
        <f ca="1">SUMIF('4. Timesheet'!$F$11:$G$128,$B119,'4. Timesheet'!Q$11:Q$128)</f>
        <v>0</v>
      </c>
      <c r="L119" s="104">
        <f ca="1">SUMIF('4. Timesheet'!$F$11:$G$128,$B119,'4. Timesheet'!R$11:R$128)</f>
        <v>0</v>
      </c>
      <c r="M119" s="104">
        <f ca="1">SUMIF('4. Timesheet'!$F$11:$G$128,$B119,'4. Timesheet'!S$11:S$128)</f>
        <v>0</v>
      </c>
      <c r="N119" s="104">
        <f ca="1">SUMIF('4. Timesheet'!$F$11:$G$128,$B119,'4. Timesheet'!T$11:T$128)</f>
        <v>0</v>
      </c>
      <c r="O119" s="104">
        <f ca="1">SUMIF('4. Timesheet'!$F$11:$G$128,$B119,'4. Timesheet'!U$11:U$128)</f>
        <v>0</v>
      </c>
      <c r="P119" s="104">
        <f ca="1">SUMIF('4. Timesheet'!$F$11:$G$128,$B119,'4. Timesheet'!V$11:V$128)</f>
        <v>0</v>
      </c>
      <c r="Q119" s="104">
        <f ca="1">SUMIF('4. Timesheet'!$F$11:$G$128,$B119,'4. Timesheet'!W$11:W$128)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Timesheet'!$F$11:$G$128,$B120,'4. Timesheet'!J$11:J$128)</f>
        <v>0</v>
      </c>
      <c r="E120" s="104">
        <f ca="1">SUMIF('4. Timesheet'!$F$11:$G$128,$B120,'4. Timesheet'!K$11:K$128)</f>
        <v>0</v>
      </c>
      <c r="F120" s="104">
        <f ca="1">SUMIF('4. Timesheet'!$F$11:$G$128,$B120,'4. Timesheet'!L$11:L$128)</f>
        <v>0</v>
      </c>
      <c r="G120" s="104">
        <f ca="1">SUMIF('4. Timesheet'!$F$11:$G$128,$B120,'4. Timesheet'!M$11:M$128)</f>
        <v>0</v>
      </c>
      <c r="H120" s="104">
        <f ca="1">SUMIF('4. Timesheet'!$F$11:$G$128,$B120,'4. Timesheet'!N$11:N$128)</f>
        <v>0</v>
      </c>
      <c r="I120" s="104">
        <f ca="1">SUMIF('4. Timesheet'!$F$11:$G$128,$B120,'4. Timesheet'!O$11:O$128)</f>
        <v>0</v>
      </c>
      <c r="J120" s="104">
        <f ca="1">SUMIF('4. Timesheet'!$F$11:$G$128,$B120,'4. Timesheet'!P$11:P$128)</f>
        <v>0</v>
      </c>
      <c r="K120" s="104">
        <f ca="1">SUMIF('4. Timesheet'!$F$11:$G$128,$B120,'4. Timesheet'!Q$11:Q$128)</f>
        <v>0</v>
      </c>
      <c r="L120" s="104">
        <f ca="1">SUMIF('4. Timesheet'!$F$11:$G$128,$B120,'4. Timesheet'!R$11:R$128)</f>
        <v>0</v>
      </c>
      <c r="M120" s="104">
        <f ca="1">SUMIF('4. Timesheet'!$F$11:$G$128,$B120,'4. Timesheet'!S$11:S$128)</f>
        <v>0</v>
      </c>
      <c r="N120" s="104">
        <f ca="1">SUMIF('4. Timesheet'!$F$11:$G$128,$B120,'4. Timesheet'!T$11:T$128)</f>
        <v>0</v>
      </c>
      <c r="O120" s="104">
        <f ca="1">SUMIF('4. Timesheet'!$F$11:$G$128,$B120,'4. Timesheet'!U$11:U$128)</f>
        <v>0</v>
      </c>
      <c r="P120" s="104">
        <f ca="1">SUMIF('4. Timesheet'!$F$11:$G$128,$B120,'4. Timesheet'!V$11:V$128)</f>
        <v>0</v>
      </c>
      <c r="Q120" s="104">
        <f ca="1">SUMIF('4. Timesheet'!$F$11:$G$128,$B120,'4. Timesheet'!W$11:W$128)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Timesheet'!$F$11:$G$128,$B121,'4. Timesheet'!J$11:J$128)</f>
        <v>0</v>
      </c>
      <c r="E121" s="104">
        <f ca="1">SUMIF('4. Timesheet'!$F$11:$G$128,$B121,'4. Timesheet'!K$11:K$128)</f>
        <v>0</v>
      </c>
      <c r="F121" s="104">
        <f ca="1">SUMIF('4. Timesheet'!$F$11:$G$128,$B121,'4. Timesheet'!L$11:L$128)</f>
        <v>0</v>
      </c>
      <c r="G121" s="104">
        <f ca="1">SUMIF('4. Timesheet'!$F$11:$G$128,$B121,'4. Timesheet'!M$11:M$128)</f>
        <v>0</v>
      </c>
      <c r="H121" s="104">
        <f ca="1">SUMIF('4. Timesheet'!$F$11:$G$128,$B121,'4. Timesheet'!N$11:N$128)</f>
        <v>0</v>
      </c>
      <c r="I121" s="104">
        <f ca="1">SUMIF('4. Timesheet'!$F$11:$G$128,$B121,'4. Timesheet'!O$11:O$128)</f>
        <v>0</v>
      </c>
      <c r="J121" s="104">
        <f ca="1">SUMIF('4. Timesheet'!$F$11:$G$128,$B121,'4. Timesheet'!P$11:P$128)</f>
        <v>0</v>
      </c>
      <c r="K121" s="104">
        <f ca="1">SUMIF('4. Timesheet'!$F$11:$G$128,$B121,'4. Timesheet'!Q$11:Q$128)</f>
        <v>0</v>
      </c>
      <c r="L121" s="104">
        <f ca="1">SUMIF('4. Timesheet'!$F$11:$G$128,$B121,'4. Timesheet'!R$11:R$128)</f>
        <v>0</v>
      </c>
      <c r="M121" s="104">
        <f ca="1">SUMIF('4. Timesheet'!$F$11:$G$128,$B121,'4. Timesheet'!S$11:S$128)</f>
        <v>0</v>
      </c>
      <c r="N121" s="104">
        <f ca="1">SUMIF('4. Timesheet'!$F$11:$G$128,$B121,'4. Timesheet'!T$11:T$128)</f>
        <v>0</v>
      </c>
      <c r="O121" s="104">
        <f ca="1">SUMIF('4. Timesheet'!$F$11:$G$128,$B121,'4. Timesheet'!U$11:U$128)</f>
        <v>0</v>
      </c>
      <c r="P121" s="104">
        <f ca="1">SUMIF('4. Timesheet'!$F$11:$G$128,$B121,'4. Timesheet'!V$11:V$128)</f>
        <v>0</v>
      </c>
      <c r="Q121" s="104">
        <f ca="1">SUMIF('4. Timesheet'!$F$11:$G$128,$B121,'4. Timesheet'!W$11:W$128)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Timesheet'!$F$11:$G$128,$B122,'4. Timesheet'!J$11:J$128)</f>
        <v>0</v>
      </c>
      <c r="E122" s="104">
        <f ca="1">SUMIF('4. Timesheet'!$F$11:$G$128,$B122,'4. Timesheet'!K$11:K$128)</f>
        <v>0</v>
      </c>
      <c r="F122" s="104">
        <f ca="1">SUMIF('4. Timesheet'!$F$11:$G$128,$B122,'4. Timesheet'!L$11:L$128)</f>
        <v>0</v>
      </c>
      <c r="G122" s="104">
        <f ca="1">SUMIF('4. Timesheet'!$F$11:$G$128,$B122,'4. Timesheet'!M$11:M$128)</f>
        <v>0</v>
      </c>
      <c r="H122" s="104">
        <f ca="1">SUMIF('4. Timesheet'!$F$11:$G$128,$B122,'4. Timesheet'!N$11:N$128)</f>
        <v>0</v>
      </c>
      <c r="I122" s="104">
        <f ca="1">SUMIF('4. Timesheet'!$F$11:$G$128,$B122,'4. Timesheet'!O$11:O$128)</f>
        <v>0</v>
      </c>
      <c r="J122" s="104">
        <f ca="1">SUMIF('4. Timesheet'!$F$11:$G$128,$B122,'4. Timesheet'!P$11:P$128)</f>
        <v>0</v>
      </c>
      <c r="K122" s="104">
        <f ca="1">SUMIF('4. Timesheet'!$F$11:$G$128,$B122,'4. Timesheet'!Q$11:Q$128)</f>
        <v>0</v>
      </c>
      <c r="L122" s="104">
        <f ca="1">SUMIF('4. Timesheet'!$F$11:$G$128,$B122,'4. Timesheet'!R$11:R$128)</f>
        <v>0</v>
      </c>
      <c r="M122" s="104">
        <f ca="1">SUMIF('4. Timesheet'!$F$11:$G$128,$B122,'4. Timesheet'!S$11:S$128)</f>
        <v>0</v>
      </c>
      <c r="N122" s="104">
        <f ca="1">SUMIF('4. Timesheet'!$F$11:$G$128,$B122,'4. Timesheet'!T$11:T$128)</f>
        <v>0</v>
      </c>
      <c r="O122" s="104">
        <f ca="1">SUMIF('4. Timesheet'!$F$11:$G$128,$B122,'4. Timesheet'!U$11:U$128)</f>
        <v>0</v>
      </c>
      <c r="P122" s="104">
        <f ca="1">SUMIF('4. Timesheet'!$F$11:$G$128,$B122,'4. Timesheet'!V$11:V$128)</f>
        <v>0</v>
      </c>
      <c r="Q122" s="104">
        <f ca="1">SUMIF('4. Timesheet'!$F$11:$G$128,$B122,'4. Timesheet'!W$11:W$128)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Timesheet'!$F$11:$G$128,$B123,'4. Timesheet'!J$11:J$128)</f>
        <v>0</v>
      </c>
      <c r="E123" s="104">
        <f ca="1">SUMIF('4. Timesheet'!$F$11:$G$128,$B123,'4. Timesheet'!K$11:K$128)</f>
        <v>0</v>
      </c>
      <c r="F123" s="104">
        <f ca="1">SUMIF('4. Timesheet'!$F$11:$G$128,$B123,'4. Timesheet'!L$11:L$128)</f>
        <v>0</v>
      </c>
      <c r="G123" s="104">
        <f ca="1">SUMIF('4. Timesheet'!$F$11:$G$128,$B123,'4. Timesheet'!M$11:M$128)</f>
        <v>0</v>
      </c>
      <c r="H123" s="104">
        <f ca="1">SUMIF('4. Timesheet'!$F$11:$G$128,$B123,'4. Timesheet'!N$11:N$128)</f>
        <v>0</v>
      </c>
      <c r="I123" s="104">
        <f ca="1">SUMIF('4. Timesheet'!$F$11:$G$128,$B123,'4. Timesheet'!O$11:O$128)</f>
        <v>0</v>
      </c>
      <c r="J123" s="104">
        <f ca="1">SUMIF('4. Timesheet'!$F$11:$G$128,$B123,'4. Timesheet'!P$11:P$128)</f>
        <v>0</v>
      </c>
      <c r="K123" s="104">
        <f ca="1">SUMIF('4. Timesheet'!$F$11:$G$128,$B123,'4. Timesheet'!Q$11:Q$128)</f>
        <v>0</v>
      </c>
      <c r="L123" s="104">
        <f ca="1">SUMIF('4. Timesheet'!$F$11:$G$128,$B123,'4. Timesheet'!R$11:R$128)</f>
        <v>0</v>
      </c>
      <c r="M123" s="104">
        <f ca="1">SUMIF('4. Timesheet'!$F$11:$G$128,$B123,'4. Timesheet'!S$11:S$128)</f>
        <v>0</v>
      </c>
      <c r="N123" s="104">
        <f ca="1">SUMIF('4. Timesheet'!$F$11:$G$128,$B123,'4. Timesheet'!T$11:T$128)</f>
        <v>0</v>
      </c>
      <c r="O123" s="104">
        <f ca="1">SUMIF('4. Timesheet'!$F$11:$G$128,$B123,'4. Timesheet'!U$11:U$128)</f>
        <v>0</v>
      </c>
      <c r="P123" s="104">
        <f ca="1">SUMIF('4. Timesheet'!$F$11:$G$128,$B123,'4. Timesheet'!V$11:V$128)</f>
        <v>0</v>
      </c>
      <c r="Q123" s="104">
        <f ca="1">SUMIF('4. Timesheet'!$F$11:$G$128,$B123,'4. Timesheet'!W$11:W$128)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101.5</v>
      </c>
      <c r="D124" s="124">
        <f t="shared" ca="1" si="39"/>
        <v>13.25</v>
      </c>
      <c r="E124" s="124">
        <f t="shared" ca="1" si="39"/>
        <v>9.75</v>
      </c>
      <c r="F124" s="124">
        <f t="shared" ca="1" si="39"/>
        <v>7.75</v>
      </c>
      <c r="G124" s="124">
        <f t="shared" ca="1" si="39"/>
        <v>6</v>
      </c>
      <c r="H124" s="124">
        <f t="shared" ca="1" si="39"/>
        <v>6</v>
      </c>
      <c r="I124" s="124">
        <f t="shared" ca="1" si="39"/>
        <v>6.5</v>
      </c>
      <c r="J124" s="124">
        <f t="shared" ca="1" si="39"/>
        <v>9</v>
      </c>
      <c r="K124" s="124">
        <f t="shared" ca="1" si="39"/>
        <v>8.5</v>
      </c>
      <c r="L124" s="124">
        <f t="shared" ca="1" si="39"/>
        <v>10.5</v>
      </c>
      <c r="M124" s="124">
        <f t="shared" ca="1" si="39"/>
        <v>9.25</v>
      </c>
      <c r="N124" s="124">
        <f t="shared" ca="1" si="39"/>
        <v>0</v>
      </c>
      <c r="O124" s="124">
        <f t="shared" ca="1" si="39"/>
        <v>0</v>
      </c>
      <c r="P124" s="124">
        <f ca="1">SUM(P114:P119)</f>
        <v>4.5</v>
      </c>
      <c r="Q124" s="124">
        <f ca="1">SUM(Q114:Q119)</f>
        <v>10.5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3" t="s">
        <v>35</v>
      </c>
      <c r="C237" s="363"/>
      <c r="D237" s="363"/>
      <c r="E237" s="363"/>
      <c r="F237" s="363"/>
      <c r="G237" s="363"/>
      <c r="H237" s="363"/>
      <c r="I237" s="363"/>
      <c r="J237" s="363"/>
      <c r="K237" s="363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60"/>
      <c r="C239" s="361"/>
      <c r="D239" s="360"/>
      <c r="E239" s="362"/>
      <c r="F239" s="361"/>
      <c r="G239" s="137"/>
      <c r="H239" s="137"/>
      <c r="I239" s="360"/>
      <c r="J239" s="362"/>
      <c r="K239" s="361"/>
    </row>
    <row r="240" spans="1:40">
      <c r="B240" s="360"/>
      <c r="C240" s="361"/>
      <c r="D240" s="360"/>
      <c r="E240" s="362"/>
      <c r="F240" s="361"/>
      <c r="G240" s="137"/>
      <c r="H240" s="137"/>
      <c r="I240" s="360"/>
      <c r="J240" s="362"/>
      <c r="K240" s="361"/>
    </row>
    <row r="241" spans="2:11">
      <c r="B241" s="360"/>
      <c r="C241" s="361"/>
      <c r="D241" s="360"/>
      <c r="E241" s="362"/>
      <c r="F241" s="361"/>
      <c r="G241" s="137"/>
      <c r="H241" s="137"/>
      <c r="I241" s="360"/>
      <c r="J241" s="362"/>
      <c r="K241" s="361"/>
    </row>
    <row r="242" spans="2:11">
      <c r="B242" s="360"/>
      <c r="C242" s="361"/>
      <c r="D242" s="360"/>
      <c r="E242" s="362"/>
      <c r="F242" s="361"/>
      <c r="G242" s="137"/>
      <c r="H242" s="137"/>
      <c r="I242" s="360"/>
      <c r="J242" s="362"/>
      <c r="K242" s="361"/>
    </row>
    <row r="243" spans="2:11" ht="14.25" customHeight="1">
      <c r="B243" s="360"/>
      <c r="C243" s="361"/>
      <c r="D243" s="360"/>
      <c r="E243" s="362"/>
      <c r="F243" s="361"/>
      <c r="G243" s="137"/>
      <c r="H243" s="137"/>
      <c r="I243" s="360"/>
      <c r="J243" s="362"/>
      <c r="K243" s="361"/>
    </row>
    <row r="244" spans="2:11">
      <c r="B244" s="360"/>
      <c r="C244" s="361"/>
      <c r="D244" s="360"/>
      <c r="E244" s="362"/>
      <c r="F244" s="361"/>
      <c r="G244" s="137"/>
      <c r="H244" s="137"/>
      <c r="I244" s="360"/>
      <c r="J244" s="362"/>
      <c r="K244" s="361"/>
    </row>
    <row r="245" spans="2:11">
      <c r="B245" s="360"/>
      <c r="C245" s="361"/>
      <c r="D245" s="360"/>
      <c r="E245" s="362"/>
      <c r="F245" s="361"/>
      <c r="G245" s="137"/>
      <c r="H245" s="137"/>
      <c r="I245" s="360"/>
      <c r="J245" s="362"/>
      <c r="K245" s="361"/>
    </row>
    <row r="246" spans="2:11">
      <c r="B246" s="360"/>
      <c r="C246" s="361"/>
      <c r="D246" s="360"/>
      <c r="E246" s="362"/>
      <c r="F246" s="361"/>
      <c r="G246" s="137"/>
      <c r="H246" s="137"/>
      <c r="I246" s="360"/>
      <c r="J246" s="362"/>
      <c r="K246" s="361"/>
    </row>
    <row r="247" spans="2:11">
      <c r="B247" s="360"/>
      <c r="C247" s="361"/>
      <c r="D247" s="360"/>
      <c r="E247" s="362"/>
      <c r="F247" s="361"/>
      <c r="G247" s="137"/>
      <c r="H247" s="137"/>
      <c r="I247" s="360"/>
      <c r="J247" s="362"/>
      <c r="K247" s="361"/>
    </row>
    <row r="248" spans="2:11">
      <c r="B248" s="360"/>
      <c r="C248" s="361"/>
      <c r="D248" s="360"/>
      <c r="E248" s="362"/>
      <c r="F248" s="361"/>
      <c r="G248" s="137"/>
      <c r="H248" s="137"/>
      <c r="I248" s="360"/>
      <c r="J248" s="362"/>
      <c r="K248" s="361"/>
    </row>
    <row r="249" spans="2:11">
      <c r="B249" s="360"/>
      <c r="C249" s="361"/>
      <c r="D249" s="360"/>
      <c r="E249" s="362"/>
      <c r="F249" s="361"/>
      <c r="G249" s="137"/>
      <c r="H249" s="137"/>
      <c r="I249" s="360"/>
      <c r="J249" s="362"/>
      <c r="K249" s="361"/>
    </row>
    <row r="250" spans="2:11">
      <c r="B250" s="360"/>
      <c r="C250" s="361"/>
      <c r="D250" s="360"/>
      <c r="E250" s="362"/>
      <c r="F250" s="361"/>
      <c r="G250" s="137"/>
      <c r="H250" s="137"/>
      <c r="I250" s="360"/>
      <c r="J250" s="362"/>
      <c r="K250" s="361"/>
    </row>
    <row r="251" spans="2:11">
      <c r="B251" s="360"/>
      <c r="C251" s="361"/>
      <c r="D251" s="360"/>
      <c r="E251" s="362"/>
      <c r="F251" s="361"/>
      <c r="G251" s="137"/>
      <c r="H251" s="137"/>
      <c r="I251" s="360"/>
      <c r="J251" s="362"/>
      <c r="K251" s="361"/>
    </row>
    <row r="252" spans="2:11">
      <c r="B252" s="360"/>
      <c r="C252" s="361"/>
      <c r="D252" s="360"/>
      <c r="E252" s="362"/>
      <c r="F252" s="361"/>
      <c r="G252" s="137"/>
      <c r="H252" s="137"/>
      <c r="I252" s="360"/>
      <c r="J252" s="362"/>
      <c r="K252" s="361"/>
    </row>
    <row r="253" spans="2:11">
      <c r="B253" s="360"/>
      <c r="C253" s="361"/>
      <c r="D253" s="360"/>
      <c r="E253" s="362"/>
      <c r="F253" s="361"/>
      <c r="G253" s="137"/>
      <c r="H253" s="137"/>
      <c r="I253" s="360"/>
      <c r="J253" s="362"/>
      <c r="K253" s="361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56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55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54" priority="10" stopIfTrue="1">
      <formula>OR(WEEKDAY(D54)=1,WEEKDAY(D54)=7,D55="FER")</formula>
    </cfRule>
  </conditionalFormatting>
  <conditionalFormatting sqref="D56:Q56">
    <cfRule type="expression" dxfId="53" priority="9" stopIfTrue="1">
      <formula>OR(WEEKDAY(D54)=1,WEEKDAY(D54)=7,D55="FER")</formula>
    </cfRule>
  </conditionalFormatting>
  <conditionalFormatting sqref="D55:Q55">
    <cfRule type="expression" dxfId="52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47"/>
  <sheetViews>
    <sheetView tabSelected="1" workbookViewId="0">
      <pane xSplit="9" ySplit="10" topLeftCell="M41" activePane="bottomRight" state="frozen"/>
      <selection pane="topRight" activeCell="J1" sqref="J1"/>
      <selection pane="bottomLeft" activeCell="A10" sqref="A10"/>
      <selection pane="bottomRight" activeCell="D42" sqref="D42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19.5" customHeight="1">
      <c r="B2" s="12"/>
      <c r="D2" s="24"/>
      <c r="E2" s="24"/>
      <c r="F2" s="25"/>
      <c r="G2" s="386" t="str">
        <f>'1. Backlog'!$H$1</f>
        <v>TNK</v>
      </c>
      <c r="H2" s="386"/>
      <c r="I2" s="386"/>
      <c r="J2" s="386"/>
      <c r="K2" s="386"/>
      <c r="L2" s="38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hidden="1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 hidden="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8" t="s">
        <v>50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92" t="s">
        <v>49</v>
      </c>
      <c r="C7" s="389" t="s">
        <v>106</v>
      </c>
      <c r="D7" s="389" t="s">
        <v>107</v>
      </c>
      <c r="E7" s="389" t="s">
        <v>108</v>
      </c>
      <c r="F7" s="395" t="s">
        <v>46</v>
      </c>
      <c r="G7" s="396"/>
      <c r="H7" s="392" t="s">
        <v>94</v>
      </c>
      <c r="I7" s="389" t="s">
        <v>109</v>
      </c>
      <c r="J7" s="387" t="s">
        <v>92</v>
      </c>
      <c r="K7" s="387"/>
      <c r="L7" s="387"/>
      <c r="M7" s="387"/>
      <c r="N7" s="387"/>
      <c r="O7" s="387"/>
      <c r="P7" s="387"/>
      <c r="Q7" s="387"/>
      <c r="R7" s="387"/>
      <c r="S7" s="387"/>
      <c r="T7" s="387"/>
      <c r="U7" s="387"/>
      <c r="V7" s="387"/>
      <c r="W7" s="387"/>
      <c r="X7" s="401" t="s">
        <v>105</v>
      </c>
      <c r="Y7" s="389" t="s">
        <v>54</v>
      </c>
      <c r="Z7" s="389" t="s">
        <v>104</v>
      </c>
      <c r="AA7" s="389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93"/>
      <c r="C8" s="390"/>
      <c r="D8" s="390"/>
      <c r="E8" s="390"/>
      <c r="F8" s="397"/>
      <c r="G8" s="398"/>
      <c r="H8" s="393"/>
      <c r="I8" s="390"/>
      <c r="J8" s="190">
        <f>'3. Resources'!D54</f>
        <v>40352</v>
      </c>
      <c r="K8" s="190">
        <f>'3. Resources'!E54</f>
        <v>40353</v>
      </c>
      <c r="L8" s="190">
        <f>'3. Resources'!F54</f>
        <v>40354</v>
      </c>
      <c r="M8" s="190">
        <f>'3. Resources'!G54</f>
        <v>40355</v>
      </c>
      <c r="N8" s="190">
        <f>'3. Resources'!H54</f>
        <v>40356</v>
      </c>
      <c r="O8" s="190">
        <f>'3. Resources'!I54</f>
        <v>40357</v>
      </c>
      <c r="P8" s="190">
        <f>'3. Resources'!J54</f>
        <v>40358</v>
      </c>
      <c r="Q8" s="190">
        <f>'3. Resources'!K54</f>
        <v>40359</v>
      </c>
      <c r="R8" s="190">
        <f>'3. Resources'!L54</f>
        <v>40360</v>
      </c>
      <c r="S8" s="190">
        <f>'3. Resources'!M54</f>
        <v>40361</v>
      </c>
      <c r="T8" s="190">
        <f>'3. Resources'!N54</f>
        <v>40362</v>
      </c>
      <c r="U8" s="190">
        <f>'3. Resources'!O54</f>
        <v>40363</v>
      </c>
      <c r="V8" s="190">
        <f>'3. Resources'!P54</f>
        <v>40364</v>
      </c>
      <c r="W8" s="190">
        <f>'3. Resources'!Q54</f>
        <v>40365</v>
      </c>
      <c r="X8" s="401"/>
      <c r="Y8" s="391"/>
      <c r="Z8" s="394"/>
      <c r="AA8" s="394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94"/>
      <c r="C9" s="391"/>
      <c r="D9" s="391"/>
      <c r="E9" s="391"/>
      <c r="F9" s="399"/>
      <c r="G9" s="400"/>
      <c r="H9" s="394"/>
      <c r="I9" s="391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SUM(C11:C128)</f>
        <v>82</v>
      </c>
      <c r="D10" s="40">
        <f>SUM(D11:D128)</f>
        <v>133.5</v>
      </c>
      <c r="E10" s="40">
        <f>SUM(E11:E128)</f>
        <v>101.5</v>
      </c>
      <c r="F10" s="405"/>
      <c r="G10" s="405"/>
      <c r="H10" s="41"/>
      <c r="I10" s="42">
        <f>IF(D10&lt;&gt;0,E10/D10,0)</f>
        <v>0.76029962546816476</v>
      </c>
      <c r="J10" s="41">
        <f>SUM(J11:J128)</f>
        <v>13.25</v>
      </c>
      <c r="K10" s="41">
        <f t="shared" ref="K10:U10" si="0">SUM(K11:K128)</f>
        <v>9.75</v>
      </c>
      <c r="L10" s="41">
        <f t="shared" si="0"/>
        <v>7.75</v>
      </c>
      <c r="M10" s="41">
        <f t="shared" si="0"/>
        <v>6</v>
      </c>
      <c r="N10" s="41">
        <f t="shared" si="0"/>
        <v>6</v>
      </c>
      <c r="O10" s="41">
        <f t="shared" si="0"/>
        <v>6.5</v>
      </c>
      <c r="P10" s="41">
        <f t="shared" si="0"/>
        <v>9</v>
      </c>
      <c r="Q10" s="41">
        <f t="shared" si="0"/>
        <v>8.5</v>
      </c>
      <c r="R10" s="41">
        <f t="shared" si="0"/>
        <v>10.5</v>
      </c>
      <c r="S10" s="41">
        <f t="shared" si="0"/>
        <v>9.25</v>
      </c>
      <c r="T10" s="41">
        <f t="shared" si="0"/>
        <v>0</v>
      </c>
      <c r="U10" s="41">
        <f t="shared" si="0"/>
        <v>0</v>
      </c>
      <c r="V10" s="41">
        <f>SUM(V11:V128)</f>
        <v>4.5</v>
      </c>
      <c r="W10" s="41">
        <f>SUM(W11:W128)</f>
        <v>10.5</v>
      </c>
      <c r="X10" s="43">
        <f>D10-E10</f>
        <v>32</v>
      </c>
      <c r="Y10" s="44"/>
      <c r="Z10" s="45">
        <f>IF(AND(C10&lt;&gt;"",C10&lt;&gt;0),D10/C10-1,0)</f>
        <v>0.62804878048780477</v>
      </c>
      <c r="AA10" s="40">
        <f>D10-C10</f>
        <v>51.5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157</v>
      </c>
      <c r="C12" s="310">
        <v>3</v>
      </c>
      <c r="D12" s="310">
        <v>5.5</v>
      </c>
      <c r="E12" s="311">
        <f t="shared" ref="E12" si="1">SUM(J12:W12)</f>
        <v>5.5</v>
      </c>
      <c r="F12" s="384" t="s">
        <v>132</v>
      </c>
      <c r="G12" s="385"/>
      <c r="H12" s="41" t="str">
        <f>IF($F12&lt;&gt;"Resource name",VLOOKUP($F12,'3. Resources'!$B$86:$C$95,2,FALSE),"")</f>
        <v>PRG</v>
      </c>
      <c r="I12" s="42">
        <f t="shared" ref="I12" si="2">IF(D12&lt;&gt;0,E12/D12,0)</f>
        <v>1</v>
      </c>
      <c r="J12" s="139">
        <v>1.5</v>
      </c>
      <c r="K12" s="139"/>
      <c r="L12" s="139"/>
      <c r="M12" s="139"/>
      <c r="N12" s="139"/>
      <c r="O12" s="139"/>
      <c r="P12" s="139"/>
      <c r="Q12" s="139"/>
      <c r="R12" s="139">
        <v>3</v>
      </c>
      <c r="S12" s="139">
        <v>1</v>
      </c>
      <c r="T12" s="139"/>
      <c r="U12" s="139"/>
      <c r="V12" s="139"/>
      <c r="W12" s="139"/>
      <c r="X12" s="140">
        <f t="shared" ref="X12" si="3">D12-E12</f>
        <v>0</v>
      </c>
      <c r="Y12" s="44"/>
      <c r="Z12" s="45">
        <f t="shared" ref="Z12" si="4">IF(AND(C12&lt;&gt;"",C12&lt;&gt;0),D12/C12-1,0)</f>
        <v>0.83333333333333326</v>
      </c>
      <c r="AA12" s="40">
        <f t="shared" ref="AA12" si="5">C12-D12</f>
        <v>-2.5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158</v>
      </c>
      <c r="C13" s="310">
        <v>2</v>
      </c>
      <c r="D13" s="310">
        <v>1</v>
      </c>
      <c r="E13" s="311">
        <f t="shared" ref="E13:E27" si="6">SUM(J13:W13)</f>
        <v>1</v>
      </c>
      <c r="F13" s="384" t="s">
        <v>132</v>
      </c>
      <c r="G13" s="385"/>
      <c r="H13" s="41" t="str">
        <f>IF($F13&lt;&gt;"Resource name",VLOOKUP($F13,'3. Resources'!$B$86:$C$95,2,FALSE),"")</f>
        <v>PRG</v>
      </c>
      <c r="I13" s="42">
        <f t="shared" ref="I13:I19" si="7">IF(D13&lt;&gt;0,E13/D13,0)</f>
        <v>1</v>
      </c>
      <c r="J13" s="139">
        <v>1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ref="X13:X19" si="8">D13-E13</f>
        <v>0</v>
      </c>
      <c r="Y13" s="44"/>
      <c r="Z13" s="45">
        <f t="shared" ref="Z13:Z19" si="9">IF(AND(C13&lt;&gt;"",C13&lt;&gt;0),D13/C13-1,0)</f>
        <v>-0.5</v>
      </c>
      <c r="AA13" s="40">
        <f t="shared" ref="AA13:AA19" si="10">C13-D13</f>
        <v>1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159</v>
      </c>
      <c r="C14" s="310">
        <v>10</v>
      </c>
      <c r="D14" s="310">
        <v>2</v>
      </c>
      <c r="E14" s="311">
        <f t="shared" si="6"/>
        <v>2</v>
      </c>
      <c r="F14" s="384" t="s">
        <v>132</v>
      </c>
      <c r="G14" s="385"/>
      <c r="H14" s="41" t="str">
        <f>IF($F14&lt;&gt;"Resource name",VLOOKUP($F14,'3. Resources'!$B$86:$C$95,2,FALSE),"")</f>
        <v>PRG</v>
      </c>
      <c r="I14" s="42">
        <f t="shared" si="7"/>
        <v>1</v>
      </c>
      <c r="J14" s="139"/>
      <c r="K14" s="139">
        <v>2</v>
      </c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8"/>
        <v>0</v>
      </c>
      <c r="Y14" s="44"/>
      <c r="Z14" s="45">
        <f t="shared" si="9"/>
        <v>-0.8</v>
      </c>
      <c r="AA14" s="40">
        <f t="shared" si="10"/>
        <v>8</v>
      </c>
      <c r="AC14" s="46"/>
      <c r="AD14" s="36"/>
      <c r="AE14" s="36"/>
      <c r="AJ14" s="47"/>
      <c r="AK14" s="47"/>
      <c r="AL14" s="24"/>
      <c r="AM14" s="24"/>
      <c r="AN14" s="24"/>
    </row>
    <row r="15" spans="1:40" ht="39.75" customHeight="1">
      <c r="B15" s="309" t="s">
        <v>160</v>
      </c>
      <c r="C15" s="310">
        <v>0.5</v>
      </c>
      <c r="D15" s="310">
        <v>0.5</v>
      </c>
      <c r="E15" s="311">
        <f t="shared" si="6"/>
        <v>0.5</v>
      </c>
      <c r="F15" s="384" t="s">
        <v>132</v>
      </c>
      <c r="G15" s="385"/>
      <c r="H15" s="41" t="str">
        <f>IF($F15&lt;&gt;"Resource name",VLOOKUP($F15,'3. Resources'!$B$86:$C$95,2,FALSE),"")</f>
        <v>PRG</v>
      </c>
      <c r="I15" s="42">
        <f t="shared" si="7"/>
        <v>1</v>
      </c>
      <c r="J15" s="139">
        <v>0.5</v>
      </c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8"/>
        <v>0</v>
      </c>
      <c r="Y15" s="44"/>
      <c r="Z15" s="45">
        <f t="shared" si="9"/>
        <v>0</v>
      </c>
      <c r="AA15" s="40">
        <f t="shared" si="10"/>
        <v>0</v>
      </c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161</v>
      </c>
      <c r="C16" s="310">
        <v>2</v>
      </c>
      <c r="D16" s="310">
        <v>1</v>
      </c>
      <c r="E16" s="311">
        <f t="shared" si="6"/>
        <v>1</v>
      </c>
      <c r="F16" s="384" t="s">
        <v>132</v>
      </c>
      <c r="G16" s="385"/>
      <c r="H16" s="41" t="str">
        <f>IF($F16&lt;&gt;"Resource name",VLOOKUP($F16,'3. Resources'!$B$86:$C$95,2,FALSE),"")</f>
        <v>PRG</v>
      </c>
      <c r="I16" s="42">
        <f t="shared" si="7"/>
        <v>1</v>
      </c>
      <c r="J16" s="139"/>
      <c r="K16" s="139"/>
      <c r="L16" s="139">
        <v>0.75</v>
      </c>
      <c r="M16" s="139"/>
      <c r="N16" s="139"/>
      <c r="O16" s="139"/>
      <c r="P16" s="139"/>
      <c r="Q16" s="139"/>
      <c r="R16" s="139"/>
      <c r="S16" s="139">
        <v>0.25</v>
      </c>
      <c r="T16" s="139"/>
      <c r="U16" s="139"/>
      <c r="V16" s="139"/>
      <c r="W16" s="139"/>
      <c r="X16" s="140">
        <f t="shared" si="8"/>
        <v>0</v>
      </c>
      <c r="Y16" s="44"/>
      <c r="Z16" s="45">
        <f t="shared" si="9"/>
        <v>-0.5</v>
      </c>
      <c r="AA16" s="40">
        <f t="shared" si="10"/>
        <v>1</v>
      </c>
      <c r="AD16" s="36"/>
      <c r="AE16" s="36"/>
      <c r="AJ16" s="47"/>
      <c r="AK16" s="47"/>
      <c r="AL16" s="24"/>
      <c r="AM16" s="24"/>
      <c r="AN16" s="24"/>
    </row>
    <row r="17" spans="2:40">
      <c r="B17" s="309" t="s">
        <v>162</v>
      </c>
      <c r="C17" s="310">
        <v>4</v>
      </c>
      <c r="D17" s="310">
        <v>1.5</v>
      </c>
      <c r="E17" s="311">
        <f t="shared" si="6"/>
        <v>1.5</v>
      </c>
      <c r="F17" s="384" t="s">
        <v>132</v>
      </c>
      <c r="G17" s="385"/>
      <c r="H17" s="41" t="str">
        <f>IF($F17&lt;&gt;"Resource name",VLOOKUP($F17,'3. Resources'!$B$86:$C$95,2,FALSE),"")</f>
        <v>PRG</v>
      </c>
      <c r="I17" s="42">
        <f t="shared" si="7"/>
        <v>1</v>
      </c>
      <c r="J17" s="139"/>
      <c r="K17" s="139">
        <v>1.5</v>
      </c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8"/>
        <v>0</v>
      </c>
      <c r="Y17" s="44"/>
      <c r="Z17" s="45">
        <f t="shared" si="9"/>
        <v>-0.625</v>
      </c>
      <c r="AA17" s="40">
        <f t="shared" si="10"/>
        <v>2.5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 t="s">
        <v>164</v>
      </c>
      <c r="C18" s="310">
        <v>3</v>
      </c>
      <c r="D18" s="310">
        <v>2</v>
      </c>
      <c r="E18" s="311">
        <f t="shared" si="6"/>
        <v>2</v>
      </c>
      <c r="F18" s="384" t="s">
        <v>132</v>
      </c>
      <c r="G18" s="385"/>
      <c r="H18" s="41" t="str">
        <f>IF($F18&lt;&gt;"Resource name",VLOOKUP($F18,'3. Resources'!$B$86:$C$95,2,FALSE),"")</f>
        <v>PRG</v>
      </c>
      <c r="I18" s="42">
        <f t="shared" si="7"/>
        <v>1</v>
      </c>
      <c r="J18" s="139">
        <v>2</v>
      </c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8"/>
        <v>0</v>
      </c>
      <c r="Y18" s="44"/>
      <c r="Z18" s="45">
        <f t="shared" si="9"/>
        <v>-0.33333333333333337</v>
      </c>
      <c r="AA18" s="40">
        <f t="shared" si="10"/>
        <v>1</v>
      </c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 t="s">
        <v>163</v>
      </c>
      <c r="C19" s="310">
        <v>1</v>
      </c>
      <c r="D19" s="310">
        <v>0.5</v>
      </c>
      <c r="E19" s="311">
        <f t="shared" si="6"/>
        <v>0.5</v>
      </c>
      <c r="F19" s="384" t="s">
        <v>132</v>
      </c>
      <c r="G19" s="385"/>
      <c r="H19" s="41" t="str">
        <f>IF($F19&lt;&gt;"Resource name",VLOOKUP($F19,'3. Resources'!$B$86:$C$95,2,FALSE),"")</f>
        <v>PRG</v>
      </c>
      <c r="I19" s="42">
        <f t="shared" si="7"/>
        <v>1</v>
      </c>
      <c r="J19" s="139">
        <v>0.5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8"/>
        <v>0</v>
      </c>
      <c r="Y19" s="44"/>
      <c r="Z19" s="45">
        <f t="shared" si="9"/>
        <v>-0.5</v>
      </c>
      <c r="AA19" s="40">
        <f t="shared" si="10"/>
        <v>0.5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 t="s">
        <v>165</v>
      </c>
      <c r="C20" s="310">
        <v>1</v>
      </c>
      <c r="D20" s="310">
        <v>0.25</v>
      </c>
      <c r="E20" s="311">
        <f t="shared" si="6"/>
        <v>0.25</v>
      </c>
      <c r="F20" s="384" t="s">
        <v>132</v>
      </c>
      <c r="G20" s="385"/>
      <c r="H20" s="41" t="str">
        <f>IF($F20&lt;&gt;"Resource name",VLOOKUP($F20,'3. Resources'!$B$86:$C$95,2,FALSE),"")</f>
        <v>PRG</v>
      </c>
      <c r="I20" s="42">
        <f>IF(D20&lt;&gt;0,E20/D20,0)</f>
        <v>1</v>
      </c>
      <c r="J20" s="139">
        <v>0.25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>D20-E20</f>
        <v>0</v>
      </c>
      <c r="Y20" s="44"/>
      <c r="Z20" s="45">
        <f>IF(AND(C20&lt;&gt;"",C20&lt;&gt;0),D20/C20-1,0)</f>
        <v>-0.75</v>
      </c>
      <c r="AA20" s="40">
        <f>C20-D20</f>
        <v>0.75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 t="s">
        <v>170</v>
      </c>
      <c r="C21" s="310">
        <v>1</v>
      </c>
      <c r="D21" s="310">
        <v>0.75</v>
      </c>
      <c r="E21" s="311">
        <f t="shared" si="6"/>
        <v>0.75</v>
      </c>
      <c r="F21" s="384" t="s">
        <v>132</v>
      </c>
      <c r="G21" s="385"/>
      <c r="H21" s="41" t="str">
        <f>IF($F21&lt;&gt;"Resource name",VLOOKUP($F21,'3. Resources'!$B$86:$C$95,2,FALSE),"")</f>
        <v>PRG</v>
      </c>
      <c r="I21" s="42">
        <f>IF(D21&lt;&gt;0,E21/D21,0)</f>
        <v>1</v>
      </c>
      <c r="J21" s="139"/>
      <c r="K21" s="139"/>
      <c r="L21" s="139">
        <v>0.75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>D21-E21</f>
        <v>0</v>
      </c>
      <c r="Y21" s="44"/>
      <c r="Z21" s="45">
        <f>IF(AND(C21&lt;&gt;"",C21&lt;&gt;0),D21/C21-1,0)</f>
        <v>-0.25</v>
      </c>
      <c r="AA21" s="40">
        <f>C21-D21</f>
        <v>0.25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 t="s">
        <v>172</v>
      </c>
      <c r="C22" s="310">
        <v>1</v>
      </c>
      <c r="D22" s="310">
        <v>0.75</v>
      </c>
      <c r="E22" s="311">
        <f t="shared" si="6"/>
        <v>0.75</v>
      </c>
      <c r="F22" s="384" t="s">
        <v>132</v>
      </c>
      <c r="G22" s="385"/>
      <c r="H22" s="41" t="str">
        <f>IF($F22&lt;&gt;"Resource name",VLOOKUP($F22,'3. Resources'!$B$86:$C$95,2,FALSE),"")</f>
        <v>PRG</v>
      </c>
      <c r="I22" s="42">
        <f t="shared" ref="I22:I26" si="11">IF(D22&lt;&gt;0,E22/D22,0)</f>
        <v>1</v>
      </c>
      <c r="J22" s="139"/>
      <c r="K22" s="139"/>
      <c r="L22" s="139">
        <v>0.75</v>
      </c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ref="X22:X26" si="12">D22-E22</f>
        <v>0</v>
      </c>
      <c r="Y22" s="44"/>
      <c r="Z22" s="45">
        <f t="shared" ref="Z22:Z26" si="13">IF(AND(C22&lt;&gt;"",C22&lt;&gt;0),D22/C22-1,0)</f>
        <v>-0.25</v>
      </c>
      <c r="AA22" s="40">
        <f t="shared" ref="AA22:AA26" si="14">C22-D22</f>
        <v>0.25</v>
      </c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 t="s">
        <v>171</v>
      </c>
      <c r="C23" s="310">
        <v>1</v>
      </c>
      <c r="D23" s="310">
        <v>0.75</v>
      </c>
      <c r="E23" s="311">
        <f t="shared" si="6"/>
        <v>0.75</v>
      </c>
      <c r="F23" s="384" t="s">
        <v>132</v>
      </c>
      <c r="G23" s="385"/>
      <c r="H23" s="41" t="str">
        <f>IF($F23&lt;&gt;"Resource name",VLOOKUP($F23,'3. Resources'!$B$86:$C$95,2,FALSE),"")</f>
        <v>PRG</v>
      </c>
      <c r="I23" s="42">
        <f t="shared" si="11"/>
        <v>1</v>
      </c>
      <c r="J23" s="139"/>
      <c r="K23" s="139"/>
      <c r="L23" s="139">
        <v>0.75</v>
      </c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 t="shared" si="12"/>
        <v>0</v>
      </c>
      <c r="Y23" s="44"/>
      <c r="Z23" s="45">
        <f t="shared" si="13"/>
        <v>-0.25</v>
      </c>
      <c r="AA23" s="40">
        <f t="shared" si="14"/>
        <v>0.25</v>
      </c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 t="s">
        <v>173</v>
      </c>
      <c r="C24" s="310">
        <v>1</v>
      </c>
      <c r="D24" s="310">
        <v>0.75</v>
      </c>
      <c r="E24" s="311">
        <f t="shared" si="6"/>
        <v>0.75</v>
      </c>
      <c r="F24" s="384" t="s">
        <v>132</v>
      </c>
      <c r="G24" s="385"/>
      <c r="H24" s="41" t="str">
        <f>IF($F24&lt;&gt;"Resource name",VLOOKUP($F24,'3. Resources'!$B$86:$C$95,2,FALSE),"")</f>
        <v>PRG</v>
      </c>
      <c r="I24" s="42">
        <f t="shared" si="11"/>
        <v>1</v>
      </c>
      <c r="J24" s="139"/>
      <c r="K24" s="139"/>
      <c r="L24" s="139">
        <v>0.75</v>
      </c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12"/>
        <v>0</v>
      </c>
      <c r="Y24" s="44"/>
      <c r="Z24" s="45">
        <f t="shared" si="13"/>
        <v>-0.25</v>
      </c>
      <c r="AA24" s="40">
        <f t="shared" si="14"/>
        <v>0.25</v>
      </c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 t="s">
        <v>174</v>
      </c>
      <c r="C25" s="310">
        <v>9.5</v>
      </c>
      <c r="D25" s="310">
        <v>3.5</v>
      </c>
      <c r="E25" s="311">
        <f t="shared" si="6"/>
        <v>3.5</v>
      </c>
      <c r="F25" s="384" t="s">
        <v>132</v>
      </c>
      <c r="G25" s="385"/>
      <c r="H25" s="41" t="str">
        <f>IF($F25&lt;&gt;"Resource name",VLOOKUP($F25,'3. Resources'!$B$86:$C$95,2,FALSE),"")</f>
        <v>PRG</v>
      </c>
      <c r="I25" s="42">
        <f t="shared" si="11"/>
        <v>1</v>
      </c>
      <c r="J25" s="139"/>
      <c r="K25" s="139"/>
      <c r="L25" s="139"/>
      <c r="M25" s="139"/>
      <c r="N25" s="139"/>
      <c r="O25" s="139"/>
      <c r="P25" s="139">
        <v>3</v>
      </c>
      <c r="Q25" s="139"/>
      <c r="R25" s="139">
        <v>0.5</v>
      </c>
      <c r="S25" s="139"/>
      <c r="T25" s="139"/>
      <c r="U25" s="139"/>
      <c r="V25" s="139"/>
      <c r="W25" s="139"/>
      <c r="X25" s="140">
        <f t="shared" si="12"/>
        <v>0</v>
      </c>
      <c r="Y25" s="44"/>
      <c r="Z25" s="45">
        <f t="shared" si="13"/>
        <v>-0.63157894736842102</v>
      </c>
      <c r="AA25" s="40">
        <f t="shared" si="14"/>
        <v>6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 t="s">
        <v>175</v>
      </c>
      <c r="C26" s="310">
        <v>0</v>
      </c>
      <c r="D26" s="310">
        <v>6</v>
      </c>
      <c r="E26" s="311">
        <f t="shared" si="6"/>
        <v>6</v>
      </c>
      <c r="F26" s="384" t="s">
        <v>132</v>
      </c>
      <c r="G26" s="385"/>
      <c r="H26" s="41" t="str">
        <f>IF($F26&lt;&gt;"Resource name",VLOOKUP($F26,'3. Resources'!$B$86:$C$95,2,FALSE),"")</f>
        <v>PRG</v>
      </c>
      <c r="I26" s="42">
        <f t="shared" si="11"/>
        <v>1</v>
      </c>
      <c r="J26" s="139">
        <v>1</v>
      </c>
      <c r="K26" s="139"/>
      <c r="L26" s="139"/>
      <c r="M26" s="139"/>
      <c r="N26" s="139"/>
      <c r="O26" s="139"/>
      <c r="P26" s="139"/>
      <c r="Q26" s="139"/>
      <c r="R26" s="139"/>
      <c r="S26" s="139">
        <v>3</v>
      </c>
      <c r="T26" s="139"/>
      <c r="U26" s="139"/>
      <c r="V26" s="139"/>
      <c r="W26" s="139">
        <v>2</v>
      </c>
      <c r="X26" s="140">
        <f t="shared" si="12"/>
        <v>0</v>
      </c>
      <c r="Y26" s="44"/>
      <c r="Z26" s="45">
        <f t="shared" si="13"/>
        <v>0</v>
      </c>
      <c r="AA26" s="40">
        <f t="shared" si="14"/>
        <v>-6</v>
      </c>
      <c r="AD26" s="36"/>
      <c r="AE26" s="36"/>
      <c r="AJ26" s="47"/>
      <c r="AK26" s="47"/>
      <c r="AL26" s="24"/>
      <c r="AM26" s="24"/>
      <c r="AN26" s="24"/>
    </row>
    <row r="27" spans="2:40">
      <c r="B27" s="309" t="s">
        <v>177</v>
      </c>
      <c r="C27" s="310">
        <v>0</v>
      </c>
      <c r="D27" s="310">
        <v>3.5</v>
      </c>
      <c r="E27" s="311">
        <f t="shared" si="6"/>
        <v>3.5</v>
      </c>
      <c r="F27" s="384" t="s">
        <v>132</v>
      </c>
      <c r="G27" s="385"/>
      <c r="H27" s="41" t="str">
        <f>IF($F27&lt;&gt;"Resource name",VLOOKUP($F27,'3. Resources'!$B$86:$C$95,2,FALSE),"")</f>
        <v>PRG</v>
      </c>
      <c r="I27" s="42">
        <f>IF(D27&lt;&gt;0,E27/D27,0)</f>
        <v>1</v>
      </c>
      <c r="J27" s="139"/>
      <c r="K27" s="139">
        <v>2</v>
      </c>
      <c r="L27" s="139"/>
      <c r="M27" s="139"/>
      <c r="N27" s="139"/>
      <c r="O27" s="139"/>
      <c r="P27" s="139"/>
      <c r="Q27" s="139">
        <v>1</v>
      </c>
      <c r="R27" s="139">
        <v>0.5</v>
      </c>
      <c r="S27" s="139"/>
      <c r="T27" s="139"/>
      <c r="U27" s="139"/>
      <c r="V27" s="139"/>
      <c r="W27" s="139"/>
      <c r="X27" s="140">
        <f>D27-E27</f>
        <v>0</v>
      </c>
      <c r="Y27" s="44"/>
      <c r="Z27" s="45">
        <f>IF(AND(C27&lt;&gt;"",C27&lt;&gt;0),D27/C27-1,0)</f>
        <v>0</v>
      </c>
      <c r="AA27" s="40">
        <f>C27-D27</f>
        <v>-3.5</v>
      </c>
      <c r="AC27" s="46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179</v>
      </c>
      <c r="C28" s="310">
        <v>0</v>
      </c>
      <c r="D28" s="310">
        <v>0.5</v>
      </c>
      <c r="E28" s="311">
        <f t="shared" ref="E28:E39" si="15">SUM(J28:W28)</f>
        <v>0.5</v>
      </c>
      <c r="F28" s="384" t="s">
        <v>132</v>
      </c>
      <c r="G28" s="385"/>
      <c r="H28" s="41" t="str">
        <f>IF($F28&lt;&gt;"Resource name",VLOOKUP($F28,'3. Resources'!$B$86:$C$95,2,FALSE),"")</f>
        <v>PRG</v>
      </c>
      <c r="I28" s="42">
        <f t="shared" ref="I28:I39" si="16">IF(D28&lt;&gt;0,E28/D28,0)</f>
        <v>1</v>
      </c>
      <c r="J28" s="139"/>
      <c r="K28" s="139"/>
      <c r="L28" s="139"/>
      <c r="M28" s="139"/>
      <c r="N28" s="139"/>
      <c r="O28" s="139">
        <v>0.5</v>
      </c>
      <c r="P28" s="139"/>
      <c r="Q28" s="139"/>
      <c r="R28" s="139"/>
      <c r="S28" s="139"/>
      <c r="T28" s="139"/>
      <c r="U28" s="139"/>
      <c r="V28" s="139"/>
      <c r="W28" s="139"/>
      <c r="X28" s="140">
        <f t="shared" ref="X28:X39" si="17">D28-E28</f>
        <v>0</v>
      </c>
      <c r="Y28" s="44"/>
      <c r="Z28" s="45">
        <f t="shared" ref="Z28:Z39" si="18">IF(AND(C28&lt;&gt;"",C28&lt;&gt;0),D28/C28-1,0)</f>
        <v>0</v>
      </c>
      <c r="AA28" s="40">
        <f t="shared" ref="AA28:AA39" si="19">C28-D28</f>
        <v>-0.5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 t="s">
        <v>193</v>
      </c>
      <c r="C29" s="310">
        <v>0</v>
      </c>
      <c r="D29" s="310">
        <v>0.5</v>
      </c>
      <c r="E29" s="311">
        <f t="shared" si="15"/>
        <v>0.5</v>
      </c>
      <c r="F29" s="384" t="s">
        <v>132</v>
      </c>
      <c r="G29" s="385"/>
      <c r="H29" s="41" t="str">
        <f>IF($F29&lt;&gt;"Resource name",VLOOKUP($F29,'3. Resources'!$B$86:$C$95,2,FALSE),"")</f>
        <v>PRG</v>
      </c>
      <c r="I29" s="42">
        <f t="shared" si="16"/>
        <v>1</v>
      </c>
      <c r="J29" s="139"/>
      <c r="K29" s="139"/>
      <c r="L29" s="139"/>
      <c r="M29" s="139"/>
      <c r="N29" s="139"/>
      <c r="O29" s="139">
        <v>0.5</v>
      </c>
      <c r="P29" s="139"/>
      <c r="Q29" s="139"/>
      <c r="R29" s="139"/>
      <c r="S29" s="139"/>
      <c r="T29" s="139"/>
      <c r="U29" s="139"/>
      <c r="V29" s="139"/>
      <c r="W29" s="139"/>
      <c r="X29" s="140">
        <f t="shared" si="17"/>
        <v>0</v>
      </c>
      <c r="Y29" s="44"/>
      <c r="Z29" s="45">
        <f t="shared" si="18"/>
        <v>0</v>
      </c>
      <c r="AA29" s="40">
        <f t="shared" si="19"/>
        <v>-0.5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 t="s">
        <v>191</v>
      </c>
      <c r="C30" s="310">
        <v>0</v>
      </c>
      <c r="D30" s="310">
        <v>0.5</v>
      </c>
      <c r="E30" s="311">
        <f t="shared" si="15"/>
        <v>0.5</v>
      </c>
      <c r="F30" s="384" t="s">
        <v>132</v>
      </c>
      <c r="G30" s="385"/>
      <c r="H30" s="41" t="str">
        <f>IF($F30&lt;&gt;"Resource name",VLOOKUP($F30,'3. Resources'!$B$86:$C$95,2,FALSE),"")</f>
        <v>PRG</v>
      </c>
      <c r="I30" s="42">
        <f t="shared" si="16"/>
        <v>1</v>
      </c>
      <c r="J30" s="139"/>
      <c r="K30" s="139"/>
      <c r="L30" s="139"/>
      <c r="M30" s="139"/>
      <c r="N30" s="139"/>
      <c r="O30" s="139"/>
      <c r="P30" s="139"/>
      <c r="Q30" s="139"/>
      <c r="R30" s="139">
        <v>0.5</v>
      </c>
      <c r="S30" s="139"/>
      <c r="T30" s="139"/>
      <c r="U30" s="139"/>
      <c r="V30" s="139"/>
      <c r="W30" s="139"/>
      <c r="X30" s="140">
        <f t="shared" si="17"/>
        <v>0</v>
      </c>
      <c r="Y30" s="44"/>
      <c r="Z30" s="45">
        <f t="shared" si="18"/>
        <v>0</v>
      </c>
      <c r="AA30" s="40">
        <f t="shared" si="19"/>
        <v>-0.5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 t="s">
        <v>180</v>
      </c>
      <c r="C31" s="310">
        <v>0</v>
      </c>
      <c r="D31" s="310">
        <v>1</v>
      </c>
      <c r="E31" s="311">
        <f t="shared" ref="E31:E32" si="20">SUM(J31:W31)</f>
        <v>1</v>
      </c>
      <c r="F31" s="384" t="s">
        <v>132</v>
      </c>
      <c r="G31" s="385"/>
      <c r="H31" s="41" t="str">
        <f>IF($F31&lt;&gt;"Resource name",VLOOKUP($F31,'3. Resources'!$B$86:$C$95,2,FALSE),"")</f>
        <v>PRG</v>
      </c>
      <c r="I31" s="42">
        <f t="shared" ref="I31:I32" si="21">IF(D31&lt;&gt;0,E31/D31,0)</f>
        <v>1</v>
      </c>
      <c r="J31" s="139"/>
      <c r="K31" s="139"/>
      <c r="L31" s="139"/>
      <c r="M31" s="139"/>
      <c r="N31" s="139"/>
      <c r="O31" s="139"/>
      <c r="P31" s="139">
        <v>1</v>
      </c>
      <c r="Q31" s="139"/>
      <c r="R31" s="139"/>
      <c r="S31" s="139"/>
      <c r="T31" s="139"/>
      <c r="U31" s="139"/>
      <c r="V31" s="139"/>
      <c r="W31" s="139"/>
      <c r="X31" s="140">
        <f t="shared" ref="X31:X32" si="22">D31-E31</f>
        <v>0</v>
      </c>
      <c r="Y31" s="44"/>
      <c r="Z31" s="45">
        <f t="shared" ref="Z31:Z32" si="23">IF(AND(C31&lt;&gt;"",C31&lt;&gt;0),D31/C31-1,0)</f>
        <v>0</v>
      </c>
      <c r="AA31" s="40">
        <f t="shared" ref="AA31:AA32" si="24">C31-D31</f>
        <v>-1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 t="s">
        <v>184</v>
      </c>
      <c r="C32" s="310">
        <v>0</v>
      </c>
      <c r="D32" s="310">
        <v>0</v>
      </c>
      <c r="E32" s="311">
        <f t="shared" si="20"/>
        <v>0</v>
      </c>
      <c r="F32" s="384" t="s">
        <v>132</v>
      </c>
      <c r="G32" s="385"/>
      <c r="H32" s="41" t="str">
        <f>IF($F32&lt;&gt;"Resource name",VLOOKUP($F32,'3. Resources'!$B$86:$C$95,2,FALSE),"")</f>
        <v>PRG</v>
      </c>
      <c r="I32" s="42">
        <f t="shared" si="21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22"/>
        <v>0</v>
      </c>
      <c r="Y32" s="44"/>
      <c r="Z32" s="45">
        <f t="shared" si="23"/>
        <v>0</v>
      </c>
      <c r="AA32" s="40">
        <f t="shared" si="24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 t="s">
        <v>169</v>
      </c>
      <c r="C33" s="310">
        <v>0</v>
      </c>
      <c r="D33" s="310">
        <v>0.5</v>
      </c>
      <c r="E33" s="311">
        <f t="shared" si="15"/>
        <v>0.5</v>
      </c>
      <c r="F33" s="384" t="s">
        <v>132</v>
      </c>
      <c r="G33" s="385"/>
      <c r="H33" s="41" t="str">
        <f>IF($F33&lt;&gt;"Resource name",VLOOKUP($F33,'3. Resources'!$B$86:$C$95,2,FALSE),"")</f>
        <v>PRG</v>
      </c>
      <c r="I33" s="42">
        <f t="shared" si="16"/>
        <v>1</v>
      </c>
      <c r="J33" s="139"/>
      <c r="K33" s="139"/>
      <c r="L33" s="139"/>
      <c r="M33" s="139"/>
      <c r="N33" s="139"/>
      <c r="O33" s="139">
        <v>0.5</v>
      </c>
      <c r="P33" s="139"/>
      <c r="Q33" s="139"/>
      <c r="R33" s="139"/>
      <c r="S33" s="139"/>
      <c r="T33" s="139"/>
      <c r="U33" s="139"/>
      <c r="V33" s="139"/>
      <c r="W33" s="139"/>
      <c r="X33" s="140">
        <f t="shared" si="17"/>
        <v>0</v>
      </c>
      <c r="Y33" s="44"/>
      <c r="Z33" s="45">
        <f t="shared" si="18"/>
        <v>0</v>
      </c>
      <c r="AA33" s="40">
        <f t="shared" si="19"/>
        <v>-0.5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 t="s">
        <v>156</v>
      </c>
      <c r="C34" s="310">
        <v>0</v>
      </c>
      <c r="D34" s="310">
        <v>1</v>
      </c>
      <c r="E34" s="311">
        <f t="shared" si="15"/>
        <v>1</v>
      </c>
      <c r="F34" s="384" t="s">
        <v>132</v>
      </c>
      <c r="G34" s="385"/>
      <c r="H34" s="41" t="str">
        <f>IF($F34&lt;&gt;"Resource name",VLOOKUP($F34,'3. Resources'!$B$86:$C$95,2,FALSE),"")</f>
        <v>PRG</v>
      </c>
      <c r="I34" s="42">
        <f t="shared" si="16"/>
        <v>1</v>
      </c>
      <c r="J34" s="139"/>
      <c r="K34" s="139"/>
      <c r="L34" s="139"/>
      <c r="M34" s="139"/>
      <c r="N34" s="139"/>
      <c r="O34" s="139"/>
      <c r="P34" s="139"/>
      <c r="Q34" s="139"/>
      <c r="R34" s="139">
        <v>1</v>
      </c>
      <c r="S34" s="139"/>
      <c r="T34" s="139"/>
      <c r="U34" s="139"/>
      <c r="V34" s="139"/>
      <c r="W34" s="139"/>
      <c r="X34" s="140">
        <f t="shared" si="17"/>
        <v>0</v>
      </c>
      <c r="Y34" s="44"/>
      <c r="Z34" s="45">
        <f t="shared" si="18"/>
        <v>0</v>
      </c>
      <c r="AA34" s="40">
        <f t="shared" si="19"/>
        <v>-1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 t="s">
        <v>187</v>
      </c>
      <c r="C35" s="310">
        <v>0</v>
      </c>
      <c r="D35" s="310">
        <v>1</v>
      </c>
      <c r="E35" s="311">
        <f t="shared" ref="E35" si="25">SUM(J35:W35)</f>
        <v>1</v>
      </c>
      <c r="F35" s="384" t="s">
        <v>132</v>
      </c>
      <c r="G35" s="385"/>
      <c r="H35" s="41" t="str">
        <f>IF($F35&lt;&gt;"Resource name",VLOOKUP($F35,'3. Resources'!$B$86:$C$95,2,FALSE),"")</f>
        <v>PRG</v>
      </c>
      <c r="I35" s="42">
        <f t="shared" ref="I35" si="26">IF(D35&lt;&gt;0,E35/D35,0)</f>
        <v>1</v>
      </c>
      <c r="J35" s="139"/>
      <c r="K35" s="139"/>
      <c r="L35" s="139"/>
      <c r="M35" s="139"/>
      <c r="N35" s="139"/>
      <c r="O35" s="139"/>
      <c r="P35" s="139"/>
      <c r="Q35" s="139">
        <v>1</v>
      </c>
      <c r="R35" s="139"/>
      <c r="S35" s="139"/>
      <c r="T35" s="139"/>
      <c r="U35" s="139"/>
      <c r="V35" s="139"/>
      <c r="W35" s="139"/>
      <c r="X35" s="140">
        <f t="shared" ref="X35" si="27">D35-E35</f>
        <v>0</v>
      </c>
      <c r="Y35" s="44"/>
      <c r="Z35" s="45">
        <f t="shared" ref="Z35" si="28">IF(AND(C35&lt;&gt;"",C35&lt;&gt;0),D35/C35-1,0)</f>
        <v>0</v>
      </c>
      <c r="AA35" s="40">
        <f t="shared" ref="AA35" si="29">C35-D35</f>
        <v>-1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 t="s">
        <v>188</v>
      </c>
      <c r="C36" s="310">
        <v>0</v>
      </c>
      <c r="D36" s="310">
        <v>1</v>
      </c>
      <c r="E36" s="311">
        <f t="shared" ref="E36" si="30">SUM(J36:W36)</f>
        <v>1</v>
      </c>
      <c r="F36" s="384" t="s">
        <v>132</v>
      </c>
      <c r="G36" s="385"/>
      <c r="H36" s="41" t="str">
        <f>IF($F36&lt;&gt;"Resource name",VLOOKUP($F36,'3. Resources'!$B$86:$C$95,2,FALSE),"")</f>
        <v>PRG</v>
      </c>
      <c r="I36" s="42">
        <f t="shared" ref="I36" si="31">IF(D36&lt;&gt;0,E36/D36,0)</f>
        <v>1</v>
      </c>
      <c r="J36" s="139"/>
      <c r="K36" s="139"/>
      <c r="L36" s="139"/>
      <c r="M36" s="139"/>
      <c r="N36" s="139"/>
      <c r="O36" s="139"/>
      <c r="P36" s="139"/>
      <c r="Q36" s="139">
        <v>1</v>
      </c>
      <c r="R36" s="139"/>
      <c r="S36" s="139"/>
      <c r="T36" s="139"/>
      <c r="U36" s="139"/>
      <c r="V36" s="139"/>
      <c r="W36" s="139"/>
      <c r="X36" s="140">
        <f t="shared" ref="X36" si="32">D36-E36</f>
        <v>0</v>
      </c>
      <c r="Y36" s="44"/>
      <c r="Z36" s="45">
        <f t="shared" ref="Z36" si="33">IF(AND(C36&lt;&gt;"",C36&lt;&gt;0),D36/C36-1,0)</f>
        <v>0</v>
      </c>
      <c r="AA36" s="40">
        <f t="shared" ref="AA36" si="34">C36-D36</f>
        <v>-1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 t="s">
        <v>189</v>
      </c>
      <c r="C37" s="310">
        <v>0</v>
      </c>
      <c r="D37" s="310">
        <v>1</v>
      </c>
      <c r="E37" s="311">
        <f t="shared" ref="E37" si="35">SUM(J37:W37)</f>
        <v>1</v>
      </c>
      <c r="F37" s="384" t="s">
        <v>132</v>
      </c>
      <c r="G37" s="385"/>
      <c r="H37" s="41" t="str">
        <f>IF($F37&lt;&gt;"Resource name",VLOOKUP($F37,'3. Resources'!$B$86:$C$95,2,FALSE),"")</f>
        <v>PRG</v>
      </c>
      <c r="I37" s="42">
        <f t="shared" ref="I37:I38" si="36">IF(D37&lt;&gt;0,E37/D37,0)</f>
        <v>1</v>
      </c>
      <c r="J37" s="139"/>
      <c r="K37" s="139"/>
      <c r="L37" s="139"/>
      <c r="M37" s="139"/>
      <c r="N37" s="139"/>
      <c r="O37" s="139"/>
      <c r="P37" s="139"/>
      <c r="Q37" s="139">
        <v>1</v>
      </c>
      <c r="R37" s="139"/>
      <c r="S37" s="139"/>
      <c r="T37" s="139"/>
      <c r="U37" s="139"/>
      <c r="V37" s="139"/>
      <c r="W37" s="139"/>
      <c r="X37" s="140">
        <f t="shared" ref="X37:X38" si="37">D37-E37</f>
        <v>0</v>
      </c>
      <c r="Y37" s="44"/>
      <c r="Z37" s="45">
        <f t="shared" ref="Z37:Z38" si="38">IF(AND(C37&lt;&gt;"",C37&lt;&gt;0),D37/C37-1,0)</f>
        <v>0</v>
      </c>
      <c r="AA37" s="40">
        <f t="shared" ref="AA37:AA38" si="39">C37-D37</f>
        <v>-1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 t="s">
        <v>183</v>
      </c>
      <c r="C38" s="310">
        <v>0</v>
      </c>
      <c r="D38" s="310">
        <v>0</v>
      </c>
      <c r="E38" s="311">
        <f t="shared" ref="E38" si="40">SUM(J38:W38)</f>
        <v>0</v>
      </c>
      <c r="F38" s="384" t="s">
        <v>132</v>
      </c>
      <c r="G38" s="385"/>
      <c r="H38" s="41" t="str">
        <f>IF($F38&lt;&gt;"Resource name",VLOOKUP($F38,'3. Resources'!$B$86:$C$95,2,FALSE),"")</f>
        <v>PRG</v>
      </c>
      <c r="I38" s="42">
        <f t="shared" si="36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37"/>
        <v>0</v>
      </c>
      <c r="Y38" s="44"/>
      <c r="Z38" s="45">
        <f t="shared" si="38"/>
        <v>0</v>
      </c>
      <c r="AA38" s="40">
        <f t="shared" si="39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 t="s">
        <v>195</v>
      </c>
      <c r="C39" s="310">
        <v>0</v>
      </c>
      <c r="D39" s="310">
        <v>2</v>
      </c>
      <c r="E39" s="311">
        <f t="shared" si="15"/>
        <v>2</v>
      </c>
      <c r="F39" s="384" t="s">
        <v>132</v>
      </c>
      <c r="G39" s="385"/>
      <c r="H39" s="41" t="str">
        <f>IF($F39&lt;&gt;"Resource name",VLOOKUP($F39,'3. Resources'!$B$86:$C$95,2,FALSE),"")</f>
        <v>PRG</v>
      </c>
      <c r="I39" s="42">
        <f t="shared" si="16"/>
        <v>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>
        <v>2</v>
      </c>
      <c r="X39" s="140">
        <f t="shared" si="17"/>
        <v>0</v>
      </c>
      <c r="Y39" s="44"/>
      <c r="Z39" s="45">
        <f t="shared" si="18"/>
        <v>0</v>
      </c>
      <c r="AA39" s="40">
        <f t="shared" si="19"/>
        <v>-2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48" t="s">
        <v>96</v>
      </c>
      <c r="C40" s="49"/>
      <c r="D40" s="49"/>
      <c r="E40" s="49"/>
      <c r="F40" s="402"/>
      <c r="G40" s="403"/>
      <c r="H40" s="50"/>
      <c r="I40" s="50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2"/>
      <c r="Y40" s="53"/>
      <c r="Z40" s="54"/>
      <c r="AA40" s="55"/>
      <c r="AC40" s="46"/>
      <c r="AD40" s="36"/>
      <c r="AE40" s="36"/>
      <c r="AJ40" s="47"/>
      <c r="AK40" s="47"/>
      <c r="AL40" s="24"/>
      <c r="AM40" s="24"/>
      <c r="AN40" s="24"/>
    </row>
    <row r="41" spans="2:40">
      <c r="B41" s="309" t="s">
        <v>135</v>
      </c>
      <c r="C41" s="310">
        <v>12</v>
      </c>
      <c r="D41" s="310">
        <v>9</v>
      </c>
      <c r="E41" s="311">
        <f t="shared" ref="E41:E54" si="41">SUM(J41:W41)</f>
        <v>9</v>
      </c>
      <c r="F41" s="384" t="s">
        <v>133</v>
      </c>
      <c r="G41" s="385"/>
      <c r="H41" s="41" t="str">
        <f>IF($F41&lt;&gt;"Resource name",VLOOKUP($F41,'3. Resources'!$B$86:$C$95,2,FALSE),"")</f>
        <v>ART</v>
      </c>
      <c r="I41" s="42">
        <f t="shared" ref="I41:I54" si="42">IF(D41&lt;&gt;0,E41/D41,0)</f>
        <v>1</v>
      </c>
      <c r="J41" s="139">
        <v>4</v>
      </c>
      <c r="K41" s="139">
        <v>4</v>
      </c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>
        <v>1</v>
      </c>
      <c r="X41" s="140">
        <f t="shared" ref="X41:X54" si="43">D41-E41</f>
        <v>0</v>
      </c>
      <c r="Y41" s="44"/>
      <c r="Z41" s="45">
        <f t="shared" ref="Z41:Z54" si="44">IF(AND(C41&lt;&gt;"",C41&lt;&gt;0),D41/C41-1,0)</f>
        <v>-0.25</v>
      </c>
      <c r="AA41" s="40">
        <f t="shared" ref="AA41:AA54" si="45">C41-D41</f>
        <v>3</v>
      </c>
      <c r="AC41" s="46"/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 t="s">
        <v>136</v>
      </c>
      <c r="C42" s="310">
        <v>12</v>
      </c>
      <c r="D42" s="310">
        <v>16</v>
      </c>
      <c r="E42" s="311">
        <f t="shared" si="41"/>
        <v>3.5</v>
      </c>
      <c r="F42" s="384" t="s">
        <v>133</v>
      </c>
      <c r="G42" s="385"/>
      <c r="H42" s="41" t="str">
        <f>IF($F42&lt;&gt;"Resource name",VLOOKUP($F42,'3. Resources'!$B$86:$C$95,2,FALSE),"")</f>
        <v>ART</v>
      </c>
      <c r="I42" s="42">
        <f t="shared" si="42"/>
        <v>0.21875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>
        <v>3.5</v>
      </c>
      <c r="X42" s="140">
        <f t="shared" si="43"/>
        <v>12.5</v>
      </c>
      <c r="Y42" s="44"/>
      <c r="Z42" s="45">
        <f t="shared" si="44"/>
        <v>0.33333333333333326</v>
      </c>
      <c r="AA42" s="40">
        <f t="shared" si="45"/>
        <v>-4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 t="s">
        <v>137</v>
      </c>
      <c r="C43" s="310">
        <v>4</v>
      </c>
      <c r="D43" s="310">
        <v>1</v>
      </c>
      <c r="E43" s="311">
        <f t="shared" si="41"/>
        <v>1</v>
      </c>
      <c r="F43" s="384" t="s">
        <v>133</v>
      </c>
      <c r="G43" s="385"/>
      <c r="H43" s="41" t="str">
        <f>IF($F43&lt;&gt;"Resource name",VLOOKUP($F43,'3. Resources'!$B$86:$C$95,2,FALSE),"")</f>
        <v>ART</v>
      </c>
      <c r="I43" s="42">
        <f t="shared" si="42"/>
        <v>1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>
        <v>1</v>
      </c>
      <c r="W43" s="139"/>
      <c r="X43" s="140">
        <f t="shared" si="43"/>
        <v>0</v>
      </c>
      <c r="Y43" s="44"/>
      <c r="Z43" s="45">
        <f t="shared" si="44"/>
        <v>-0.75</v>
      </c>
      <c r="AA43" s="40">
        <f t="shared" si="45"/>
        <v>3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 t="s">
        <v>138</v>
      </c>
      <c r="C44" s="310">
        <v>4</v>
      </c>
      <c r="D44" s="310">
        <v>1</v>
      </c>
      <c r="E44" s="311">
        <f t="shared" si="41"/>
        <v>1</v>
      </c>
      <c r="F44" s="384" t="s">
        <v>133</v>
      </c>
      <c r="G44" s="385"/>
      <c r="H44" s="41" t="str">
        <f>IF($F44&lt;&gt;"Resource name",VLOOKUP($F44,'3. Resources'!$B$86:$C$95,2,FALSE),"")</f>
        <v>ART</v>
      </c>
      <c r="I44" s="42">
        <f t="shared" si="42"/>
        <v>1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>
        <v>1</v>
      </c>
      <c r="W44" s="139"/>
      <c r="X44" s="140">
        <f t="shared" si="43"/>
        <v>0</v>
      </c>
      <c r="Y44" s="44"/>
      <c r="Z44" s="45">
        <f t="shared" si="44"/>
        <v>-0.75</v>
      </c>
      <c r="AA44" s="40">
        <f t="shared" si="45"/>
        <v>3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 t="s">
        <v>139</v>
      </c>
      <c r="C45" s="310">
        <v>4</v>
      </c>
      <c r="D45" s="310">
        <v>1</v>
      </c>
      <c r="E45" s="311">
        <f t="shared" si="41"/>
        <v>1</v>
      </c>
      <c r="F45" s="384" t="s">
        <v>133</v>
      </c>
      <c r="G45" s="385"/>
      <c r="H45" s="41" t="str">
        <f>IF($F45&lt;&gt;"Resource name",VLOOKUP($F45,'3. Resources'!$B$86:$C$95,2,FALSE),"")</f>
        <v>ART</v>
      </c>
      <c r="I45" s="42">
        <f t="shared" si="42"/>
        <v>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>
        <v>1</v>
      </c>
      <c r="W45" s="139"/>
      <c r="X45" s="140">
        <f t="shared" si="43"/>
        <v>0</v>
      </c>
      <c r="Y45" s="44"/>
      <c r="Z45" s="45">
        <f t="shared" si="44"/>
        <v>-0.75</v>
      </c>
      <c r="AA45" s="40">
        <f t="shared" si="45"/>
        <v>3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 t="s">
        <v>140</v>
      </c>
      <c r="C46" s="310">
        <v>4</v>
      </c>
      <c r="D46" s="310">
        <v>4</v>
      </c>
      <c r="E46" s="311">
        <f t="shared" si="41"/>
        <v>1</v>
      </c>
      <c r="F46" s="384" t="s">
        <v>133</v>
      </c>
      <c r="G46" s="385"/>
      <c r="H46" s="41" t="str">
        <f>IF($F46&lt;&gt;"Resource name",VLOOKUP($F46,'3. Resources'!$B$86:$C$95,2,FALSE),"")</f>
        <v>ART</v>
      </c>
      <c r="I46" s="42">
        <f t="shared" si="42"/>
        <v>0.25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>
        <v>1</v>
      </c>
      <c r="X46" s="140">
        <f t="shared" si="43"/>
        <v>3</v>
      </c>
      <c r="Y46" s="44"/>
      <c r="Z46" s="45">
        <f t="shared" si="44"/>
        <v>0</v>
      </c>
      <c r="AA46" s="40">
        <f t="shared" si="4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 t="s">
        <v>182</v>
      </c>
      <c r="C47" s="310">
        <v>0</v>
      </c>
      <c r="D47" s="310">
        <v>1</v>
      </c>
      <c r="E47" s="311">
        <f t="shared" si="41"/>
        <v>1</v>
      </c>
      <c r="F47" s="384" t="s">
        <v>133</v>
      </c>
      <c r="G47" s="385"/>
      <c r="H47" s="41" t="str">
        <f>IF($F47&lt;&gt;"Resource name",VLOOKUP($F47,'3. Resources'!$B$86:$C$95,2,FALSE),"")</f>
        <v>ART</v>
      </c>
      <c r="I47" s="42">
        <f t="shared" si="42"/>
        <v>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>
        <v>1</v>
      </c>
      <c r="W47" s="139"/>
      <c r="X47" s="140">
        <f t="shared" si="43"/>
        <v>0</v>
      </c>
      <c r="Y47" s="44"/>
      <c r="Z47" s="45">
        <f t="shared" si="44"/>
        <v>0</v>
      </c>
      <c r="AA47" s="40">
        <f t="shared" si="45"/>
        <v>-1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41"/>
        <v>0</v>
      </c>
      <c r="F48" s="384" t="s">
        <v>46</v>
      </c>
      <c r="G48" s="385"/>
      <c r="H48" s="41" t="str">
        <f>IF($F48&lt;&gt;"Resource name",VLOOKUP($F48,'3. Resources'!$B$86:$C$95,2,FALSE),"")</f>
        <v/>
      </c>
      <c r="I48" s="42">
        <f t="shared" si="4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43"/>
        <v>0</v>
      </c>
      <c r="Y48" s="44"/>
      <c r="Z48" s="45">
        <f t="shared" si="44"/>
        <v>0</v>
      </c>
      <c r="AA48" s="40">
        <f t="shared" si="4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41"/>
        <v>0</v>
      </c>
      <c r="F49" s="384" t="s">
        <v>46</v>
      </c>
      <c r="G49" s="385"/>
      <c r="H49" s="41" t="str">
        <f>IF($F49&lt;&gt;"Resource name",VLOOKUP($F49,'3. Resources'!$B$86:$C$95,2,FALSE),"")</f>
        <v/>
      </c>
      <c r="I49" s="42">
        <f t="shared" si="4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43"/>
        <v>0</v>
      </c>
      <c r="Y49" s="44"/>
      <c r="Z49" s="45">
        <f t="shared" si="44"/>
        <v>0</v>
      </c>
      <c r="AA49" s="40">
        <f t="shared" si="45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41"/>
        <v>0</v>
      </c>
      <c r="F50" s="384" t="s">
        <v>46</v>
      </c>
      <c r="G50" s="385"/>
      <c r="H50" s="41" t="str">
        <f>IF($F50&lt;&gt;"Resource name",VLOOKUP($F50,'3. Resources'!$B$86:$C$95,2,FALSE),"")</f>
        <v/>
      </c>
      <c r="I50" s="42">
        <f t="shared" si="4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43"/>
        <v>0</v>
      </c>
      <c r="Y50" s="44"/>
      <c r="Z50" s="45">
        <f t="shared" si="44"/>
        <v>0</v>
      </c>
      <c r="AA50" s="40">
        <f t="shared" si="45"/>
        <v>0</v>
      </c>
      <c r="AD50" s="36"/>
      <c r="AE50" s="36"/>
      <c r="AJ50" s="47"/>
      <c r="AK50" s="47"/>
      <c r="AL50" s="24"/>
      <c r="AM50" s="24"/>
      <c r="AN50" s="24"/>
    </row>
    <row r="51" spans="2:40" ht="15.75" customHeight="1">
      <c r="B51" s="309"/>
      <c r="C51" s="310"/>
      <c r="D51" s="310"/>
      <c r="E51" s="311">
        <f t="shared" si="41"/>
        <v>0</v>
      </c>
      <c r="F51" s="384" t="s">
        <v>46</v>
      </c>
      <c r="G51" s="385"/>
      <c r="H51" s="41" t="str">
        <f>IF($F51&lt;&gt;"Resource name",VLOOKUP($F51,'3. Resources'!$B$86:$C$95,2,FALSE),"")</f>
        <v/>
      </c>
      <c r="I51" s="42">
        <f t="shared" si="4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43"/>
        <v>0</v>
      </c>
      <c r="Y51" s="44"/>
      <c r="Z51" s="45">
        <f t="shared" si="44"/>
        <v>0</v>
      </c>
      <c r="AA51" s="40">
        <f t="shared" si="45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/>
      <c r="C52" s="310"/>
      <c r="D52" s="310"/>
      <c r="E52" s="311">
        <f t="shared" si="41"/>
        <v>0</v>
      </c>
      <c r="F52" s="384" t="s">
        <v>46</v>
      </c>
      <c r="G52" s="385"/>
      <c r="H52" s="41" t="str">
        <f>IF($F52&lt;&gt;"Resource name",VLOOKUP($F52,'3. Resources'!$B$86:$C$95,2,FALSE),"")</f>
        <v/>
      </c>
      <c r="I52" s="42">
        <f t="shared" si="4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43"/>
        <v>0</v>
      </c>
      <c r="Y52" s="44"/>
      <c r="Z52" s="45">
        <f t="shared" si="44"/>
        <v>0</v>
      </c>
      <c r="AA52" s="40">
        <f t="shared" si="45"/>
        <v>0</v>
      </c>
      <c r="AD52" s="36"/>
      <c r="AE52" s="36"/>
      <c r="AJ52" s="47"/>
      <c r="AK52" s="47"/>
      <c r="AL52" s="24"/>
      <c r="AM52" s="24"/>
      <c r="AN52" s="24"/>
    </row>
    <row r="53" spans="2:40" ht="15.75" customHeight="1">
      <c r="B53" s="309"/>
      <c r="C53" s="310"/>
      <c r="D53" s="310"/>
      <c r="E53" s="311">
        <f t="shared" si="41"/>
        <v>0</v>
      </c>
      <c r="F53" s="384" t="s">
        <v>46</v>
      </c>
      <c r="G53" s="385"/>
      <c r="H53" s="41" t="str">
        <f>IF($F53&lt;&gt;"Resource name",VLOOKUP($F53,'3. Resources'!$B$86:$C$95,2,FALSE),"")</f>
        <v/>
      </c>
      <c r="I53" s="42">
        <f t="shared" si="4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43"/>
        <v>0</v>
      </c>
      <c r="Y53" s="44"/>
      <c r="Z53" s="45">
        <f t="shared" si="44"/>
        <v>0</v>
      </c>
      <c r="AA53" s="40">
        <f t="shared" si="45"/>
        <v>0</v>
      </c>
      <c r="AD53" s="36"/>
      <c r="AE53" s="36"/>
      <c r="AJ53" s="47"/>
      <c r="AK53" s="47"/>
      <c r="AL53" s="24"/>
      <c r="AM53" s="24"/>
      <c r="AN53" s="24"/>
    </row>
    <row r="54" spans="2:40" ht="15.75" customHeight="1">
      <c r="B54" s="309"/>
      <c r="C54" s="310"/>
      <c r="D54" s="310"/>
      <c r="E54" s="311">
        <f t="shared" si="41"/>
        <v>0</v>
      </c>
      <c r="F54" s="384" t="s">
        <v>46</v>
      </c>
      <c r="G54" s="385"/>
      <c r="H54" s="41" t="str">
        <f>IF($F54&lt;&gt;"Resource name",VLOOKUP($F54,'3. Resources'!$B$86:$C$95,2,FALSE),"")</f>
        <v/>
      </c>
      <c r="I54" s="42">
        <f t="shared" si="42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43"/>
        <v>0</v>
      </c>
      <c r="Y54" s="44"/>
      <c r="Z54" s="45">
        <f t="shared" si="44"/>
        <v>0</v>
      </c>
      <c r="AA54" s="40">
        <f t="shared" si="45"/>
        <v>0</v>
      </c>
      <c r="AD54" s="36"/>
      <c r="AE54" s="36"/>
      <c r="AJ54" s="47"/>
      <c r="AK54" s="47"/>
      <c r="AL54" s="24"/>
      <c r="AM54" s="24"/>
      <c r="AN54" s="24"/>
    </row>
    <row r="55" spans="2:40" ht="15.75" customHeight="1">
      <c r="B55" s="48" t="s">
        <v>97</v>
      </c>
      <c r="C55" s="49"/>
      <c r="D55" s="49"/>
      <c r="E55" s="49"/>
      <c r="F55" s="404"/>
      <c r="G55" s="404"/>
      <c r="H55" s="50"/>
      <c r="I55" s="50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2"/>
      <c r="Y55" s="53"/>
      <c r="Z55" s="54"/>
      <c r="AA55" s="55"/>
      <c r="AD55" s="36"/>
      <c r="AE55" s="36"/>
      <c r="AJ55" s="47"/>
      <c r="AK55" s="47"/>
      <c r="AL55" s="24"/>
      <c r="AM55" s="24"/>
      <c r="AN55" s="24"/>
    </row>
    <row r="56" spans="2:40" ht="15.75" customHeight="1">
      <c r="B56" s="309" t="s">
        <v>178</v>
      </c>
      <c r="C56" s="310">
        <v>2</v>
      </c>
      <c r="D56" s="310">
        <v>28.5</v>
      </c>
      <c r="E56" s="311">
        <f t="shared" ref="E56:E70" si="46">SUM(J56:W56)</f>
        <v>28.5</v>
      </c>
      <c r="F56" s="384" t="s">
        <v>134</v>
      </c>
      <c r="G56" s="385"/>
      <c r="H56" s="41" t="str">
        <f>IF($F56&lt;&gt;"Resource name",VLOOKUP($F56,'3. Resources'!$B$86:$C$95,2,FALSE),"")</f>
        <v>GD</v>
      </c>
      <c r="I56" s="42">
        <f t="shared" ref="I56:I70" si="47">IF(D56&lt;&gt;0,E56/D56,0)</f>
        <v>1</v>
      </c>
      <c r="J56" s="139">
        <v>2</v>
      </c>
      <c r="K56" s="139"/>
      <c r="L56" s="139">
        <v>4</v>
      </c>
      <c r="M56" s="139"/>
      <c r="N56" s="139">
        <v>6</v>
      </c>
      <c r="O56" s="139">
        <v>5</v>
      </c>
      <c r="P56" s="139">
        <v>4</v>
      </c>
      <c r="Q56" s="139">
        <v>4.5</v>
      </c>
      <c r="R56" s="139">
        <v>3</v>
      </c>
      <c r="S56" s="139"/>
      <c r="T56" s="139"/>
      <c r="U56" s="139"/>
      <c r="V56" s="139"/>
      <c r="W56" s="139"/>
      <c r="X56" s="140">
        <f t="shared" ref="X56:X70" si="48">D56-E56</f>
        <v>0</v>
      </c>
      <c r="Y56" s="44"/>
      <c r="Z56" s="45">
        <f t="shared" ref="Z56:Z70" si="49">IF(AND(C56&lt;&gt;"",C56&lt;&gt;0),D56/C56-1,0)</f>
        <v>13.25</v>
      </c>
      <c r="AA56" s="40">
        <f t="shared" ref="AA56:AA70" si="50">C56-D56</f>
        <v>-26.5</v>
      </c>
      <c r="AD56" s="36"/>
      <c r="AE56" s="36"/>
      <c r="AJ56" s="47"/>
      <c r="AK56" s="47"/>
      <c r="AL56" s="24"/>
      <c r="AM56" s="24"/>
      <c r="AN56" s="24"/>
    </row>
    <row r="57" spans="2:40">
      <c r="B57" s="309" t="s">
        <v>176</v>
      </c>
      <c r="C57" s="310">
        <v>0</v>
      </c>
      <c r="D57" s="310">
        <v>0.75</v>
      </c>
      <c r="E57" s="311">
        <f t="shared" si="46"/>
        <v>0.75</v>
      </c>
      <c r="F57" s="384" t="s">
        <v>134</v>
      </c>
      <c r="G57" s="385"/>
      <c r="H57" s="41" t="str">
        <f>IF($F57&lt;&gt;"Resource name",VLOOKUP($F57,'3. Resources'!$B$86:$C$95,2,FALSE),"")</f>
        <v>GD</v>
      </c>
      <c r="I57" s="42">
        <f t="shared" si="47"/>
        <v>1</v>
      </c>
      <c r="J57" s="139">
        <v>0.5</v>
      </c>
      <c r="K57" s="139">
        <v>0.25</v>
      </c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48"/>
        <v>0</v>
      </c>
      <c r="Y57" s="44"/>
      <c r="Z57" s="45">
        <f t="shared" si="49"/>
        <v>0</v>
      </c>
      <c r="AA57" s="40">
        <f t="shared" si="50"/>
        <v>-0.75</v>
      </c>
      <c r="AD57" s="36"/>
      <c r="AE57" s="36"/>
      <c r="AJ57" s="47"/>
      <c r="AK57" s="47"/>
      <c r="AL57" s="24"/>
      <c r="AM57" s="24"/>
      <c r="AN57" s="24"/>
    </row>
    <row r="58" spans="2:40" ht="15.75" customHeight="1">
      <c r="B58" s="309" t="s">
        <v>185</v>
      </c>
      <c r="C58" s="310">
        <v>0</v>
      </c>
      <c r="D58" s="310">
        <v>16</v>
      </c>
      <c r="E58" s="311">
        <f t="shared" si="46"/>
        <v>8</v>
      </c>
      <c r="F58" s="384" t="s">
        <v>134</v>
      </c>
      <c r="G58" s="385"/>
      <c r="H58" s="41" t="str">
        <f>IF($F58&lt;&gt;"Resource name",VLOOKUP($F58,'3. Resources'!$B$86:$C$95,2,FALSE),"")</f>
        <v>GD</v>
      </c>
      <c r="I58" s="42">
        <f t="shared" si="47"/>
        <v>0.5</v>
      </c>
      <c r="J58" s="139"/>
      <c r="K58" s="139"/>
      <c r="L58" s="139"/>
      <c r="M58" s="139">
        <v>6</v>
      </c>
      <c r="N58" s="139"/>
      <c r="O58" s="139"/>
      <c r="P58" s="139">
        <v>1</v>
      </c>
      <c r="Q58" s="139"/>
      <c r="R58" s="139">
        <v>1</v>
      </c>
      <c r="S58" s="139"/>
      <c r="T58" s="139"/>
      <c r="U58" s="139"/>
      <c r="V58" s="139"/>
      <c r="W58" s="139"/>
      <c r="X58" s="140">
        <f t="shared" si="48"/>
        <v>8</v>
      </c>
      <c r="Y58" s="44"/>
      <c r="Z58" s="45">
        <f t="shared" si="49"/>
        <v>0</v>
      </c>
      <c r="AA58" s="40">
        <f t="shared" si="50"/>
        <v>-16</v>
      </c>
      <c r="AD58" s="36"/>
      <c r="AE58" s="36"/>
      <c r="AJ58" s="47"/>
      <c r="AK58" s="47"/>
      <c r="AL58" s="24"/>
      <c r="AM58" s="24"/>
      <c r="AN58" s="24"/>
    </row>
    <row r="59" spans="2:40" ht="15.75" customHeight="1">
      <c r="B59" s="309" t="s">
        <v>192</v>
      </c>
      <c r="C59" s="310">
        <v>0</v>
      </c>
      <c r="D59" s="310">
        <v>1</v>
      </c>
      <c r="E59" s="311">
        <f t="shared" si="46"/>
        <v>1</v>
      </c>
      <c r="F59" s="384" t="s">
        <v>134</v>
      </c>
      <c r="G59" s="385"/>
      <c r="H59" s="41" t="str">
        <f>IF($F59&lt;&gt;"Resource name",VLOOKUP($F59,'3. Resources'!$B$86:$C$95,2,FALSE),"")</f>
        <v>GD</v>
      </c>
      <c r="I59" s="42">
        <f t="shared" si="47"/>
        <v>1</v>
      </c>
      <c r="J59" s="139"/>
      <c r="K59" s="139"/>
      <c r="L59" s="139"/>
      <c r="M59" s="139"/>
      <c r="N59" s="139"/>
      <c r="O59" s="139"/>
      <c r="P59" s="139"/>
      <c r="Q59" s="139"/>
      <c r="R59" s="139">
        <v>1</v>
      </c>
      <c r="S59" s="139"/>
      <c r="T59" s="139"/>
      <c r="U59" s="139"/>
      <c r="V59" s="139"/>
      <c r="W59" s="139"/>
      <c r="X59" s="140">
        <f t="shared" si="48"/>
        <v>0</v>
      </c>
      <c r="Y59" s="44"/>
      <c r="Z59" s="45">
        <f t="shared" si="49"/>
        <v>0</v>
      </c>
      <c r="AA59" s="40">
        <f t="shared" si="50"/>
        <v>-1</v>
      </c>
      <c r="AD59" s="36"/>
      <c r="AE59" s="36"/>
      <c r="AJ59" s="47"/>
      <c r="AK59" s="47"/>
      <c r="AL59" s="24"/>
      <c r="AM59" s="24"/>
      <c r="AN59" s="24"/>
    </row>
    <row r="60" spans="2:40" ht="15.75" customHeight="1">
      <c r="B60" s="309" t="s">
        <v>194</v>
      </c>
      <c r="C60" s="310">
        <v>0</v>
      </c>
      <c r="D60" s="310">
        <v>15</v>
      </c>
      <c r="E60" s="311">
        <f t="shared" si="46"/>
        <v>6.5</v>
      </c>
      <c r="F60" s="384" t="s">
        <v>134</v>
      </c>
      <c r="G60" s="385"/>
      <c r="H60" s="41" t="str">
        <f>IF($F60&lt;&gt;"Resource name",VLOOKUP($F60,'3. Resources'!$B$86:$C$95,2,FALSE),"")</f>
        <v>GD</v>
      </c>
      <c r="I60" s="42">
        <f t="shared" si="47"/>
        <v>0.43333333333333335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>
        <v>5</v>
      </c>
      <c r="T60" s="139"/>
      <c r="U60" s="139"/>
      <c r="V60" s="139">
        <v>0.5</v>
      </c>
      <c r="W60" s="139">
        <v>1</v>
      </c>
      <c r="X60" s="140">
        <f t="shared" si="48"/>
        <v>8.5</v>
      </c>
      <c r="Y60" s="44"/>
      <c r="Z60" s="45">
        <f t="shared" si="49"/>
        <v>0</v>
      </c>
      <c r="AA60" s="40">
        <f t="shared" si="50"/>
        <v>-15</v>
      </c>
      <c r="AD60" s="36"/>
      <c r="AE60" s="36"/>
      <c r="AJ60" s="47"/>
      <c r="AK60" s="47"/>
      <c r="AL60" s="24"/>
      <c r="AM60" s="24"/>
      <c r="AN60" s="24"/>
    </row>
    <row r="61" spans="2:40" ht="15.75" customHeight="1">
      <c r="B61" s="309"/>
      <c r="C61" s="310"/>
      <c r="D61" s="310"/>
      <c r="E61" s="311">
        <f t="shared" si="46"/>
        <v>0</v>
      </c>
      <c r="F61" s="384" t="s">
        <v>46</v>
      </c>
      <c r="G61" s="385"/>
      <c r="H61" s="41" t="str">
        <f>IF($F61&lt;&gt;"Resource name",VLOOKUP($F61,'3. Resources'!$B$86:$C$95,2,FALSE),"")</f>
        <v/>
      </c>
      <c r="I61" s="42">
        <f t="shared" si="4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48"/>
        <v>0</v>
      </c>
      <c r="Y61" s="44"/>
      <c r="Z61" s="45">
        <f t="shared" si="49"/>
        <v>0</v>
      </c>
      <c r="AA61" s="40">
        <f t="shared" si="50"/>
        <v>0</v>
      </c>
      <c r="AD61" s="36"/>
      <c r="AE61" s="36"/>
      <c r="AJ61" s="47"/>
      <c r="AK61" s="47"/>
      <c r="AL61" s="24"/>
      <c r="AM61" s="24"/>
      <c r="AN61" s="24"/>
    </row>
    <row r="62" spans="2:40" ht="15.75" customHeight="1">
      <c r="B62" s="309"/>
      <c r="C62" s="310"/>
      <c r="D62" s="310"/>
      <c r="E62" s="311">
        <f t="shared" si="46"/>
        <v>0</v>
      </c>
      <c r="F62" s="384" t="s">
        <v>46</v>
      </c>
      <c r="G62" s="385"/>
      <c r="H62" s="41" t="str">
        <f>IF($F62&lt;&gt;"Resource name",VLOOKUP($F62,'3. Resources'!$B$86:$C$95,2,FALSE),"")</f>
        <v/>
      </c>
      <c r="I62" s="42">
        <f t="shared" si="4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48"/>
        <v>0</v>
      </c>
      <c r="Y62" s="44"/>
      <c r="Z62" s="45">
        <f t="shared" si="49"/>
        <v>0</v>
      </c>
      <c r="AA62" s="40">
        <f t="shared" si="50"/>
        <v>0</v>
      </c>
      <c r="AD62" s="36"/>
      <c r="AE62" s="36"/>
      <c r="AJ62" s="47"/>
      <c r="AK62" s="47"/>
      <c r="AL62" s="24"/>
      <c r="AM62" s="24"/>
      <c r="AN62" s="24"/>
    </row>
    <row r="63" spans="2:40" ht="15.75" customHeight="1">
      <c r="B63" s="309"/>
      <c r="C63" s="310"/>
      <c r="D63" s="310"/>
      <c r="E63" s="311">
        <f t="shared" si="46"/>
        <v>0</v>
      </c>
      <c r="F63" s="384" t="s">
        <v>46</v>
      </c>
      <c r="G63" s="385"/>
      <c r="H63" s="41" t="str">
        <f>IF($F63&lt;&gt;"Resource name",VLOOKUP($F63,'3. Resources'!$B$86:$C$95,2,FALSE),"")</f>
        <v/>
      </c>
      <c r="I63" s="42">
        <f t="shared" si="4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48"/>
        <v>0</v>
      </c>
      <c r="Y63" s="44"/>
      <c r="Z63" s="45">
        <f t="shared" si="49"/>
        <v>0</v>
      </c>
      <c r="AA63" s="40">
        <f t="shared" si="50"/>
        <v>0</v>
      </c>
      <c r="AD63" s="36"/>
      <c r="AE63" s="36"/>
      <c r="AJ63" s="47"/>
      <c r="AK63" s="47"/>
      <c r="AL63" s="24"/>
      <c r="AM63" s="24"/>
      <c r="AN63" s="24"/>
    </row>
    <row r="64" spans="2:40" ht="15.75" customHeight="1">
      <c r="B64" s="309"/>
      <c r="C64" s="310"/>
      <c r="D64" s="310"/>
      <c r="E64" s="311">
        <f t="shared" si="46"/>
        <v>0</v>
      </c>
      <c r="F64" s="384" t="s">
        <v>46</v>
      </c>
      <c r="G64" s="385"/>
      <c r="H64" s="41" t="str">
        <f>IF($F64&lt;&gt;"Resource name",VLOOKUP($F64,'3. Resources'!$B$86:$C$95,2,FALSE),"")</f>
        <v/>
      </c>
      <c r="I64" s="42">
        <f t="shared" si="4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48"/>
        <v>0</v>
      </c>
      <c r="Y64" s="44"/>
      <c r="Z64" s="45">
        <f t="shared" si="49"/>
        <v>0</v>
      </c>
      <c r="AA64" s="40">
        <f t="shared" si="50"/>
        <v>0</v>
      </c>
      <c r="AD64" s="36"/>
      <c r="AE64" s="36"/>
      <c r="AJ64" s="47"/>
      <c r="AK64" s="47"/>
      <c r="AL64" s="24"/>
      <c r="AM64" s="24"/>
      <c r="AN64" s="24"/>
    </row>
    <row r="65" spans="2:40" ht="15.75" customHeight="1">
      <c r="B65" s="309"/>
      <c r="C65" s="310"/>
      <c r="D65" s="310"/>
      <c r="E65" s="311">
        <f t="shared" si="46"/>
        <v>0</v>
      </c>
      <c r="F65" s="384" t="s">
        <v>46</v>
      </c>
      <c r="G65" s="385"/>
      <c r="H65" s="41" t="str">
        <f>IF($F65&lt;&gt;"Resource name",VLOOKUP($F65,'3. Resources'!$B$86:$C$95,2,FALSE),"")</f>
        <v/>
      </c>
      <c r="I65" s="42">
        <f t="shared" si="4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48"/>
        <v>0</v>
      </c>
      <c r="Y65" s="44"/>
      <c r="Z65" s="45">
        <f t="shared" si="49"/>
        <v>0</v>
      </c>
      <c r="AA65" s="40">
        <f t="shared" si="50"/>
        <v>0</v>
      </c>
      <c r="AD65" s="36"/>
      <c r="AE65" s="36"/>
      <c r="AJ65" s="47"/>
      <c r="AK65" s="47"/>
      <c r="AL65" s="24"/>
      <c r="AM65" s="24"/>
      <c r="AN65" s="24"/>
    </row>
    <row r="66" spans="2:40" ht="15.75" customHeight="1">
      <c r="B66" s="309"/>
      <c r="C66" s="310"/>
      <c r="D66" s="310"/>
      <c r="E66" s="311">
        <f t="shared" si="46"/>
        <v>0</v>
      </c>
      <c r="F66" s="384" t="s">
        <v>46</v>
      </c>
      <c r="G66" s="385"/>
      <c r="H66" s="41" t="str">
        <f>IF($F66&lt;&gt;"Resource name",VLOOKUP($F66,'3. Resources'!$B$86:$C$95,2,FALSE),"")</f>
        <v/>
      </c>
      <c r="I66" s="42">
        <f t="shared" si="4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48"/>
        <v>0</v>
      </c>
      <c r="Y66" s="44"/>
      <c r="Z66" s="45">
        <f t="shared" si="49"/>
        <v>0</v>
      </c>
      <c r="AA66" s="40">
        <f t="shared" si="50"/>
        <v>0</v>
      </c>
      <c r="AD66" s="36"/>
      <c r="AE66" s="36"/>
      <c r="AJ66" s="47"/>
      <c r="AK66" s="47"/>
      <c r="AL66" s="24"/>
      <c r="AM66" s="24"/>
      <c r="AN66" s="24"/>
    </row>
    <row r="67" spans="2:40" ht="15.75" customHeight="1">
      <c r="B67" s="309"/>
      <c r="C67" s="310"/>
      <c r="D67" s="310"/>
      <c r="E67" s="311">
        <f t="shared" si="46"/>
        <v>0</v>
      </c>
      <c r="F67" s="384" t="s">
        <v>46</v>
      </c>
      <c r="G67" s="385"/>
      <c r="H67" s="41" t="str">
        <f>IF($F67&lt;&gt;"Resource name",VLOOKUP($F67,'3. Resources'!$B$86:$C$95,2,FALSE),"")</f>
        <v/>
      </c>
      <c r="I67" s="42">
        <f t="shared" si="4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48"/>
        <v>0</v>
      </c>
      <c r="Y67" s="44"/>
      <c r="Z67" s="45">
        <f t="shared" si="49"/>
        <v>0</v>
      </c>
      <c r="AA67" s="40">
        <f t="shared" si="5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46"/>
        <v>0</v>
      </c>
      <c r="F68" s="384" t="s">
        <v>46</v>
      </c>
      <c r="G68" s="385"/>
      <c r="H68" s="41" t="str">
        <f>IF($F68&lt;&gt;"Resource name",VLOOKUP($F68,'3. Resources'!$B$86:$C$95,2,FALSE),"")</f>
        <v/>
      </c>
      <c r="I68" s="42">
        <f t="shared" si="4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48"/>
        <v>0</v>
      </c>
      <c r="Y68" s="44"/>
      <c r="Z68" s="45">
        <f t="shared" si="49"/>
        <v>0</v>
      </c>
      <c r="AA68" s="40">
        <f t="shared" si="5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46"/>
        <v>0</v>
      </c>
      <c r="F69" s="384" t="s">
        <v>46</v>
      </c>
      <c r="G69" s="385"/>
      <c r="H69" s="41" t="str">
        <f>IF($F69&lt;&gt;"Resource name",VLOOKUP($F69,'3. Resources'!$B$86:$C$95,2,FALSE),"")</f>
        <v/>
      </c>
      <c r="I69" s="42">
        <f t="shared" si="4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48"/>
        <v>0</v>
      </c>
      <c r="Y69" s="44"/>
      <c r="Z69" s="45">
        <f t="shared" si="49"/>
        <v>0</v>
      </c>
      <c r="AA69" s="40">
        <f t="shared" si="5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46"/>
        <v>0</v>
      </c>
      <c r="F70" s="384" t="s">
        <v>46</v>
      </c>
      <c r="G70" s="385"/>
      <c r="H70" s="41" t="str">
        <f>IF($F70&lt;&gt;"Resource name",VLOOKUP($F70,'3. Resources'!$B$86:$C$95,2,FALSE),"")</f>
        <v/>
      </c>
      <c r="I70" s="42">
        <f t="shared" si="47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48"/>
        <v>0</v>
      </c>
      <c r="Y70" s="44"/>
      <c r="Z70" s="45">
        <f t="shared" si="49"/>
        <v>0</v>
      </c>
      <c r="AA70" s="40">
        <f t="shared" si="50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48" t="s">
        <v>98</v>
      </c>
      <c r="C71" s="49"/>
      <c r="D71" s="49"/>
      <c r="E71" s="49"/>
      <c r="F71" s="404"/>
      <c r="G71" s="404"/>
      <c r="H71" s="50"/>
      <c r="I71" s="50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2"/>
      <c r="Y71" s="53"/>
      <c r="Z71" s="54"/>
      <c r="AA71" s="55"/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ref="E72:E86" si="51">SUM(J72:W72)</f>
        <v>0</v>
      </c>
      <c r="F72" s="384" t="s">
        <v>46</v>
      </c>
      <c r="G72" s="385"/>
      <c r="H72" s="41" t="str">
        <f>IF($F72&lt;&gt;"Resource name",VLOOKUP($F72,'3. Resources'!$B$86:$C$95,2,FALSE),"")</f>
        <v/>
      </c>
      <c r="I72" s="42">
        <f t="shared" ref="I72:I86" si="52">IF(D72&lt;&gt;0,E72/D72,0)</f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ref="X72:X86" si="53">D72-E72</f>
        <v>0</v>
      </c>
      <c r="Y72" s="44"/>
      <c r="Z72" s="45">
        <f t="shared" ref="Z72:Z86" si="54">IF(AND(C72&lt;&gt;"",C72&lt;&gt;0),D72/C72-1,0)</f>
        <v>0</v>
      </c>
      <c r="AA72" s="40">
        <f t="shared" ref="AA72:AA86" si="55">C72-D72</f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51"/>
        <v>0</v>
      </c>
      <c r="F73" s="384" t="s">
        <v>46</v>
      </c>
      <c r="G73" s="385"/>
      <c r="H73" s="41" t="str">
        <f>IF($F73&lt;&gt;"Resource name",VLOOKUP($F73,'3. Resources'!$B$86:$C$95,2,FALSE),"")</f>
        <v/>
      </c>
      <c r="I73" s="42">
        <f t="shared" si="5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53"/>
        <v>0</v>
      </c>
      <c r="Y73" s="44"/>
      <c r="Z73" s="45">
        <f t="shared" si="54"/>
        <v>0</v>
      </c>
      <c r="AA73" s="40">
        <f t="shared" si="5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51"/>
        <v>0</v>
      </c>
      <c r="F74" s="384" t="s">
        <v>46</v>
      </c>
      <c r="G74" s="385"/>
      <c r="H74" s="41" t="str">
        <f>IF($F74&lt;&gt;"Resource name",VLOOKUP($F74,'3. Resources'!$B$86:$C$95,2,FALSE),"")</f>
        <v/>
      </c>
      <c r="I74" s="42">
        <f t="shared" si="5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53"/>
        <v>0</v>
      </c>
      <c r="Y74" s="44"/>
      <c r="Z74" s="45">
        <f t="shared" si="54"/>
        <v>0</v>
      </c>
      <c r="AA74" s="40">
        <f t="shared" si="5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51"/>
        <v>0</v>
      </c>
      <c r="F75" s="384" t="s">
        <v>46</v>
      </c>
      <c r="G75" s="385"/>
      <c r="H75" s="41" t="str">
        <f>IF($F75&lt;&gt;"Resource name",VLOOKUP($F75,'3. Resources'!$B$86:$C$95,2,FALSE),"")</f>
        <v/>
      </c>
      <c r="I75" s="42">
        <f t="shared" si="5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53"/>
        <v>0</v>
      </c>
      <c r="Y75" s="44"/>
      <c r="Z75" s="45">
        <f t="shared" si="54"/>
        <v>0</v>
      </c>
      <c r="AA75" s="40">
        <f t="shared" si="5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51"/>
        <v>0</v>
      </c>
      <c r="F76" s="384" t="s">
        <v>46</v>
      </c>
      <c r="G76" s="385"/>
      <c r="H76" s="41" t="str">
        <f>IF($F76&lt;&gt;"Resource name",VLOOKUP($F76,'3. Resources'!$B$86:$C$95,2,FALSE),"")</f>
        <v/>
      </c>
      <c r="I76" s="42">
        <f t="shared" si="5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53"/>
        <v>0</v>
      </c>
      <c r="Y76" s="44"/>
      <c r="Z76" s="45">
        <f t="shared" si="54"/>
        <v>0</v>
      </c>
      <c r="AA76" s="40">
        <f t="shared" si="5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51"/>
        <v>0</v>
      </c>
      <c r="F77" s="384" t="s">
        <v>46</v>
      </c>
      <c r="G77" s="385"/>
      <c r="H77" s="41" t="str">
        <f>IF($F77&lt;&gt;"Resource name",VLOOKUP($F77,'3. Resources'!$B$86:$C$95,2,FALSE),"")</f>
        <v/>
      </c>
      <c r="I77" s="42">
        <f t="shared" si="5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53"/>
        <v>0</v>
      </c>
      <c r="Y77" s="44"/>
      <c r="Z77" s="45">
        <f t="shared" si="54"/>
        <v>0</v>
      </c>
      <c r="AA77" s="40">
        <f t="shared" si="5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51"/>
        <v>0</v>
      </c>
      <c r="F78" s="384" t="s">
        <v>46</v>
      </c>
      <c r="G78" s="385"/>
      <c r="H78" s="41" t="str">
        <f>IF($F78&lt;&gt;"Resource name",VLOOKUP($F78,'3. Resources'!$B$86:$C$95,2,FALSE),"")</f>
        <v/>
      </c>
      <c r="I78" s="42">
        <f t="shared" si="5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53"/>
        <v>0</v>
      </c>
      <c r="Y78" s="44"/>
      <c r="Z78" s="45">
        <f t="shared" si="54"/>
        <v>0</v>
      </c>
      <c r="AA78" s="40">
        <f t="shared" si="5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51"/>
        <v>0</v>
      </c>
      <c r="F79" s="384" t="s">
        <v>46</v>
      </c>
      <c r="G79" s="385"/>
      <c r="H79" s="41" t="str">
        <f>IF($F79&lt;&gt;"Resource name",VLOOKUP($F79,'3. Resources'!$B$86:$C$95,2,FALSE),"")</f>
        <v/>
      </c>
      <c r="I79" s="42">
        <f t="shared" si="5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53"/>
        <v>0</v>
      </c>
      <c r="Y79" s="44"/>
      <c r="Z79" s="45">
        <f t="shared" si="54"/>
        <v>0</v>
      </c>
      <c r="AA79" s="40">
        <f t="shared" si="5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51"/>
        <v>0</v>
      </c>
      <c r="F80" s="384" t="s">
        <v>46</v>
      </c>
      <c r="G80" s="385"/>
      <c r="H80" s="41" t="str">
        <f>IF($F80&lt;&gt;"Resource name",VLOOKUP($F80,'3. Resources'!$B$86:$C$95,2,FALSE),"")</f>
        <v/>
      </c>
      <c r="I80" s="42">
        <f t="shared" si="5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53"/>
        <v>0</v>
      </c>
      <c r="Y80" s="44"/>
      <c r="Z80" s="45">
        <f t="shared" si="54"/>
        <v>0</v>
      </c>
      <c r="AA80" s="40">
        <f t="shared" si="5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51"/>
        <v>0</v>
      </c>
      <c r="F81" s="384" t="s">
        <v>46</v>
      </c>
      <c r="G81" s="385"/>
      <c r="H81" s="41" t="str">
        <f>IF($F81&lt;&gt;"Resource name",VLOOKUP($F81,'3. Resources'!$B$86:$C$95,2,FALSE),"")</f>
        <v/>
      </c>
      <c r="I81" s="42">
        <f t="shared" si="5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53"/>
        <v>0</v>
      </c>
      <c r="Y81" s="44"/>
      <c r="Z81" s="45">
        <f t="shared" si="54"/>
        <v>0</v>
      </c>
      <c r="AA81" s="40">
        <f t="shared" si="5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51"/>
        <v>0</v>
      </c>
      <c r="F82" s="384" t="s">
        <v>46</v>
      </c>
      <c r="G82" s="385"/>
      <c r="H82" s="41" t="str">
        <f>IF($F82&lt;&gt;"Resource name",VLOOKUP($F82,'3. Resources'!$B$86:$C$95,2,FALSE),"")</f>
        <v/>
      </c>
      <c r="I82" s="42">
        <f t="shared" si="5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53"/>
        <v>0</v>
      </c>
      <c r="Y82" s="44"/>
      <c r="Z82" s="45">
        <f t="shared" si="54"/>
        <v>0</v>
      </c>
      <c r="AA82" s="40">
        <f t="shared" si="5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51"/>
        <v>0</v>
      </c>
      <c r="F83" s="384" t="s">
        <v>46</v>
      </c>
      <c r="G83" s="385"/>
      <c r="H83" s="41" t="str">
        <f>IF($F83&lt;&gt;"Resource name",VLOOKUP($F83,'3. Resources'!$B$86:$C$95,2,FALSE),"")</f>
        <v/>
      </c>
      <c r="I83" s="42">
        <f t="shared" si="5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53"/>
        <v>0</v>
      </c>
      <c r="Y83" s="44"/>
      <c r="Z83" s="45">
        <f t="shared" si="54"/>
        <v>0</v>
      </c>
      <c r="AA83" s="40">
        <f t="shared" si="5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51"/>
        <v>0</v>
      </c>
      <c r="F84" s="384" t="s">
        <v>46</v>
      </c>
      <c r="G84" s="385"/>
      <c r="H84" s="41" t="str">
        <f>IF($F84&lt;&gt;"Resource name",VLOOKUP($F84,'3. Resources'!$B$86:$C$95,2,FALSE),"")</f>
        <v/>
      </c>
      <c r="I84" s="42">
        <f t="shared" si="5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53"/>
        <v>0</v>
      </c>
      <c r="Y84" s="44"/>
      <c r="Z84" s="45">
        <f t="shared" si="54"/>
        <v>0</v>
      </c>
      <c r="AA84" s="40">
        <f t="shared" si="5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51"/>
        <v>0</v>
      </c>
      <c r="F85" s="384" t="s">
        <v>46</v>
      </c>
      <c r="G85" s="385"/>
      <c r="H85" s="41" t="str">
        <f>IF($F85&lt;&gt;"Resource name",VLOOKUP($F85,'3. Resources'!$B$86:$C$95,2,FALSE),"")</f>
        <v/>
      </c>
      <c r="I85" s="42">
        <f t="shared" si="5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53"/>
        <v>0</v>
      </c>
      <c r="Y85" s="44"/>
      <c r="Z85" s="45">
        <f t="shared" si="54"/>
        <v>0</v>
      </c>
      <c r="AA85" s="40">
        <f t="shared" si="5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51"/>
        <v>0</v>
      </c>
      <c r="F86" s="384" t="s">
        <v>46</v>
      </c>
      <c r="G86" s="385"/>
      <c r="H86" s="41" t="str">
        <f>IF($F86&lt;&gt;"Resource name",VLOOKUP($F86,'3. Resources'!$B$86:$C$95,2,FALSE),"")</f>
        <v/>
      </c>
      <c r="I86" s="42">
        <f t="shared" si="52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53"/>
        <v>0</v>
      </c>
      <c r="Y86" s="44"/>
      <c r="Z86" s="45">
        <f t="shared" si="54"/>
        <v>0</v>
      </c>
      <c r="AA86" s="40">
        <f t="shared" si="55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48" t="s">
        <v>99</v>
      </c>
      <c r="C87" s="49"/>
      <c r="D87" s="49"/>
      <c r="E87" s="49"/>
      <c r="F87" s="404"/>
      <c r="G87" s="404"/>
      <c r="H87" s="50"/>
      <c r="I87" s="50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2"/>
      <c r="Y87" s="53"/>
      <c r="Z87" s="54"/>
      <c r="AA87" s="55"/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ref="E88:E102" si="56">SUM(J88:W88)</f>
        <v>0</v>
      </c>
      <c r="F88" s="384" t="s">
        <v>46</v>
      </c>
      <c r="G88" s="385"/>
      <c r="H88" s="41" t="str">
        <f>IF($F88&lt;&gt;"Resource name",VLOOKUP($F88,'3. Resources'!$B$86:$C$95,2,FALSE),"")</f>
        <v/>
      </c>
      <c r="I88" s="42">
        <f t="shared" ref="I88:I102" si="57">IF(D88&lt;&gt;0,E88/D88,0)</f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ref="X88:X102" si="58">D88-E88</f>
        <v>0</v>
      </c>
      <c r="Y88" s="44"/>
      <c r="Z88" s="45">
        <f t="shared" ref="Z88:Z102" si="59">IF(AND(C88&lt;&gt;"",C88&lt;&gt;0),D88/C88-1,0)</f>
        <v>0</v>
      </c>
      <c r="AA88" s="40">
        <f t="shared" ref="AA88:AA102" si="60">C88-D88</f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56"/>
        <v>0</v>
      </c>
      <c r="F89" s="384" t="s">
        <v>46</v>
      </c>
      <c r="G89" s="385"/>
      <c r="H89" s="41" t="str">
        <f>IF($F89&lt;&gt;"Resource name",VLOOKUP($F89,'3. Resources'!$B$86:$C$95,2,FALSE),"")</f>
        <v/>
      </c>
      <c r="I89" s="42">
        <f t="shared" si="5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58"/>
        <v>0</v>
      </c>
      <c r="Y89" s="44"/>
      <c r="Z89" s="45">
        <f t="shared" si="59"/>
        <v>0</v>
      </c>
      <c r="AA89" s="40">
        <f t="shared" si="6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56"/>
        <v>0</v>
      </c>
      <c r="F90" s="384" t="s">
        <v>46</v>
      </c>
      <c r="G90" s="385"/>
      <c r="H90" s="41" t="str">
        <f>IF($F90&lt;&gt;"Resource name",VLOOKUP($F90,'3. Resources'!$B$86:$C$95,2,FALSE),"")</f>
        <v/>
      </c>
      <c r="I90" s="42">
        <f t="shared" si="5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58"/>
        <v>0</v>
      </c>
      <c r="Y90" s="44"/>
      <c r="Z90" s="45">
        <f t="shared" si="59"/>
        <v>0</v>
      </c>
      <c r="AA90" s="40">
        <f t="shared" si="6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56"/>
        <v>0</v>
      </c>
      <c r="F91" s="384" t="s">
        <v>46</v>
      </c>
      <c r="G91" s="385"/>
      <c r="H91" s="41" t="str">
        <f>IF($F91&lt;&gt;"Resource name",VLOOKUP($F91,'3. Resources'!$B$86:$C$95,2,FALSE),"")</f>
        <v/>
      </c>
      <c r="I91" s="42">
        <f t="shared" si="5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58"/>
        <v>0</v>
      </c>
      <c r="Y91" s="44"/>
      <c r="Z91" s="45">
        <f t="shared" si="59"/>
        <v>0</v>
      </c>
      <c r="AA91" s="40">
        <f t="shared" si="6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56"/>
        <v>0</v>
      </c>
      <c r="F92" s="384" t="s">
        <v>46</v>
      </c>
      <c r="G92" s="385"/>
      <c r="H92" s="41" t="str">
        <f>IF($F92&lt;&gt;"Resource name",VLOOKUP($F92,'3. Resources'!$B$86:$C$95,2,FALSE),"")</f>
        <v/>
      </c>
      <c r="I92" s="42">
        <f t="shared" si="5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58"/>
        <v>0</v>
      </c>
      <c r="Y92" s="44"/>
      <c r="Z92" s="45">
        <f t="shared" si="59"/>
        <v>0</v>
      </c>
      <c r="AA92" s="40">
        <f t="shared" si="6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56"/>
        <v>0</v>
      </c>
      <c r="F93" s="384" t="s">
        <v>46</v>
      </c>
      <c r="G93" s="385"/>
      <c r="H93" s="41" t="str">
        <f>IF($F93&lt;&gt;"Resource name",VLOOKUP($F93,'3. Resources'!$B$86:$C$95,2,FALSE),"")</f>
        <v/>
      </c>
      <c r="I93" s="42">
        <f t="shared" si="5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58"/>
        <v>0</v>
      </c>
      <c r="Y93" s="44"/>
      <c r="Z93" s="45">
        <f t="shared" si="59"/>
        <v>0</v>
      </c>
      <c r="AA93" s="40">
        <f t="shared" si="6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56"/>
        <v>0</v>
      </c>
      <c r="F94" s="384" t="s">
        <v>46</v>
      </c>
      <c r="G94" s="385"/>
      <c r="H94" s="41" t="str">
        <f>IF($F94&lt;&gt;"Resource name",VLOOKUP($F94,'3. Resources'!$B$86:$C$95,2,FALSE),"")</f>
        <v/>
      </c>
      <c r="I94" s="42">
        <f t="shared" si="5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58"/>
        <v>0</v>
      </c>
      <c r="Y94" s="44"/>
      <c r="Z94" s="45">
        <f t="shared" si="59"/>
        <v>0</v>
      </c>
      <c r="AA94" s="40">
        <f t="shared" si="6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56"/>
        <v>0</v>
      </c>
      <c r="F95" s="384" t="s">
        <v>46</v>
      </c>
      <c r="G95" s="385"/>
      <c r="H95" s="41" t="str">
        <f>IF($F95&lt;&gt;"Resource name",VLOOKUP($F95,'3. Resources'!$B$86:$C$95,2,FALSE),"")</f>
        <v/>
      </c>
      <c r="I95" s="42">
        <f t="shared" si="5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58"/>
        <v>0</v>
      </c>
      <c r="Y95" s="44"/>
      <c r="Z95" s="45">
        <f t="shared" si="59"/>
        <v>0</v>
      </c>
      <c r="AA95" s="40">
        <f t="shared" si="6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56"/>
        <v>0</v>
      </c>
      <c r="F96" s="384" t="s">
        <v>46</v>
      </c>
      <c r="G96" s="385"/>
      <c r="H96" s="41" t="str">
        <f>IF($F96&lt;&gt;"Resource name",VLOOKUP($F96,'3. Resources'!$B$86:$C$95,2,FALSE),"")</f>
        <v/>
      </c>
      <c r="I96" s="42">
        <f t="shared" si="5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58"/>
        <v>0</v>
      </c>
      <c r="Y96" s="44"/>
      <c r="Z96" s="45">
        <f t="shared" si="59"/>
        <v>0</v>
      </c>
      <c r="AA96" s="40">
        <f t="shared" si="6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56"/>
        <v>0</v>
      </c>
      <c r="F97" s="384" t="s">
        <v>46</v>
      </c>
      <c r="G97" s="385"/>
      <c r="H97" s="41" t="str">
        <f>IF($F97&lt;&gt;"Resource name",VLOOKUP($F97,'3. Resources'!$B$86:$C$95,2,FALSE),"")</f>
        <v/>
      </c>
      <c r="I97" s="42">
        <f t="shared" si="5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58"/>
        <v>0</v>
      </c>
      <c r="Y97" s="44"/>
      <c r="Z97" s="45">
        <f t="shared" si="59"/>
        <v>0</v>
      </c>
      <c r="AA97" s="40">
        <f t="shared" si="6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56"/>
        <v>0</v>
      </c>
      <c r="F98" s="384" t="s">
        <v>46</v>
      </c>
      <c r="G98" s="385"/>
      <c r="H98" s="41" t="str">
        <f>IF($F98&lt;&gt;"Resource name",VLOOKUP($F98,'3. Resources'!$B$86:$C$95,2,FALSE),"")</f>
        <v/>
      </c>
      <c r="I98" s="42">
        <f t="shared" si="5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58"/>
        <v>0</v>
      </c>
      <c r="Y98" s="44"/>
      <c r="Z98" s="45">
        <f t="shared" si="59"/>
        <v>0</v>
      </c>
      <c r="AA98" s="40">
        <f t="shared" si="6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56"/>
        <v>0</v>
      </c>
      <c r="F99" s="384" t="s">
        <v>46</v>
      </c>
      <c r="G99" s="385"/>
      <c r="H99" s="41" t="str">
        <f>IF($F99&lt;&gt;"Resource name",VLOOKUP($F99,'3. Resources'!$B$86:$C$95,2,FALSE),"")</f>
        <v/>
      </c>
      <c r="I99" s="42">
        <f t="shared" si="5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58"/>
        <v>0</v>
      </c>
      <c r="Y99" s="44"/>
      <c r="Z99" s="45">
        <f t="shared" si="59"/>
        <v>0</v>
      </c>
      <c r="AA99" s="40">
        <f t="shared" si="6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56"/>
        <v>0</v>
      </c>
      <c r="F100" s="384" t="s">
        <v>46</v>
      </c>
      <c r="G100" s="385"/>
      <c r="H100" s="41" t="str">
        <f>IF($F100&lt;&gt;"Resource name",VLOOKUP($F100,'3. Resources'!$B$86:$C$95,2,FALSE),"")</f>
        <v/>
      </c>
      <c r="I100" s="42">
        <f t="shared" si="5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58"/>
        <v>0</v>
      </c>
      <c r="Y100" s="44"/>
      <c r="Z100" s="45">
        <f t="shared" si="59"/>
        <v>0</v>
      </c>
      <c r="AA100" s="40">
        <f t="shared" si="6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56"/>
        <v>0</v>
      </c>
      <c r="F101" s="384" t="s">
        <v>46</v>
      </c>
      <c r="G101" s="385"/>
      <c r="H101" s="41" t="str">
        <f>IF($F101&lt;&gt;"Resource name",VLOOKUP($F101,'3. Resources'!$B$86:$C$95,2,FALSE),"")</f>
        <v/>
      </c>
      <c r="I101" s="42">
        <f t="shared" si="5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58"/>
        <v>0</v>
      </c>
      <c r="Y101" s="44"/>
      <c r="Z101" s="45">
        <f t="shared" si="59"/>
        <v>0</v>
      </c>
      <c r="AA101" s="40">
        <f t="shared" si="6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56"/>
        <v>0</v>
      </c>
      <c r="F102" s="384" t="s">
        <v>46</v>
      </c>
      <c r="G102" s="385"/>
      <c r="H102" s="41" t="str">
        <f>IF($F102&lt;&gt;"Resource name",VLOOKUP($F102,'3. Resources'!$B$86:$C$95,2,FALSE),"")</f>
        <v/>
      </c>
      <c r="I102" s="42">
        <f t="shared" si="57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58"/>
        <v>0</v>
      </c>
      <c r="Y102" s="44"/>
      <c r="Z102" s="45">
        <f t="shared" si="59"/>
        <v>0</v>
      </c>
      <c r="AA102" s="40">
        <f t="shared" si="60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48" t="s">
        <v>100</v>
      </c>
      <c r="C103" s="49"/>
      <c r="D103" s="49"/>
      <c r="E103" s="49"/>
      <c r="F103" s="404"/>
      <c r="G103" s="404"/>
      <c r="H103" s="50"/>
      <c r="I103" s="50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2"/>
      <c r="Y103" s="53"/>
      <c r="Z103" s="54"/>
      <c r="AA103" s="55"/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ref="E104:E128" si="61">SUM(J104:W104)</f>
        <v>0</v>
      </c>
      <c r="F104" s="384" t="s">
        <v>46</v>
      </c>
      <c r="G104" s="385"/>
      <c r="H104" s="41" t="str">
        <f>IF($F104&lt;&gt;"Resource name",VLOOKUP($F104,'3. Resources'!$B$86:$C$95,2,FALSE),"")</f>
        <v/>
      </c>
      <c r="I104" s="42">
        <f t="shared" ref="I104:I118" si="62">IF(D104&lt;&gt;0,E104/D104,0)</f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ref="X104:X127" si="63">D104-E104</f>
        <v>0</v>
      </c>
      <c r="Y104" s="44"/>
      <c r="Z104" s="45">
        <f t="shared" ref="Z104:Z118" si="64">IF(AND(C104&lt;&gt;"",C104&lt;&gt;0),D104/C104-1,0)</f>
        <v>0</v>
      </c>
      <c r="AA104" s="40">
        <f t="shared" ref="AA104:AA118" si="65">C104-D104</f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61"/>
        <v>0</v>
      </c>
      <c r="F105" s="384" t="s">
        <v>46</v>
      </c>
      <c r="G105" s="385"/>
      <c r="H105" s="41" t="str">
        <f>IF($F105&lt;&gt;"Resource name",VLOOKUP($F105,'3. Resources'!$B$86:$C$95,2,FALSE),"")</f>
        <v/>
      </c>
      <c r="I105" s="42">
        <f t="shared" si="62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63"/>
        <v>0</v>
      </c>
      <c r="Y105" s="44"/>
      <c r="Z105" s="45">
        <f t="shared" si="64"/>
        <v>0</v>
      </c>
      <c r="AA105" s="40">
        <f t="shared" si="65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61"/>
        <v>0</v>
      </c>
      <c r="F106" s="384" t="s">
        <v>46</v>
      </c>
      <c r="G106" s="385"/>
      <c r="H106" s="41" t="str">
        <f>IF($F106&lt;&gt;"Resource name",VLOOKUP($F106,'3. Resources'!$B$86:$C$95,2,FALSE),"")</f>
        <v/>
      </c>
      <c r="I106" s="42">
        <f t="shared" si="62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63"/>
        <v>0</v>
      </c>
      <c r="Y106" s="44"/>
      <c r="Z106" s="45">
        <f t="shared" si="64"/>
        <v>0</v>
      </c>
      <c r="AA106" s="40">
        <f t="shared" si="65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61"/>
        <v>0</v>
      </c>
      <c r="F107" s="384" t="s">
        <v>46</v>
      </c>
      <c r="G107" s="385"/>
      <c r="H107" s="41" t="str">
        <f>IF($F107&lt;&gt;"Resource name",VLOOKUP($F107,'3. Resources'!$B$86:$C$95,2,FALSE),"")</f>
        <v/>
      </c>
      <c r="I107" s="42">
        <f t="shared" si="62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63"/>
        <v>0</v>
      </c>
      <c r="Y107" s="44"/>
      <c r="Z107" s="45">
        <f t="shared" si="64"/>
        <v>0</v>
      </c>
      <c r="AA107" s="40">
        <f t="shared" si="65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61"/>
        <v>0</v>
      </c>
      <c r="F108" s="384" t="s">
        <v>46</v>
      </c>
      <c r="G108" s="385"/>
      <c r="H108" s="41" t="str">
        <f>IF($F108&lt;&gt;"Resource name",VLOOKUP($F108,'3. Resources'!$B$86:$C$95,2,FALSE),"")</f>
        <v/>
      </c>
      <c r="I108" s="42">
        <f t="shared" si="62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63"/>
        <v>0</v>
      </c>
      <c r="Y108" s="44"/>
      <c r="Z108" s="45">
        <f t="shared" si="64"/>
        <v>0</v>
      </c>
      <c r="AA108" s="40">
        <f t="shared" si="65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61"/>
        <v>0</v>
      </c>
      <c r="F109" s="384" t="s">
        <v>46</v>
      </c>
      <c r="G109" s="385"/>
      <c r="H109" s="41" t="str">
        <f>IF($F109&lt;&gt;"Resource name",VLOOKUP($F109,'3. Resources'!$B$86:$C$95,2,FALSE),"")</f>
        <v/>
      </c>
      <c r="I109" s="42">
        <f t="shared" si="62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63"/>
        <v>0</v>
      </c>
      <c r="Y109" s="44"/>
      <c r="Z109" s="45">
        <f t="shared" si="64"/>
        <v>0</v>
      </c>
      <c r="AA109" s="40">
        <f t="shared" si="65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61"/>
        <v>0</v>
      </c>
      <c r="F110" s="384" t="s">
        <v>46</v>
      </c>
      <c r="G110" s="385"/>
      <c r="H110" s="41" t="str">
        <f>IF($F110&lt;&gt;"Resource name",VLOOKUP($F110,'3. Resources'!$B$86:$C$95,2,FALSE),"")</f>
        <v/>
      </c>
      <c r="I110" s="42">
        <f t="shared" si="62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63"/>
        <v>0</v>
      </c>
      <c r="Y110" s="44"/>
      <c r="Z110" s="45">
        <f t="shared" si="64"/>
        <v>0</v>
      </c>
      <c r="AA110" s="40">
        <f t="shared" si="65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61"/>
        <v>0</v>
      </c>
      <c r="F111" s="384" t="s">
        <v>46</v>
      </c>
      <c r="G111" s="385"/>
      <c r="H111" s="41" t="str">
        <f>IF($F111&lt;&gt;"Resource name",VLOOKUP($F111,'3. Resources'!$B$86:$C$95,2,FALSE),"")</f>
        <v/>
      </c>
      <c r="I111" s="42">
        <f t="shared" si="62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63"/>
        <v>0</v>
      </c>
      <c r="Y111" s="44"/>
      <c r="Z111" s="45">
        <f t="shared" si="64"/>
        <v>0</v>
      </c>
      <c r="AA111" s="40">
        <f t="shared" si="65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61"/>
        <v>0</v>
      </c>
      <c r="F112" s="384" t="s">
        <v>46</v>
      </c>
      <c r="G112" s="385"/>
      <c r="H112" s="41" t="str">
        <f>IF($F112&lt;&gt;"Resource name",VLOOKUP($F112,'3. Resources'!$B$86:$C$95,2,FALSE),"")</f>
        <v/>
      </c>
      <c r="I112" s="42">
        <f t="shared" si="62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63"/>
        <v>0</v>
      </c>
      <c r="Y112" s="44"/>
      <c r="Z112" s="45">
        <f t="shared" si="64"/>
        <v>0</v>
      </c>
      <c r="AA112" s="40">
        <f t="shared" si="65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61"/>
        <v>0</v>
      </c>
      <c r="F113" s="384" t="s">
        <v>46</v>
      </c>
      <c r="G113" s="385"/>
      <c r="H113" s="41" t="str">
        <f>IF($F113&lt;&gt;"Resource name",VLOOKUP($F113,'3. Resources'!$B$86:$C$95,2,FALSE),"")</f>
        <v/>
      </c>
      <c r="I113" s="42">
        <f t="shared" si="62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 t="shared" si="63"/>
        <v>0</v>
      </c>
      <c r="Y113" s="44"/>
      <c r="Z113" s="45">
        <f t="shared" si="64"/>
        <v>0</v>
      </c>
      <c r="AA113" s="40">
        <f t="shared" si="65"/>
        <v>0</v>
      </c>
      <c r="AD113" s="36"/>
      <c r="AE113" s="36"/>
      <c r="AJ113" s="47"/>
      <c r="AK113" s="47"/>
      <c r="AL113" s="24"/>
      <c r="AM113" s="24"/>
      <c r="AN113" s="24"/>
    </row>
    <row r="114" spans="2:40">
      <c r="B114" s="309"/>
      <c r="C114" s="310"/>
      <c r="D114" s="310"/>
      <c r="E114" s="311">
        <f t="shared" si="61"/>
        <v>0</v>
      </c>
      <c r="F114" s="384" t="s">
        <v>46</v>
      </c>
      <c r="G114" s="385"/>
      <c r="H114" s="41" t="str">
        <f>IF($F114&lt;&gt;"Resource name",VLOOKUP($F114,'3. Resources'!$B$86:$C$95,2,FALSE),"")</f>
        <v/>
      </c>
      <c r="I114" s="42">
        <f t="shared" si="62"/>
        <v>0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40">
        <f t="shared" si="63"/>
        <v>0</v>
      </c>
      <c r="Y114" s="44"/>
      <c r="Z114" s="45">
        <f t="shared" si="64"/>
        <v>0</v>
      </c>
      <c r="AA114" s="40">
        <f t="shared" si="65"/>
        <v>0</v>
      </c>
      <c r="AD114" s="36"/>
      <c r="AE114" s="36"/>
      <c r="AJ114" s="47"/>
      <c r="AK114" s="47"/>
      <c r="AL114" s="24"/>
      <c r="AM114" s="24"/>
      <c r="AN114" s="24"/>
    </row>
    <row r="115" spans="2:40">
      <c r="B115" s="309"/>
      <c r="C115" s="310"/>
      <c r="D115" s="310"/>
      <c r="E115" s="311">
        <f t="shared" si="61"/>
        <v>0</v>
      </c>
      <c r="F115" s="384" t="s">
        <v>46</v>
      </c>
      <c r="G115" s="385"/>
      <c r="H115" s="41" t="str">
        <f>IF($F115&lt;&gt;"Resource name",VLOOKUP($F115,'3. Resources'!$B$86:$C$95,2,FALSE),"")</f>
        <v/>
      </c>
      <c r="I115" s="42">
        <f t="shared" si="62"/>
        <v>0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40">
        <f t="shared" si="63"/>
        <v>0</v>
      </c>
      <c r="Y115" s="44"/>
      <c r="Z115" s="45">
        <f t="shared" si="64"/>
        <v>0</v>
      </c>
      <c r="AA115" s="40">
        <f t="shared" si="65"/>
        <v>0</v>
      </c>
      <c r="AD115" s="36"/>
      <c r="AE115" s="36"/>
      <c r="AJ115" s="47"/>
      <c r="AK115" s="47"/>
      <c r="AL115" s="24"/>
      <c r="AM115" s="24"/>
      <c r="AN115" s="24"/>
    </row>
    <row r="116" spans="2:40">
      <c r="B116" s="309"/>
      <c r="C116" s="310"/>
      <c r="D116" s="310"/>
      <c r="E116" s="311">
        <f t="shared" si="61"/>
        <v>0</v>
      </c>
      <c r="F116" s="384" t="s">
        <v>46</v>
      </c>
      <c r="G116" s="385"/>
      <c r="H116" s="41" t="str">
        <f>IF($F116&lt;&gt;"Resource name",VLOOKUP($F116,'3. Resources'!$B$86:$C$95,2,FALSE),"")</f>
        <v/>
      </c>
      <c r="I116" s="42">
        <f t="shared" si="62"/>
        <v>0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40">
        <f t="shared" si="63"/>
        <v>0</v>
      </c>
      <c r="Y116" s="44"/>
      <c r="Z116" s="45">
        <f t="shared" si="64"/>
        <v>0</v>
      </c>
      <c r="AA116" s="40">
        <f t="shared" si="65"/>
        <v>0</v>
      </c>
      <c r="AD116" s="36"/>
      <c r="AE116" s="36"/>
      <c r="AJ116" s="47"/>
      <c r="AK116" s="47"/>
      <c r="AL116" s="24"/>
      <c r="AM116" s="24"/>
      <c r="AN116" s="24"/>
    </row>
    <row r="117" spans="2:40">
      <c r="B117" s="309"/>
      <c r="C117" s="310"/>
      <c r="D117" s="310"/>
      <c r="E117" s="311">
        <f t="shared" si="61"/>
        <v>0</v>
      </c>
      <c r="F117" s="384" t="s">
        <v>46</v>
      </c>
      <c r="G117" s="385"/>
      <c r="H117" s="41" t="str">
        <f>IF($F117&lt;&gt;"Resource name",VLOOKUP($F117,'3. Resources'!$B$86:$C$95,2,FALSE),"")</f>
        <v/>
      </c>
      <c r="I117" s="42">
        <f t="shared" si="62"/>
        <v>0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40">
        <f t="shared" si="63"/>
        <v>0</v>
      </c>
      <c r="Y117" s="44"/>
      <c r="Z117" s="45">
        <f t="shared" si="64"/>
        <v>0</v>
      </c>
      <c r="AA117" s="40">
        <f t="shared" si="65"/>
        <v>0</v>
      </c>
      <c r="AD117" s="36"/>
      <c r="AE117" s="36"/>
      <c r="AJ117" s="47"/>
      <c r="AK117" s="47"/>
      <c r="AL117" s="24"/>
      <c r="AM117" s="24"/>
      <c r="AN117" s="24"/>
    </row>
    <row r="118" spans="2:40">
      <c r="B118" s="309"/>
      <c r="C118" s="310"/>
      <c r="D118" s="310"/>
      <c r="E118" s="311">
        <f t="shared" si="61"/>
        <v>0</v>
      </c>
      <c r="F118" s="384" t="s">
        <v>46</v>
      </c>
      <c r="G118" s="385"/>
      <c r="H118" s="41" t="str">
        <f>IF($F118&lt;&gt;"Resource name",VLOOKUP($F118,'3. Resources'!$B$86:$C$95,2,FALSE),"")</f>
        <v/>
      </c>
      <c r="I118" s="42">
        <f t="shared" si="62"/>
        <v>0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40">
        <f t="shared" si="63"/>
        <v>0</v>
      </c>
      <c r="Y118" s="44"/>
      <c r="Z118" s="45">
        <f t="shared" si="64"/>
        <v>0</v>
      </c>
      <c r="AA118" s="40">
        <f t="shared" si="65"/>
        <v>0</v>
      </c>
      <c r="AD118" s="36"/>
      <c r="AE118" s="36"/>
      <c r="AJ118" s="47"/>
      <c r="AK118" s="47"/>
      <c r="AL118" s="24"/>
      <c r="AM118" s="24"/>
      <c r="AN118" s="24"/>
    </row>
    <row r="119" spans="2:40">
      <c r="B119" s="309"/>
      <c r="C119" s="310"/>
      <c r="D119" s="310"/>
      <c r="E119" s="311">
        <f t="shared" si="61"/>
        <v>0</v>
      </c>
      <c r="F119" s="384" t="s">
        <v>46</v>
      </c>
      <c r="G119" s="385"/>
      <c r="H119" s="41" t="str">
        <f>IF($F119&lt;&gt;"Resource name",VLOOKUP($F119,'3. Resources'!$B$86:$C$95,2,FALSE),"")</f>
        <v/>
      </c>
      <c r="I119" s="42">
        <f t="shared" ref="I119:I128" si="66">IF(D119&lt;&gt;0,E119/D119,0)</f>
        <v>0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40">
        <f t="shared" si="63"/>
        <v>0</v>
      </c>
      <c r="Y119" s="44"/>
      <c r="Z119" s="45">
        <f t="shared" ref="Z119:Z128" si="67">IF(AND(C119&lt;&gt;"",C119&lt;&gt;0),D119/C119-1,0)</f>
        <v>0</v>
      </c>
      <c r="AA119" s="40">
        <f t="shared" ref="AA119:AA128" si="68">C119-D119</f>
        <v>0</v>
      </c>
      <c r="AD119" s="36"/>
      <c r="AE119" s="36"/>
      <c r="AJ119" s="47"/>
      <c r="AK119" s="47"/>
      <c r="AL119" s="24"/>
      <c r="AM119" s="24"/>
      <c r="AN119" s="24"/>
    </row>
    <row r="120" spans="2:40">
      <c r="B120" s="309"/>
      <c r="C120" s="310"/>
      <c r="D120" s="310"/>
      <c r="E120" s="311">
        <f t="shared" si="61"/>
        <v>0</v>
      </c>
      <c r="F120" s="384" t="s">
        <v>46</v>
      </c>
      <c r="G120" s="385"/>
      <c r="H120" s="41" t="str">
        <f>IF($F120&lt;&gt;"Resource name",VLOOKUP($F120,'3. Resources'!$B$86:$C$95,2,FALSE),"")</f>
        <v/>
      </c>
      <c r="I120" s="42">
        <f t="shared" si="66"/>
        <v>0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40">
        <f t="shared" si="63"/>
        <v>0</v>
      </c>
      <c r="Y120" s="44"/>
      <c r="Z120" s="45">
        <f t="shared" si="67"/>
        <v>0</v>
      </c>
      <c r="AA120" s="40">
        <f t="shared" si="68"/>
        <v>0</v>
      </c>
      <c r="AD120" s="36"/>
      <c r="AE120" s="36"/>
      <c r="AJ120" s="47"/>
      <c r="AK120" s="47"/>
      <c r="AL120" s="24"/>
      <c r="AM120" s="24"/>
      <c r="AN120" s="24"/>
    </row>
    <row r="121" spans="2:40">
      <c r="B121" s="309"/>
      <c r="C121" s="310"/>
      <c r="D121" s="310"/>
      <c r="E121" s="311">
        <f t="shared" si="61"/>
        <v>0</v>
      </c>
      <c r="F121" s="384" t="s">
        <v>46</v>
      </c>
      <c r="G121" s="385"/>
      <c r="H121" s="41" t="str">
        <f>IF($F121&lt;&gt;"Resource name",VLOOKUP($F121,'3. Resources'!$B$86:$C$95,2,FALSE),"")</f>
        <v/>
      </c>
      <c r="I121" s="42">
        <f t="shared" si="66"/>
        <v>0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40">
        <f t="shared" si="63"/>
        <v>0</v>
      </c>
      <c r="Y121" s="44"/>
      <c r="Z121" s="45">
        <f t="shared" si="67"/>
        <v>0</v>
      </c>
      <c r="AA121" s="40">
        <f t="shared" si="68"/>
        <v>0</v>
      </c>
      <c r="AD121" s="36"/>
      <c r="AE121" s="36"/>
      <c r="AJ121" s="47"/>
      <c r="AK121" s="47"/>
      <c r="AL121" s="24"/>
      <c r="AM121" s="24"/>
      <c r="AN121" s="24"/>
    </row>
    <row r="122" spans="2:40">
      <c r="B122" s="309"/>
      <c r="C122" s="310"/>
      <c r="D122" s="310"/>
      <c r="E122" s="311">
        <f t="shared" si="61"/>
        <v>0</v>
      </c>
      <c r="F122" s="384" t="s">
        <v>46</v>
      </c>
      <c r="G122" s="385"/>
      <c r="H122" s="41" t="str">
        <f>IF($F122&lt;&gt;"Resource name",VLOOKUP($F122,'3. Resources'!$B$86:$C$95,2,FALSE),"")</f>
        <v/>
      </c>
      <c r="I122" s="42">
        <f t="shared" si="66"/>
        <v>0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40">
        <f t="shared" si="63"/>
        <v>0</v>
      </c>
      <c r="Y122" s="44"/>
      <c r="Z122" s="45">
        <f t="shared" si="67"/>
        <v>0</v>
      </c>
      <c r="AA122" s="40">
        <f t="shared" si="68"/>
        <v>0</v>
      </c>
      <c r="AD122" s="36"/>
      <c r="AE122" s="36"/>
      <c r="AJ122" s="47"/>
      <c r="AK122" s="47"/>
      <c r="AL122" s="24"/>
      <c r="AM122" s="24"/>
      <c r="AN122" s="24"/>
    </row>
    <row r="123" spans="2:40">
      <c r="B123" s="309"/>
      <c r="C123" s="310"/>
      <c r="D123" s="310"/>
      <c r="E123" s="311">
        <f t="shared" si="61"/>
        <v>0</v>
      </c>
      <c r="F123" s="384" t="s">
        <v>46</v>
      </c>
      <c r="G123" s="385"/>
      <c r="H123" s="41" t="str">
        <f>IF($F123&lt;&gt;"Resource name",VLOOKUP($F123,'3. Resources'!$B$86:$C$95,2,FALSE),"")</f>
        <v/>
      </c>
      <c r="I123" s="42">
        <f t="shared" si="66"/>
        <v>0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40">
        <f t="shared" si="63"/>
        <v>0</v>
      </c>
      <c r="Y123" s="44"/>
      <c r="Z123" s="45">
        <f t="shared" si="67"/>
        <v>0</v>
      </c>
      <c r="AA123" s="40">
        <f t="shared" si="68"/>
        <v>0</v>
      </c>
      <c r="AD123" s="36"/>
      <c r="AE123" s="36"/>
      <c r="AJ123" s="47"/>
      <c r="AK123" s="47"/>
      <c r="AL123" s="24"/>
      <c r="AM123" s="24"/>
      <c r="AN123" s="24"/>
    </row>
    <row r="124" spans="2:40">
      <c r="B124" s="309"/>
      <c r="C124" s="310"/>
      <c r="D124" s="310"/>
      <c r="E124" s="311">
        <f t="shared" si="61"/>
        <v>0</v>
      </c>
      <c r="F124" s="384" t="s">
        <v>46</v>
      </c>
      <c r="G124" s="385"/>
      <c r="H124" s="41" t="str">
        <f>IF($F124&lt;&gt;"Resource name",VLOOKUP($F124,'3. Resources'!$B$86:$C$95,2,FALSE),"")</f>
        <v/>
      </c>
      <c r="I124" s="42">
        <f t="shared" si="66"/>
        <v>0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40">
        <f t="shared" si="63"/>
        <v>0</v>
      </c>
      <c r="Y124" s="44"/>
      <c r="Z124" s="45">
        <f t="shared" si="67"/>
        <v>0</v>
      </c>
      <c r="AA124" s="40">
        <f t="shared" si="68"/>
        <v>0</v>
      </c>
      <c r="AD124" s="36"/>
      <c r="AE124" s="36"/>
      <c r="AJ124" s="47"/>
      <c r="AK124" s="47"/>
      <c r="AL124" s="24"/>
      <c r="AM124" s="24"/>
      <c r="AN124" s="24"/>
    </row>
    <row r="125" spans="2:40">
      <c r="B125" s="309"/>
      <c r="C125" s="310"/>
      <c r="D125" s="310"/>
      <c r="E125" s="311">
        <f t="shared" si="61"/>
        <v>0</v>
      </c>
      <c r="F125" s="384" t="s">
        <v>46</v>
      </c>
      <c r="G125" s="385"/>
      <c r="H125" s="41" t="str">
        <f>IF($F125&lt;&gt;"Resource name",VLOOKUP($F125,'3. Resources'!$B$86:$C$95,2,FALSE),"")</f>
        <v/>
      </c>
      <c r="I125" s="42">
        <f t="shared" si="66"/>
        <v>0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40">
        <f t="shared" si="63"/>
        <v>0</v>
      </c>
      <c r="Y125" s="44"/>
      <c r="Z125" s="45">
        <f t="shared" si="67"/>
        <v>0</v>
      </c>
      <c r="AA125" s="40">
        <f t="shared" si="68"/>
        <v>0</v>
      </c>
      <c r="AD125" s="36"/>
      <c r="AE125" s="36"/>
      <c r="AJ125" s="47"/>
      <c r="AK125" s="47"/>
      <c r="AL125" s="24"/>
      <c r="AM125" s="24"/>
      <c r="AN125" s="24"/>
    </row>
    <row r="126" spans="2:40">
      <c r="B126" s="309"/>
      <c r="C126" s="310"/>
      <c r="D126" s="310"/>
      <c r="E126" s="311">
        <f t="shared" si="61"/>
        <v>0</v>
      </c>
      <c r="F126" s="384" t="s">
        <v>46</v>
      </c>
      <c r="G126" s="385"/>
      <c r="H126" s="41" t="str">
        <f>IF($F126&lt;&gt;"Resource name",VLOOKUP($F126,'3. Resources'!$B$86:$C$95,2,FALSE),"")</f>
        <v/>
      </c>
      <c r="I126" s="42">
        <f t="shared" si="66"/>
        <v>0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40">
        <f t="shared" si="63"/>
        <v>0</v>
      </c>
      <c r="Y126" s="44"/>
      <c r="Z126" s="45">
        <f t="shared" si="67"/>
        <v>0</v>
      </c>
      <c r="AA126" s="40">
        <f t="shared" si="68"/>
        <v>0</v>
      </c>
      <c r="AD126" s="36"/>
      <c r="AE126" s="36"/>
      <c r="AJ126" s="47"/>
      <c r="AK126" s="47"/>
      <c r="AL126" s="24"/>
      <c r="AM126" s="24"/>
      <c r="AN126" s="24"/>
    </row>
    <row r="127" spans="2:40">
      <c r="B127" s="309"/>
      <c r="C127" s="310"/>
      <c r="D127" s="310"/>
      <c r="E127" s="311">
        <f t="shared" si="61"/>
        <v>0</v>
      </c>
      <c r="F127" s="384" t="s">
        <v>46</v>
      </c>
      <c r="G127" s="385"/>
      <c r="H127" s="41" t="str">
        <f>IF($F127&lt;&gt;"Resource name",VLOOKUP($F127,'3. Resources'!$B$86:$C$95,2,FALSE),"")</f>
        <v/>
      </c>
      <c r="I127" s="42">
        <f t="shared" si="66"/>
        <v>0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40">
        <f t="shared" si="63"/>
        <v>0</v>
      </c>
      <c r="Y127" s="44"/>
      <c r="Z127" s="45">
        <f t="shared" si="67"/>
        <v>0</v>
      </c>
      <c r="AA127" s="40">
        <f t="shared" si="68"/>
        <v>0</v>
      </c>
      <c r="AD127" s="36"/>
      <c r="AE127" s="36"/>
      <c r="AJ127" s="47"/>
      <c r="AK127" s="47"/>
      <c r="AL127" s="24"/>
      <c r="AM127" s="24"/>
      <c r="AN127" s="24"/>
    </row>
    <row r="128" spans="2:40">
      <c r="B128" s="309"/>
      <c r="C128" s="310"/>
      <c r="D128" s="310"/>
      <c r="E128" s="311">
        <f t="shared" si="61"/>
        <v>0</v>
      </c>
      <c r="F128" s="384" t="s">
        <v>46</v>
      </c>
      <c r="G128" s="385"/>
      <c r="H128" s="41" t="str">
        <f>IF($F128&lt;&gt;"Resource name",VLOOKUP($F128,'3. Resources'!$B$86:$C$95,2,FALSE),"")</f>
        <v/>
      </c>
      <c r="I128" s="42">
        <f t="shared" si="66"/>
        <v>0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40">
        <f>D128-E128</f>
        <v>0</v>
      </c>
      <c r="Y128" s="44"/>
      <c r="Z128" s="45">
        <f t="shared" si="67"/>
        <v>0</v>
      </c>
      <c r="AA128" s="40">
        <f t="shared" si="68"/>
        <v>0</v>
      </c>
      <c r="AD128" s="36"/>
      <c r="AE128" s="36"/>
      <c r="AJ128" s="47"/>
      <c r="AK128" s="47"/>
      <c r="AL128" s="24"/>
      <c r="AM128" s="24"/>
      <c r="AN128" s="24"/>
    </row>
    <row r="130" spans="2:25">
      <c r="J130" s="407" t="s">
        <v>35</v>
      </c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409" t="s">
        <v>16</v>
      </c>
      <c r="K131" s="409"/>
      <c r="L131" s="409"/>
      <c r="M131" s="409"/>
      <c r="N131" s="409" t="s">
        <v>68</v>
      </c>
      <c r="O131" s="409"/>
      <c r="P131" s="409"/>
      <c r="Q131" s="409"/>
      <c r="R131" s="407" t="s">
        <v>65</v>
      </c>
      <c r="S131" s="407"/>
      <c r="T131" s="407" t="s">
        <v>66</v>
      </c>
      <c r="U131" s="407"/>
      <c r="V131" s="409" t="s">
        <v>67</v>
      </c>
      <c r="W131" s="409"/>
      <c r="X131" s="409"/>
      <c r="Y131" s="409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406"/>
      <c r="K132" s="406"/>
      <c r="L132" s="406"/>
      <c r="M132" s="406"/>
      <c r="N132" s="406"/>
      <c r="O132" s="406"/>
      <c r="P132" s="406"/>
      <c r="Q132" s="406"/>
      <c r="R132" s="408"/>
      <c r="S132" s="408"/>
      <c r="T132" s="408"/>
      <c r="U132" s="408"/>
      <c r="V132" s="406"/>
      <c r="W132" s="406"/>
      <c r="X132" s="406"/>
      <c r="Y132" s="406"/>
    </row>
    <row r="133" spans="2:25" customFormat="1">
      <c r="B133" s="26"/>
      <c r="C133" s="26"/>
      <c r="D133" s="26"/>
      <c r="E133" s="26"/>
      <c r="F133" s="26"/>
      <c r="G133" s="26"/>
      <c r="H133" s="26"/>
      <c r="I133" s="26"/>
      <c r="J133" s="406"/>
      <c r="K133" s="406"/>
      <c r="L133" s="406"/>
      <c r="M133" s="406"/>
      <c r="N133" s="406"/>
      <c r="O133" s="406"/>
      <c r="P133" s="406"/>
      <c r="Q133" s="406"/>
      <c r="R133" s="408"/>
      <c r="S133" s="408"/>
      <c r="T133" s="408"/>
      <c r="U133" s="408"/>
      <c r="V133" s="406"/>
      <c r="W133" s="406"/>
      <c r="X133" s="406"/>
      <c r="Y133" s="406"/>
    </row>
    <row r="134" spans="2:25" customFormat="1">
      <c r="B134" s="26"/>
      <c r="C134" s="26"/>
      <c r="D134" s="26"/>
      <c r="E134" s="26"/>
      <c r="F134" s="26"/>
      <c r="G134" s="26"/>
      <c r="H134" s="26"/>
      <c r="I134" s="26"/>
      <c r="J134" s="406"/>
      <c r="K134" s="406"/>
      <c r="L134" s="406"/>
      <c r="M134" s="406"/>
      <c r="N134" s="406"/>
      <c r="O134" s="406"/>
      <c r="P134" s="406"/>
      <c r="Q134" s="406"/>
      <c r="R134" s="408"/>
      <c r="S134" s="408"/>
      <c r="T134" s="408"/>
      <c r="U134" s="408"/>
      <c r="V134" s="406"/>
      <c r="W134" s="406"/>
      <c r="X134" s="406"/>
      <c r="Y134" s="406"/>
    </row>
    <row r="135" spans="2:25" customFormat="1">
      <c r="B135" s="26"/>
      <c r="C135" s="26"/>
      <c r="D135" s="26"/>
      <c r="E135" s="26"/>
      <c r="F135" s="26"/>
      <c r="G135" s="26"/>
      <c r="H135" s="26"/>
      <c r="I135" s="26"/>
      <c r="J135" s="406"/>
      <c r="K135" s="406"/>
      <c r="L135" s="406"/>
      <c r="M135" s="406"/>
      <c r="N135" s="406"/>
      <c r="O135" s="406"/>
      <c r="P135" s="406"/>
      <c r="Q135" s="406"/>
      <c r="R135" s="408"/>
      <c r="S135" s="408"/>
      <c r="T135" s="408"/>
      <c r="U135" s="408"/>
      <c r="V135" s="406"/>
      <c r="W135" s="406"/>
      <c r="X135" s="406"/>
      <c r="Y135" s="406"/>
    </row>
    <row r="136" spans="2:25" customFormat="1">
      <c r="B136" s="26"/>
      <c r="C136" s="26"/>
      <c r="D136" s="26"/>
      <c r="E136" s="26"/>
      <c r="F136" s="26"/>
      <c r="G136" s="26"/>
      <c r="H136" s="26"/>
      <c r="I136" s="26"/>
      <c r="J136" s="406"/>
      <c r="K136" s="406"/>
      <c r="L136" s="406"/>
      <c r="M136" s="406"/>
      <c r="N136" s="406"/>
      <c r="O136" s="406"/>
      <c r="P136" s="406"/>
      <c r="Q136" s="406"/>
      <c r="R136" s="408"/>
      <c r="S136" s="408"/>
      <c r="T136" s="408"/>
      <c r="U136" s="408"/>
      <c r="V136" s="406"/>
      <c r="W136" s="406"/>
      <c r="X136" s="406"/>
      <c r="Y136" s="406"/>
    </row>
    <row r="137" spans="2:25" customFormat="1">
      <c r="B137" s="26"/>
      <c r="C137" s="26"/>
      <c r="D137" s="26"/>
      <c r="E137" s="26"/>
      <c r="F137" s="26"/>
      <c r="G137" s="26"/>
      <c r="H137" s="26"/>
      <c r="I137" s="26"/>
      <c r="J137" s="406"/>
      <c r="K137" s="406"/>
      <c r="L137" s="406"/>
      <c r="M137" s="406"/>
      <c r="N137" s="406"/>
      <c r="O137" s="406"/>
      <c r="P137" s="406"/>
      <c r="Q137" s="406"/>
      <c r="R137" s="408"/>
      <c r="S137" s="408"/>
      <c r="T137" s="408"/>
      <c r="U137" s="408"/>
      <c r="V137" s="406"/>
      <c r="W137" s="406"/>
      <c r="X137" s="406"/>
      <c r="Y137" s="406"/>
    </row>
    <row r="138" spans="2:25" customFormat="1">
      <c r="B138" s="26"/>
      <c r="C138" s="26"/>
      <c r="D138" s="26"/>
      <c r="E138" s="26"/>
      <c r="F138" s="26"/>
      <c r="G138" s="26"/>
      <c r="H138" s="26"/>
      <c r="I138" s="26"/>
      <c r="J138" s="406"/>
      <c r="K138" s="406"/>
      <c r="L138" s="406"/>
      <c r="M138" s="406"/>
      <c r="N138" s="406"/>
      <c r="O138" s="406"/>
      <c r="P138" s="406"/>
      <c r="Q138" s="406"/>
      <c r="R138" s="408"/>
      <c r="S138" s="408"/>
      <c r="T138" s="408"/>
      <c r="U138" s="408"/>
      <c r="V138" s="406"/>
      <c r="W138" s="406"/>
      <c r="X138" s="406"/>
      <c r="Y138" s="406"/>
    </row>
    <row r="139" spans="2:25" customFormat="1">
      <c r="B139" s="26"/>
      <c r="C139" s="26"/>
      <c r="D139" s="26"/>
      <c r="E139" s="26"/>
      <c r="F139" s="26"/>
      <c r="G139" s="26"/>
      <c r="H139" s="26"/>
      <c r="I139" s="26"/>
      <c r="J139" s="406"/>
      <c r="K139" s="406"/>
      <c r="L139" s="406"/>
      <c r="M139" s="406"/>
      <c r="N139" s="406"/>
      <c r="O139" s="406"/>
      <c r="P139" s="406"/>
      <c r="Q139" s="406"/>
      <c r="R139" s="408"/>
      <c r="S139" s="408"/>
      <c r="T139" s="408"/>
      <c r="U139" s="408"/>
      <c r="V139" s="406"/>
      <c r="W139" s="406"/>
      <c r="X139" s="406"/>
      <c r="Y139" s="406"/>
    </row>
    <row r="140" spans="2:25" customFormat="1">
      <c r="B140" s="26"/>
      <c r="C140" s="26"/>
      <c r="D140" s="26"/>
      <c r="E140" s="26"/>
      <c r="F140" s="26"/>
      <c r="G140" s="26"/>
      <c r="H140" s="26"/>
      <c r="I140" s="26"/>
      <c r="J140" s="406"/>
      <c r="K140" s="406"/>
      <c r="L140" s="406"/>
      <c r="M140" s="406"/>
      <c r="N140" s="406"/>
      <c r="O140" s="406"/>
      <c r="P140" s="406"/>
      <c r="Q140" s="406"/>
      <c r="R140" s="408"/>
      <c r="S140" s="408"/>
      <c r="T140" s="408"/>
      <c r="U140" s="408"/>
      <c r="V140" s="406"/>
      <c r="W140" s="406"/>
      <c r="X140" s="406"/>
      <c r="Y140" s="406"/>
    </row>
    <row r="141" spans="2:25" customFormat="1">
      <c r="B141" s="26"/>
      <c r="C141" s="26"/>
      <c r="D141" s="26"/>
      <c r="E141" s="26"/>
      <c r="F141" s="26"/>
      <c r="G141" s="26"/>
      <c r="H141" s="26"/>
      <c r="I141" s="26"/>
      <c r="J141" s="406"/>
      <c r="K141" s="406"/>
      <c r="L141" s="406"/>
      <c r="M141" s="406"/>
      <c r="N141" s="406"/>
      <c r="O141" s="406"/>
      <c r="P141" s="406"/>
      <c r="Q141" s="406"/>
      <c r="R141" s="408"/>
      <c r="S141" s="408"/>
      <c r="T141" s="408"/>
      <c r="U141" s="408"/>
      <c r="V141" s="406"/>
      <c r="W141" s="406"/>
      <c r="X141" s="406"/>
      <c r="Y141" s="406"/>
    </row>
    <row r="142" spans="2:25" customFormat="1">
      <c r="B142" s="26"/>
      <c r="C142" s="26"/>
      <c r="D142" s="26"/>
      <c r="E142" s="26"/>
      <c r="F142" s="26"/>
      <c r="G142" s="26"/>
      <c r="H142" s="26"/>
      <c r="I142" s="26"/>
      <c r="J142" s="406"/>
      <c r="K142" s="406"/>
      <c r="L142" s="406"/>
      <c r="M142" s="406"/>
      <c r="N142" s="406"/>
      <c r="O142" s="406"/>
      <c r="P142" s="406"/>
      <c r="Q142" s="406"/>
      <c r="R142" s="408"/>
      <c r="S142" s="408"/>
      <c r="T142" s="408"/>
      <c r="U142" s="408"/>
      <c r="V142" s="406"/>
      <c r="W142" s="406"/>
      <c r="X142" s="406"/>
      <c r="Y142" s="406"/>
    </row>
    <row r="143" spans="2:25" customFormat="1">
      <c r="B143" s="26"/>
      <c r="C143" s="26"/>
      <c r="D143" s="26"/>
      <c r="E143" s="26"/>
      <c r="F143" s="26"/>
      <c r="G143" s="26"/>
      <c r="H143" s="26"/>
      <c r="I143" s="26"/>
      <c r="J143" s="406"/>
      <c r="K143" s="406"/>
      <c r="L143" s="406"/>
      <c r="M143" s="406"/>
      <c r="N143" s="406"/>
      <c r="O143" s="406"/>
      <c r="P143" s="406"/>
      <c r="Q143" s="406"/>
      <c r="R143" s="408"/>
      <c r="S143" s="408"/>
      <c r="T143" s="408"/>
      <c r="U143" s="408"/>
      <c r="V143" s="406"/>
      <c r="W143" s="406"/>
      <c r="X143" s="406"/>
      <c r="Y143" s="406"/>
    </row>
    <row r="144" spans="2:25" customFormat="1">
      <c r="B144" s="26"/>
      <c r="C144" s="26"/>
      <c r="D144" s="26"/>
      <c r="E144" s="26"/>
      <c r="F144" s="26"/>
      <c r="G144" s="26"/>
      <c r="H144" s="26"/>
      <c r="I144" s="26"/>
      <c r="J144" s="406"/>
      <c r="K144" s="406"/>
      <c r="L144" s="406"/>
      <c r="M144" s="406"/>
      <c r="N144" s="406"/>
      <c r="O144" s="406"/>
      <c r="P144" s="406"/>
      <c r="Q144" s="406"/>
      <c r="R144" s="408"/>
      <c r="S144" s="408"/>
      <c r="T144" s="408"/>
      <c r="U144" s="408"/>
      <c r="V144" s="406"/>
      <c r="W144" s="406"/>
      <c r="X144" s="406"/>
      <c r="Y144" s="406"/>
    </row>
    <row r="145" spans="2:25" customFormat="1">
      <c r="B145" s="26"/>
      <c r="C145" s="26"/>
      <c r="D145" s="26"/>
      <c r="E145" s="26"/>
      <c r="F145" s="26"/>
      <c r="G145" s="26"/>
      <c r="H145" s="26"/>
      <c r="I145" s="26"/>
      <c r="J145" s="406"/>
      <c r="K145" s="406"/>
      <c r="L145" s="406"/>
      <c r="M145" s="406"/>
      <c r="N145" s="406"/>
      <c r="O145" s="406"/>
      <c r="P145" s="406"/>
      <c r="Q145" s="406"/>
      <c r="R145" s="408"/>
      <c r="S145" s="408"/>
      <c r="T145" s="408"/>
      <c r="U145" s="408"/>
      <c r="V145" s="406"/>
      <c r="W145" s="406"/>
      <c r="X145" s="406"/>
      <c r="Y145" s="406"/>
    </row>
    <row r="146" spans="2:25" customFormat="1">
      <c r="B146" s="26"/>
      <c r="C146" s="26"/>
      <c r="D146" s="26"/>
      <c r="E146" s="26"/>
      <c r="F146" s="26"/>
      <c r="G146" s="26"/>
      <c r="H146" s="26"/>
      <c r="I146" s="26"/>
      <c r="J146" s="406"/>
      <c r="K146" s="406"/>
      <c r="L146" s="406"/>
      <c r="M146" s="406"/>
      <c r="N146" s="406"/>
      <c r="O146" s="406"/>
      <c r="P146" s="406"/>
      <c r="Q146" s="406"/>
      <c r="R146" s="408"/>
      <c r="S146" s="408"/>
      <c r="T146" s="408"/>
      <c r="U146" s="408"/>
      <c r="V146" s="406"/>
      <c r="W146" s="406"/>
      <c r="X146" s="406"/>
      <c r="Y146" s="406"/>
    </row>
    <row r="147" spans="2:25" customFormat="1"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</sheetData>
  <mergeCells count="213">
    <mergeCell ref="F105:G105"/>
    <mergeCell ref="J139:M139"/>
    <mergeCell ref="J136:M136"/>
    <mergeCell ref="J137:M137"/>
    <mergeCell ref="J138:M138"/>
    <mergeCell ref="J131:M131"/>
    <mergeCell ref="J132:M132"/>
    <mergeCell ref="J133:M133"/>
    <mergeCell ref="J134:M134"/>
    <mergeCell ref="J135:M135"/>
    <mergeCell ref="F112:G112"/>
    <mergeCell ref="F113:G113"/>
    <mergeCell ref="F115:G115"/>
    <mergeCell ref="T146:U146"/>
    <mergeCell ref="V131:Y131"/>
    <mergeCell ref="V132:Y132"/>
    <mergeCell ref="V133:Y133"/>
    <mergeCell ref="V134:Y134"/>
    <mergeCell ref="V135:Y135"/>
    <mergeCell ref="V136:Y136"/>
    <mergeCell ref="V137:Y137"/>
    <mergeCell ref="V138:Y138"/>
    <mergeCell ref="V139:Y139"/>
    <mergeCell ref="V140:Y140"/>
    <mergeCell ref="V141:Y141"/>
    <mergeCell ref="V142:Y142"/>
    <mergeCell ref="V143:Y143"/>
    <mergeCell ref="V144:Y144"/>
    <mergeCell ref="V145:Y145"/>
    <mergeCell ref="V146:Y146"/>
    <mergeCell ref="T131:U131"/>
    <mergeCell ref="T132:U132"/>
    <mergeCell ref="T133:U133"/>
    <mergeCell ref="T134:U134"/>
    <mergeCell ref="T135:U135"/>
    <mergeCell ref="T136:U136"/>
    <mergeCell ref="R131:S131"/>
    <mergeCell ref="R132:S132"/>
    <mergeCell ref="R133:S133"/>
    <mergeCell ref="R134:S134"/>
    <mergeCell ref="R135:S135"/>
    <mergeCell ref="R136:S136"/>
    <mergeCell ref="R137:S137"/>
    <mergeCell ref="R138:S138"/>
    <mergeCell ref="T145:U145"/>
    <mergeCell ref="J145:M145"/>
    <mergeCell ref="N140:Q140"/>
    <mergeCell ref="N141:Q141"/>
    <mergeCell ref="N142:Q142"/>
    <mergeCell ref="N143:Q143"/>
    <mergeCell ref="N144:Q144"/>
    <mergeCell ref="N145:Q145"/>
    <mergeCell ref="F120:G120"/>
    <mergeCell ref="F121:G121"/>
    <mergeCell ref="F128:G128"/>
    <mergeCell ref="F122:G122"/>
    <mergeCell ref="F123:G123"/>
    <mergeCell ref="F124:G124"/>
    <mergeCell ref="F125:G125"/>
    <mergeCell ref="F126:G126"/>
    <mergeCell ref="N131:Q131"/>
    <mergeCell ref="N132:Q132"/>
    <mergeCell ref="N133:Q133"/>
    <mergeCell ref="N134:Q134"/>
    <mergeCell ref="N135:Q135"/>
    <mergeCell ref="N136:Q136"/>
    <mergeCell ref="N137:Q137"/>
    <mergeCell ref="N138:Q138"/>
    <mergeCell ref="N139:Q139"/>
    <mergeCell ref="J146:M146"/>
    <mergeCell ref="J142:M142"/>
    <mergeCell ref="J143:M143"/>
    <mergeCell ref="J144:M144"/>
    <mergeCell ref="J140:M140"/>
    <mergeCell ref="J141:M141"/>
    <mergeCell ref="N146:Q146"/>
    <mergeCell ref="J130:Y130"/>
    <mergeCell ref="T140:U140"/>
    <mergeCell ref="T141:U141"/>
    <mergeCell ref="T142:U142"/>
    <mergeCell ref="T143:U143"/>
    <mergeCell ref="T144:U144"/>
    <mergeCell ref="T137:U137"/>
    <mergeCell ref="T138:U138"/>
    <mergeCell ref="T139:U139"/>
    <mergeCell ref="R139:S139"/>
    <mergeCell ref="R140:S140"/>
    <mergeCell ref="R141:S141"/>
    <mergeCell ref="R142:S142"/>
    <mergeCell ref="R143:S143"/>
    <mergeCell ref="R144:S144"/>
    <mergeCell ref="R145:S145"/>
    <mergeCell ref="R146:S146"/>
    <mergeCell ref="F79:G79"/>
    <mergeCell ref="F12:G12"/>
    <mergeCell ref="F10:G10"/>
    <mergeCell ref="Y7:Y8"/>
    <mergeCell ref="F64:G64"/>
    <mergeCell ref="F65:G65"/>
    <mergeCell ref="F127:G127"/>
    <mergeCell ref="F82:G82"/>
    <mergeCell ref="F83:G83"/>
    <mergeCell ref="F84:G84"/>
    <mergeCell ref="F85:G85"/>
    <mergeCell ref="F109:G109"/>
    <mergeCell ref="F110:G110"/>
    <mergeCell ref="F102:G102"/>
    <mergeCell ref="F94:G94"/>
    <mergeCell ref="F90:G90"/>
    <mergeCell ref="F114:G114"/>
    <mergeCell ref="F95:G95"/>
    <mergeCell ref="F96:G96"/>
    <mergeCell ref="F107:G107"/>
    <mergeCell ref="F74:G74"/>
    <mergeCell ref="F75:G75"/>
    <mergeCell ref="F108:G108"/>
    <mergeCell ref="F111:G111"/>
    <mergeCell ref="F58:G58"/>
    <mergeCell ref="F60:G60"/>
    <mergeCell ref="F100:G100"/>
    <mergeCell ref="F99:G99"/>
    <mergeCell ref="F101:G101"/>
    <mergeCell ref="F98:G98"/>
    <mergeCell ref="F87:G87"/>
    <mergeCell ref="F104:G104"/>
    <mergeCell ref="F46:G46"/>
    <mergeCell ref="F47:G47"/>
    <mergeCell ref="F73:G73"/>
    <mergeCell ref="F61:G61"/>
    <mergeCell ref="F63:G63"/>
    <mergeCell ref="F69:G69"/>
    <mergeCell ref="F67:G67"/>
    <mergeCell ref="F66:G66"/>
    <mergeCell ref="F77:G77"/>
    <mergeCell ref="F78:G78"/>
    <mergeCell ref="F86:G86"/>
    <mergeCell ref="F76:G76"/>
    <mergeCell ref="F71:G71"/>
    <mergeCell ref="F103:G103"/>
    <mergeCell ref="F97:G97"/>
    <mergeCell ref="F89:G89"/>
    <mergeCell ref="F48:G48"/>
    <mergeCell ref="F49:G49"/>
    <mergeCell ref="F62:G62"/>
    <mergeCell ref="F52:G52"/>
    <mergeCell ref="F51:G51"/>
    <mergeCell ref="F116:G116"/>
    <mergeCell ref="F117:G117"/>
    <mergeCell ref="F118:G118"/>
    <mergeCell ref="F119:G119"/>
    <mergeCell ref="F106:G106"/>
    <mergeCell ref="F72:G72"/>
    <mergeCell ref="F70:G70"/>
    <mergeCell ref="F80:G80"/>
    <mergeCell ref="F91:G91"/>
    <mergeCell ref="F92:G92"/>
    <mergeCell ref="F93:G93"/>
    <mergeCell ref="F88:G88"/>
    <mergeCell ref="F81:G81"/>
    <mergeCell ref="F50:G50"/>
    <mergeCell ref="F57:G57"/>
    <mergeCell ref="F53:G53"/>
    <mergeCell ref="F68:G68"/>
    <mergeCell ref="F56:G56"/>
    <mergeCell ref="F55:G55"/>
    <mergeCell ref="G2:L2"/>
    <mergeCell ref="F45:G45"/>
    <mergeCell ref="F54:G54"/>
    <mergeCell ref="F59:G59"/>
    <mergeCell ref="F43:G43"/>
    <mergeCell ref="F44:G44"/>
    <mergeCell ref="J7:W7"/>
    <mergeCell ref="B6:AA6"/>
    <mergeCell ref="F27:G27"/>
    <mergeCell ref="I7:I9"/>
    <mergeCell ref="B7:B9"/>
    <mergeCell ref="C7:C9"/>
    <mergeCell ref="D7:D9"/>
    <mergeCell ref="E7:E9"/>
    <mergeCell ref="F7:G9"/>
    <mergeCell ref="H7:H9"/>
    <mergeCell ref="X7:X8"/>
    <mergeCell ref="F15:G15"/>
    <mergeCell ref="F13:G13"/>
    <mergeCell ref="F14:G14"/>
    <mergeCell ref="F39:G39"/>
    <mergeCell ref="Z7:Z8"/>
    <mergeCell ref="AA7:AA8"/>
    <mergeCell ref="F40:G40"/>
    <mergeCell ref="F41:G41"/>
    <mergeCell ref="F42:G42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8:G28"/>
    <mergeCell ref="F33:G33"/>
    <mergeCell ref="F34:G34"/>
    <mergeCell ref="F31:G31"/>
    <mergeCell ref="F32:G32"/>
    <mergeCell ref="F29:G29"/>
    <mergeCell ref="F30:G30"/>
    <mergeCell ref="F35:G35"/>
    <mergeCell ref="F36:G36"/>
    <mergeCell ref="F37:G37"/>
    <mergeCell ref="F38:G38"/>
  </mergeCells>
  <conditionalFormatting sqref="J11:W128">
    <cfRule type="expression" dxfId="51" priority="43" stopIfTrue="1">
      <formula>IF(J$9="FER",TRUE,FALSE)</formula>
    </cfRule>
    <cfRule type="expression" dxfId="50" priority="46" stopIfTrue="1">
      <formula>OR(WEEKDAY(J$9)=1,WEEKDAY(J$9)=7)</formula>
    </cfRule>
  </conditionalFormatting>
  <conditionalFormatting sqref="B41:F54 G41:G46 G48:G54 B12:G39">
    <cfRule type="expression" dxfId="49" priority="40">
      <formula>IF(AND($I12&lt;&gt;0,$I12&lt;&gt;1),TRUE,FALSE)</formula>
    </cfRule>
    <cfRule type="expression" dxfId="48" priority="41">
      <formula>IF($I12=1,TRUE,FALSE)</formula>
    </cfRule>
    <cfRule type="expression" dxfId="47" priority="42">
      <formula>IF(AND($D12=0,$D12&lt;&gt;""),TRUE,FALSE)</formula>
    </cfRule>
  </conditionalFormatting>
  <conditionalFormatting sqref="B56:G70">
    <cfRule type="expression" dxfId="46" priority="31">
      <formula>IF(AND($I56&lt;&gt;0,$I56&lt;&gt;1),TRUE,FALSE)</formula>
    </cfRule>
    <cfRule type="expression" dxfId="45" priority="32">
      <formula>IF($I56=1,TRUE,FALSE)</formula>
    </cfRule>
    <cfRule type="expression" dxfId="44" priority="33">
      <formula>IF(AND($D56=0,$D56&lt;&gt;""),TRUE,FALSE)</formula>
    </cfRule>
  </conditionalFormatting>
  <conditionalFormatting sqref="B72:G86">
    <cfRule type="expression" dxfId="43" priority="28">
      <formula>IF(AND($I72&lt;&gt;0,$I72&lt;&gt;1),TRUE,FALSE)</formula>
    </cfRule>
    <cfRule type="expression" dxfId="42" priority="29">
      <formula>IF($I72=1,TRUE,FALSE)</formula>
    </cfRule>
    <cfRule type="expression" dxfId="41" priority="30">
      <formula>IF(AND($D72=0,$D72&lt;&gt;""),TRUE,FALSE)</formula>
    </cfRule>
  </conditionalFormatting>
  <conditionalFormatting sqref="B88:G102">
    <cfRule type="expression" dxfId="40" priority="25">
      <formula>IF(AND($I88&lt;&gt;0,$I88&lt;&gt;1),TRUE,FALSE)</formula>
    </cfRule>
    <cfRule type="expression" dxfId="39" priority="26">
      <formula>IF($I88=1,TRUE,FALSE)</formula>
    </cfRule>
    <cfRule type="expression" dxfId="38" priority="27">
      <formula>IF(AND($D88=0,$D88&lt;&gt;""),TRUE,FALSE)</formula>
    </cfRule>
  </conditionalFormatting>
  <conditionalFormatting sqref="B104:G128">
    <cfRule type="expression" dxfId="37" priority="22">
      <formula>IF(AND($I104&lt;&gt;0,$I104&lt;&gt;1),TRUE,FALSE)</formula>
    </cfRule>
    <cfRule type="expression" dxfId="36" priority="23">
      <formula>IF($I104=1,TRUE,FALSE)</formula>
    </cfRule>
    <cfRule type="expression" dxfId="35" priority="24">
      <formula>IF(AND($D104=0,$D104&lt;&gt;""),TRUE,FALSE)</formula>
    </cfRule>
  </conditionalFormatting>
  <conditionalFormatting sqref="E56:E70">
    <cfRule type="expression" dxfId="34" priority="13">
      <formula>IF(AND($I56&lt;&gt;0,$I56&lt;&gt;1),TRUE,FALSE)</formula>
    </cfRule>
    <cfRule type="expression" dxfId="33" priority="14">
      <formula>IF($I56=1,TRUE,FALSE)</formula>
    </cfRule>
    <cfRule type="expression" dxfId="32" priority="15">
      <formula>IF(AND($D56=0,$D56&lt;&gt;""),TRUE,FALSE)</formula>
    </cfRule>
  </conditionalFormatting>
  <conditionalFormatting sqref="E72:E86">
    <cfRule type="expression" dxfId="31" priority="10">
      <formula>IF(AND($I72&lt;&gt;0,$I72&lt;&gt;1),TRUE,FALSE)</formula>
    </cfRule>
    <cfRule type="expression" dxfId="30" priority="11">
      <formula>IF($I72=1,TRUE,FALSE)</formula>
    </cfRule>
    <cfRule type="expression" dxfId="29" priority="12">
      <formula>IF(AND($D72=0,$D72&lt;&gt;""),TRUE,FALSE)</formula>
    </cfRule>
  </conditionalFormatting>
  <conditionalFormatting sqref="E88:E102">
    <cfRule type="expression" dxfId="28" priority="7">
      <formula>IF(AND($I88&lt;&gt;0,$I88&lt;&gt;1),TRUE,FALSE)</formula>
    </cfRule>
    <cfRule type="expression" dxfId="27" priority="8">
      <formula>IF($I88=1,TRUE,FALSE)</formula>
    </cfRule>
    <cfRule type="expression" dxfId="26" priority="9">
      <formula>IF(AND($D88=0,$D88&lt;&gt;""),TRUE,FALSE)</formula>
    </cfRule>
  </conditionalFormatting>
  <conditionalFormatting sqref="E104:E128">
    <cfRule type="expression" dxfId="25" priority="4">
      <formula>IF(AND($I104&lt;&gt;0,$I104&lt;&gt;1),TRUE,FALSE)</formula>
    </cfRule>
    <cfRule type="expression" dxfId="24" priority="5">
      <formula>IF($I104=1,TRUE,FALSE)</formula>
    </cfRule>
    <cfRule type="expression" dxfId="23" priority="6">
      <formula>IF(AND($D104=0,$D104&lt;&gt;""),TRUE,FALSE)</formula>
    </cfRule>
  </conditionalFormatting>
  <conditionalFormatting sqref="B41">
    <cfRule type="expression" dxfId="22" priority="1">
      <formula>IF(AND($I41&lt;&gt;0,$I41&lt;&gt;1),TRUE,FALSE)</formula>
    </cfRule>
    <cfRule type="expression" dxfId="21" priority="2">
      <formula>IF($I41=1,TRUE,FALSE)</formula>
    </cfRule>
    <cfRule type="expression" dxfId="20" priority="3">
      <formula>IF(AND($D41=0,$D41&lt;&gt;""),TRUE,FALSE)</formula>
    </cfRule>
  </conditionalFormatting>
  <dataValidations count="2">
    <dataValidation type="list" allowBlank="1" showInputMessage="1" showErrorMessage="1" sqref="F71:G71 F103:G103 F55:G55 F87:G87 F40:G40 F10:G11">
      <formula1>$B$119:$B$128</formula1>
    </dataValidation>
    <dataValidation type="list" allowBlank="1" showInputMessage="1" showErrorMessage="1" sqref="F104:G128 F88:G102 F72:G86 F56:G70 G41:G46 G48:G54 F41:F54 F12:G39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K12" sqref="K12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410" t="str">
        <f>'1. Backlog'!$H$1</f>
        <v>TNK</v>
      </c>
      <c r="H2" s="410"/>
      <c r="I2" s="410"/>
      <c r="J2" s="410"/>
      <c r="K2" s="410"/>
      <c r="L2" s="410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16" t="s">
        <v>110</v>
      </c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8"/>
    </row>
    <row r="7" spans="2:36" ht="23.25" customHeight="1">
      <c r="B7" s="419">
        <v>10</v>
      </c>
      <c r="C7" s="420"/>
      <c r="D7" s="185" t="s">
        <v>56</v>
      </c>
      <c r="E7" s="185">
        <f>'3. Resources'!D54</f>
        <v>40352</v>
      </c>
      <c r="F7" s="185">
        <f>'3. Resources'!E54</f>
        <v>40353</v>
      </c>
      <c r="G7" s="185">
        <f>'3. Resources'!F54</f>
        <v>40354</v>
      </c>
      <c r="H7" s="185">
        <f>'3. Resources'!G54</f>
        <v>40355</v>
      </c>
      <c r="I7" s="185">
        <f>'3. Resources'!H54</f>
        <v>40356</v>
      </c>
      <c r="J7" s="185">
        <f>'3. Resources'!I54</f>
        <v>40357</v>
      </c>
      <c r="K7" s="185">
        <f>'3. Resources'!J54</f>
        <v>40358</v>
      </c>
      <c r="L7" s="185">
        <f>'3. Resources'!K54</f>
        <v>40359</v>
      </c>
      <c r="M7" s="185">
        <f>'3. Resources'!L54</f>
        <v>40360</v>
      </c>
      <c r="N7" s="185">
        <f>'3. Resources'!M54</f>
        <v>40361</v>
      </c>
      <c r="O7" s="185">
        <f>'3. Resources'!N54</f>
        <v>40362</v>
      </c>
      <c r="P7" s="185">
        <f>'3. Resources'!O54</f>
        <v>40363</v>
      </c>
      <c r="Q7" s="185">
        <f>'3. Resources'!P54</f>
        <v>40364</v>
      </c>
      <c r="R7" s="185">
        <f>'3. Resources'!Q54</f>
        <v>40365</v>
      </c>
    </row>
    <row r="8" spans="2:36" ht="15" customHeight="1">
      <c r="B8" s="421"/>
      <c r="C8" s="42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414" t="s">
        <v>34</v>
      </c>
      <c r="C9" s="41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v>82</v>
      </c>
      <c r="E10" s="301">
        <v>79.25</v>
      </c>
      <c r="F10" s="301">
        <v>70.5</v>
      </c>
      <c r="G10" s="301">
        <v>124.25</v>
      </c>
      <c r="H10" s="301">
        <v>133.75</v>
      </c>
      <c r="I10" s="301">
        <v>133.75</v>
      </c>
      <c r="J10" s="301">
        <v>133.75</v>
      </c>
      <c r="K10" s="301">
        <v>130.25</v>
      </c>
      <c r="L10" s="301">
        <v>134.75</v>
      </c>
      <c r="M10" s="301">
        <v>130.25</v>
      </c>
      <c r="N10" s="301">
        <v>150.25</v>
      </c>
      <c r="O10" s="301">
        <v>147.25</v>
      </c>
      <c r="P10" s="301">
        <v>147.25</v>
      </c>
      <c r="Q10" s="301">
        <v>147.25</v>
      </c>
      <c r="R10" s="302">
        <v>147.25</v>
      </c>
    </row>
    <row r="11" spans="2:36">
      <c r="B11" s="282" t="s">
        <v>84</v>
      </c>
      <c r="C11" s="283" t="str">
        <f>CONFIG!$A$2</f>
        <v>GD</v>
      </c>
      <c r="D11" s="284">
        <v>2</v>
      </c>
      <c r="E11" s="286">
        <v>3</v>
      </c>
      <c r="F11" s="286">
        <v>2.75</v>
      </c>
      <c r="G11" s="286">
        <v>40.75</v>
      </c>
      <c r="H11" s="286">
        <v>51.75</v>
      </c>
      <c r="I11" s="286">
        <v>51.75</v>
      </c>
      <c r="J11" s="286">
        <v>51.75</v>
      </c>
      <c r="K11" s="286">
        <v>51.75</v>
      </c>
      <c r="L11" s="286">
        <v>51.75</v>
      </c>
      <c r="M11" s="286">
        <v>46.25</v>
      </c>
      <c r="N11" s="286">
        <v>61.25</v>
      </c>
      <c r="O11" s="286">
        <v>61.25</v>
      </c>
      <c r="P11" s="286">
        <v>61.25</v>
      </c>
      <c r="Q11" s="286">
        <v>61.25</v>
      </c>
      <c r="R11" s="286">
        <v>61.25</v>
      </c>
    </row>
    <row r="12" spans="2:36">
      <c r="B12" s="287" t="s">
        <v>84</v>
      </c>
      <c r="C12" s="288" t="str">
        <f>CONFIG!$A$3</f>
        <v>ART</v>
      </c>
      <c r="D12" s="289">
        <v>40</v>
      </c>
      <c r="E12" s="291">
        <v>40</v>
      </c>
      <c r="F12" s="291">
        <v>40</v>
      </c>
      <c r="G12" s="291">
        <v>40</v>
      </c>
      <c r="H12" s="291">
        <v>40</v>
      </c>
      <c r="I12" s="291">
        <v>40</v>
      </c>
      <c r="J12" s="291">
        <v>40</v>
      </c>
      <c r="K12" s="291">
        <v>40</v>
      </c>
      <c r="L12" s="291">
        <v>40</v>
      </c>
      <c r="M12" s="291">
        <v>40</v>
      </c>
      <c r="N12" s="291">
        <v>40</v>
      </c>
      <c r="O12" s="291">
        <v>33</v>
      </c>
      <c r="P12" s="291">
        <v>33</v>
      </c>
      <c r="Q12" s="291">
        <v>33</v>
      </c>
      <c r="R12" s="291">
        <v>33</v>
      </c>
    </row>
    <row r="13" spans="2:36">
      <c r="B13" s="287" t="s">
        <v>84</v>
      </c>
      <c r="C13" s="288" t="str">
        <f>CONFIG!$A$4</f>
        <v>PRG</v>
      </c>
      <c r="D13" s="289">
        <v>40</v>
      </c>
      <c r="E13" s="291">
        <v>36.25</v>
      </c>
      <c r="F13" s="291">
        <v>27.75</v>
      </c>
      <c r="G13" s="291">
        <v>43.5</v>
      </c>
      <c r="H13" s="291">
        <v>42</v>
      </c>
      <c r="I13" s="291">
        <v>42</v>
      </c>
      <c r="J13" s="291">
        <v>42</v>
      </c>
      <c r="K13" s="291">
        <v>38.5</v>
      </c>
      <c r="L13" s="291">
        <v>43</v>
      </c>
      <c r="M13" s="291">
        <v>44</v>
      </c>
      <c r="N13" s="291">
        <v>49</v>
      </c>
      <c r="O13" s="291">
        <v>53</v>
      </c>
      <c r="P13" s="291">
        <v>53</v>
      </c>
      <c r="Q13" s="291">
        <v>53</v>
      </c>
      <c r="R13" s="291">
        <v>53</v>
      </c>
    </row>
    <row r="14" spans="2:36">
      <c r="B14" s="287" t="s">
        <v>84</v>
      </c>
      <c r="C14" s="288" t="str">
        <f>CONFIG!$A$5</f>
        <v>AUD</v>
      </c>
      <c r="D14" s="289">
        <v>0</v>
      </c>
      <c r="E14" s="291">
        <v>0</v>
      </c>
      <c r="F14" s="291">
        <v>0</v>
      </c>
      <c r="G14" s="291">
        <v>0</v>
      </c>
      <c r="H14" s="291">
        <v>0</v>
      </c>
      <c r="I14" s="291">
        <v>0</v>
      </c>
      <c r="J14" s="291">
        <v>0</v>
      </c>
      <c r="K14" s="291">
        <v>0</v>
      </c>
      <c r="L14" s="291">
        <v>0</v>
      </c>
      <c r="M14" s="291">
        <v>0</v>
      </c>
      <c r="N14" s="291">
        <v>0</v>
      </c>
      <c r="O14" s="291">
        <v>0</v>
      </c>
      <c r="P14" s="291">
        <v>0</v>
      </c>
      <c r="Q14" s="291">
        <v>0</v>
      </c>
      <c r="R14" s="291"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v>0</v>
      </c>
      <c r="E15" s="296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v>0</v>
      </c>
      <c r="R15" s="296"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13.25</v>
      </c>
      <c r="F16" s="261">
        <f t="shared" ref="F16:R16" si="0">SUM(F17:F21)</f>
        <v>9.75</v>
      </c>
      <c r="G16" s="261">
        <f t="shared" si="0"/>
        <v>7.75</v>
      </c>
      <c r="H16" s="261">
        <f t="shared" si="0"/>
        <v>6</v>
      </c>
      <c r="I16" s="261">
        <f t="shared" si="0"/>
        <v>6</v>
      </c>
      <c r="J16" s="261">
        <f t="shared" si="0"/>
        <v>6.5</v>
      </c>
      <c r="K16" s="261">
        <f t="shared" si="0"/>
        <v>9</v>
      </c>
      <c r="L16" s="261">
        <f t="shared" si="0"/>
        <v>8.5</v>
      </c>
      <c r="M16" s="261">
        <f t="shared" si="0"/>
        <v>10.5</v>
      </c>
      <c r="N16" s="261">
        <f t="shared" si="0"/>
        <v>9.25</v>
      </c>
      <c r="O16" s="261">
        <f t="shared" si="0"/>
        <v>0</v>
      </c>
      <c r="P16" s="261">
        <f t="shared" si="0"/>
        <v>0</v>
      </c>
      <c r="Q16" s="261">
        <f t="shared" si="0"/>
        <v>4.5</v>
      </c>
      <c r="R16" s="262">
        <f t="shared" si="0"/>
        <v>10.5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Timesheet'!$H$11:$H$128,$C17,'4. Timesheet'!J$11:J$128)</f>
        <v>2.5</v>
      </c>
      <c r="F17" s="215">
        <f>SUMIF('4. Timesheet'!$H$11:$H$128,$C17,'4. Timesheet'!K$11:K$128)</f>
        <v>0.25</v>
      </c>
      <c r="G17" s="215">
        <f>SUMIF('4. Timesheet'!$H$11:$H$128,$C17,'4. Timesheet'!L$11:L$128)</f>
        <v>4</v>
      </c>
      <c r="H17" s="215">
        <f>SUMIF('4. Timesheet'!$H$11:$H$128,$C17,'4. Timesheet'!M$11:M$128)</f>
        <v>6</v>
      </c>
      <c r="I17" s="215">
        <f>SUMIF('4. Timesheet'!$H$11:$H$128,$C17,'4. Timesheet'!N$11:N$128)</f>
        <v>6</v>
      </c>
      <c r="J17" s="215">
        <f>SUMIF('4. Timesheet'!$H$11:$H$128,$C17,'4. Timesheet'!O$11:O$128)</f>
        <v>5</v>
      </c>
      <c r="K17" s="215">
        <f>SUMIF('4. Timesheet'!$H$11:$H$128,$C17,'4. Timesheet'!P$11:P$128)</f>
        <v>5</v>
      </c>
      <c r="L17" s="215">
        <f>SUMIF('4. Timesheet'!$H$11:$H$128,$C17,'4. Timesheet'!Q$11:Q$128)</f>
        <v>4.5</v>
      </c>
      <c r="M17" s="215">
        <f>SUMIF('4. Timesheet'!$H$11:$H$128,$C17,'4. Timesheet'!R$11:R$128)</f>
        <v>5</v>
      </c>
      <c r="N17" s="215">
        <f>SUMIF('4. Timesheet'!$H$11:$H$128,$C17,'4. Timesheet'!S$11:S$128)</f>
        <v>5</v>
      </c>
      <c r="O17" s="215">
        <f>SUMIF('4. Timesheet'!$H$11:$H$128,$C17,'4. Timesheet'!T$11:T$128)</f>
        <v>0</v>
      </c>
      <c r="P17" s="215">
        <f>SUMIF('4. Timesheet'!$H$11:$H$128,$C17,'4. Timesheet'!U$11:U$128)</f>
        <v>0</v>
      </c>
      <c r="Q17" s="215">
        <f>SUMIF('4. Timesheet'!$H$11:$H$128,$C17,'4. Timesheet'!V$11:V$128)</f>
        <v>0.5</v>
      </c>
      <c r="R17" s="215">
        <f>SUMIF('4. Timesheet'!$H$11:$H$128,$C17,'4. Timesheet'!W$11:W$128)</f>
        <v>1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Timesheet'!$H$11:$H$128,$C18,'4. Timesheet'!J$11:J$128)</f>
        <v>4</v>
      </c>
      <c r="F18" s="207">
        <f>SUMIF('4. Timesheet'!$H$11:$H$128,$C18,'4. Timesheet'!K$11:K$128)</f>
        <v>4</v>
      </c>
      <c r="G18" s="207">
        <f>SUMIF('4. Timesheet'!$H$11:$H$128,$C18,'4. Timesheet'!L$11:L$128)</f>
        <v>0</v>
      </c>
      <c r="H18" s="207">
        <f>SUMIF('4. Timesheet'!$H$11:$H$128,$C18,'4. Timesheet'!M$11:M$128)</f>
        <v>0</v>
      </c>
      <c r="I18" s="207">
        <f>SUMIF('4. Timesheet'!$H$11:$H$128,$C18,'4. Timesheet'!N$11:N$128)</f>
        <v>0</v>
      </c>
      <c r="J18" s="207">
        <f>SUMIF('4. Timesheet'!$H$11:$H$128,$C18,'4. Timesheet'!O$11:O$128)</f>
        <v>0</v>
      </c>
      <c r="K18" s="207">
        <f>SUMIF('4. Timesheet'!$H$11:$H$128,$C18,'4. Timesheet'!P$11:P$128)</f>
        <v>0</v>
      </c>
      <c r="L18" s="207">
        <f>SUMIF('4. Timesheet'!$H$11:$H$128,$C18,'4. Timesheet'!Q$11:Q$128)</f>
        <v>0</v>
      </c>
      <c r="M18" s="207">
        <f>SUMIF('4. Timesheet'!$H$11:$H$128,$C18,'4. Timesheet'!R$11:R$128)</f>
        <v>0</v>
      </c>
      <c r="N18" s="207">
        <f>SUMIF('4. Timesheet'!$H$11:$H$128,$C18,'4. Timesheet'!S$11:S$128)</f>
        <v>0</v>
      </c>
      <c r="O18" s="207">
        <f>SUMIF('4. Timesheet'!$H$11:$H$128,$C18,'4. Timesheet'!T$11:T$128)</f>
        <v>0</v>
      </c>
      <c r="P18" s="207">
        <f>SUMIF('4. Timesheet'!$H$11:$H$128,$C18,'4. Timesheet'!U$11:U$128)</f>
        <v>0</v>
      </c>
      <c r="Q18" s="207">
        <f>SUMIF('4. Timesheet'!$H$11:$H$128,$C18,'4. Timesheet'!V$11:V$128)</f>
        <v>4</v>
      </c>
      <c r="R18" s="207">
        <f>SUMIF('4. Timesheet'!$H$11:$H$128,$C18,'4. Timesheet'!W$11:W$128)</f>
        <v>5.5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Timesheet'!$H$11:$H$128,$C19,'4. Timesheet'!J$11:J$128)</f>
        <v>6.75</v>
      </c>
      <c r="F19" s="207">
        <f>SUMIF('4. Timesheet'!$H$11:$H$128,$C19,'4. Timesheet'!K$11:K$128)</f>
        <v>5.5</v>
      </c>
      <c r="G19" s="207">
        <f>SUMIF('4. Timesheet'!$H$11:$H$128,$C19,'4. Timesheet'!L$11:L$128)</f>
        <v>3.75</v>
      </c>
      <c r="H19" s="207">
        <f>SUMIF('4. Timesheet'!$H$11:$H$128,$C19,'4. Timesheet'!M$11:M$128)</f>
        <v>0</v>
      </c>
      <c r="I19" s="207">
        <f>SUMIF('4. Timesheet'!$H$11:$H$128,$C19,'4. Timesheet'!N$11:N$128)</f>
        <v>0</v>
      </c>
      <c r="J19" s="207">
        <f>SUMIF('4. Timesheet'!$H$11:$H$128,$C19,'4. Timesheet'!O$11:O$128)</f>
        <v>1.5</v>
      </c>
      <c r="K19" s="207">
        <f>SUMIF('4. Timesheet'!$H$11:$H$128,$C19,'4. Timesheet'!P$11:P$128)</f>
        <v>4</v>
      </c>
      <c r="L19" s="207">
        <f>SUMIF('4. Timesheet'!$H$11:$H$128,$C19,'4. Timesheet'!Q$11:Q$128)</f>
        <v>4</v>
      </c>
      <c r="M19" s="207">
        <f>SUMIF('4. Timesheet'!$H$11:$H$128,$C19,'4. Timesheet'!R$11:R$128)</f>
        <v>5.5</v>
      </c>
      <c r="N19" s="207">
        <f>SUMIF('4. Timesheet'!$H$11:$H$128,$C19,'4. Timesheet'!S$11:S$128)</f>
        <v>4.25</v>
      </c>
      <c r="O19" s="207">
        <f>SUMIF('4. Timesheet'!$H$11:$H$128,$C19,'4. Timesheet'!T$11:T$128)</f>
        <v>0</v>
      </c>
      <c r="P19" s="207">
        <f>SUMIF('4. Timesheet'!$H$11:$H$128,$C19,'4. Timesheet'!U$11:U$128)</f>
        <v>0</v>
      </c>
      <c r="Q19" s="207">
        <f>SUMIF('4. Timesheet'!$H$11:$H$128,$C19,'4. Timesheet'!V$11:V$128)</f>
        <v>0</v>
      </c>
      <c r="R19" s="207">
        <f>SUMIF('4. Timesheet'!$H$11:$H$128,$C19,'4. Timesheet'!W$11:W$128)</f>
        <v>4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Timesheet'!$H$11:$H$128,$C20,'4. Timesheet'!J$11:J$128)</f>
        <v>0</v>
      </c>
      <c r="F20" s="207">
        <f>SUMIF('4. Timesheet'!$H$11:$H$128,$C20,'4. Timesheet'!K$11:K$128)</f>
        <v>0</v>
      </c>
      <c r="G20" s="207">
        <f>SUMIF('4. Timesheet'!$H$11:$H$128,$C20,'4. Timesheet'!L$11:L$128)</f>
        <v>0</v>
      </c>
      <c r="H20" s="207">
        <f>SUMIF('4. Timesheet'!$H$11:$H$128,$C20,'4. Timesheet'!M$11:M$128)</f>
        <v>0</v>
      </c>
      <c r="I20" s="207">
        <f>SUMIF('4. Timesheet'!$H$11:$H$128,$C20,'4. Timesheet'!N$11:N$128)</f>
        <v>0</v>
      </c>
      <c r="J20" s="207">
        <f>SUMIF('4. Timesheet'!$H$11:$H$128,$C20,'4. Timesheet'!O$11:O$128)</f>
        <v>0</v>
      </c>
      <c r="K20" s="207">
        <f>SUMIF('4. Timesheet'!$H$11:$H$128,$C20,'4. Timesheet'!P$11:P$128)</f>
        <v>0</v>
      </c>
      <c r="L20" s="207">
        <f>SUMIF('4. Timesheet'!$H$11:$H$128,$C20,'4. Timesheet'!Q$11:Q$128)</f>
        <v>0</v>
      </c>
      <c r="M20" s="207">
        <f>SUMIF('4. Timesheet'!$H$11:$H$128,$C20,'4. Timesheet'!R$11:R$128)</f>
        <v>0</v>
      </c>
      <c r="N20" s="207">
        <f>SUMIF('4. Timesheet'!$H$11:$H$128,$C20,'4. Timesheet'!S$11:S$128)</f>
        <v>0</v>
      </c>
      <c r="O20" s="207">
        <f>SUMIF('4. Timesheet'!$H$11:$H$128,$C20,'4. Timesheet'!T$11:T$128)</f>
        <v>0</v>
      </c>
      <c r="P20" s="207">
        <f>SUMIF('4. Timesheet'!$H$11:$H$128,$C20,'4. Timesheet'!U$11:U$128)</f>
        <v>0</v>
      </c>
      <c r="Q20" s="207">
        <f>SUMIF('4. Timesheet'!$H$11:$H$128,$C20,'4. Timesheet'!V$11:V$128)</f>
        <v>0</v>
      </c>
      <c r="R20" s="207">
        <f>SUMIF('4. Timesheet'!$H$11:$H$128,$C20,'4. Timesheet'!W$11:W$128)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Timesheet'!$H$11:$H$128,$C21,'4. Timesheet'!J$11:J$128)</f>
        <v>0</v>
      </c>
      <c r="F21" s="210">
        <f>SUMIF('4. Timesheet'!$H$11:$H$128,$C21,'4. Timesheet'!K$11:K$128)</f>
        <v>0</v>
      </c>
      <c r="G21" s="210">
        <f>SUMIF('4. Timesheet'!$H$11:$H$128,$C21,'4. Timesheet'!L$11:L$128)</f>
        <v>0</v>
      </c>
      <c r="H21" s="210">
        <f>SUMIF('4. Timesheet'!$H$11:$H$128,$C21,'4. Timesheet'!M$11:M$128)</f>
        <v>0</v>
      </c>
      <c r="I21" s="210">
        <f>SUMIF('4. Timesheet'!$H$11:$H$128,$C21,'4. Timesheet'!N$11:N$128)</f>
        <v>0</v>
      </c>
      <c r="J21" s="210">
        <f>SUMIF('4. Timesheet'!$H$11:$H$128,$C21,'4. Timesheet'!O$11:O$128)</f>
        <v>0</v>
      </c>
      <c r="K21" s="210">
        <f>SUMIF('4. Timesheet'!$H$11:$H$128,$C21,'4. Timesheet'!P$11:P$128)</f>
        <v>0</v>
      </c>
      <c r="L21" s="210">
        <f>SUMIF('4. Timesheet'!$H$11:$H$128,$C21,'4. Timesheet'!Q$11:Q$128)</f>
        <v>0</v>
      </c>
      <c r="M21" s="210">
        <f>SUMIF('4. Timesheet'!$H$11:$H$128,$C21,'4. Timesheet'!R$11:R$128)</f>
        <v>0</v>
      </c>
      <c r="N21" s="210">
        <f>SUMIF('4. Timesheet'!$H$11:$H$128,$C21,'4. Timesheet'!S$11:S$128)</f>
        <v>0</v>
      </c>
      <c r="O21" s="210">
        <f>SUMIF('4. Timesheet'!$H$11:$H$128,$C21,'4. Timesheet'!T$11:T$128)</f>
        <v>0</v>
      </c>
      <c r="P21" s="210">
        <f>SUMIF('4. Timesheet'!$H$11:$H$128,$C21,'4. Timesheet'!U$11:U$128)</f>
        <v>0</v>
      </c>
      <c r="Q21" s="210">
        <f>SUMIF('4. Timesheet'!$H$11:$H$128,$C21,'4. Timesheet'!V$11:V$128)</f>
        <v>0</v>
      </c>
      <c r="R21" s="210">
        <f>SUMIF('4. Timesheet'!$H$11:$H$128,$C21,'4. Timesheet'!W$11:W$128)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13.25</v>
      </c>
      <c r="F22" s="212">
        <f t="shared" ref="F22:R22" si="1">SUM(F23:F27)</f>
        <v>23</v>
      </c>
      <c r="G22" s="212">
        <f t="shared" si="1"/>
        <v>30.75</v>
      </c>
      <c r="H22" s="212">
        <f t="shared" si="1"/>
        <v>36.75</v>
      </c>
      <c r="I22" s="212">
        <f t="shared" si="1"/>
        <v>42.75</v>
      </c>
      <c r="J22" s="212">
        <f t="shared" si="1"/>
        <v>49.25</v>
      </c>
      <c r="K22" s="212">
        <f t="shared" si="1"/>
        <v>58.25</v>
      </c>
      <c r="L22" s="212">
        <f t="shared" si="1"/>
        <v>66.75</v>
      </c>
      <c r="M22" s="212">
        <f t="shared" si="1"/>
        <v>77.25</v>
      </c>
      <c r="N22" s="212">
        <f t="shared" si="1"/>
        <v>86.5</v>
      </c>
      <c r="O22" s="212">
        <f t="shared" si="1"/>
        <v>86.5</v>
      </c>
      <c r="P22" s="212">
        <f t="shared" si="1"/>
        <v>86.5</v>
      </c>
      <c r="Q22" s="212">
        <f t="shared" si="1"/>
        <v>91</v>
      </c>
      <c r="R22" s="213">
        <f t="shared" si="1"/>
        <v>101.5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2">D23+E17</f>
        <v>2.5</v>
      </c>
      <c r="F23" s="233">
        <f t="shared" si="2"/>
        <v>2.75</v>
      </c>
      <c r="G23" s="233">
        <f t="shared" ref="G23:R23" si="3">F23+G17</f>
        <v>6.75</v>
      </c>
      <c r="H23" s="233">
        <f t="shared" si="3"/>
        <v>12.75</v>
      </c>
      <c r="I23" s="233">
        <f t="shared" si="3"/>
        <v>18.75</v>
      </c>
      <c r="J23" s="233">
        <f t="shared" si="3"/>
        <v>23.75</v>
      </c>
      <c r="K23" s="233">
        <f t="shared" si="3"/>
        <v>28.75</v>
      </c>
      <c r="L23" s="233">
        <f t="shared" si="3"/>
        <v>33.25</v>
      </c>
      <c r="M23" s="233">
        <f t="shared" si="3"/>
        <v>38.25</v>
      </c>
      <c r="N23" s="233">
        <f t="shared" si="3"/>
        <v>43.25</v>
      </c>
      <c r="O23" s="233">
        <f t="shared" si="3"/>
        <v>43.25</v>
      </c>
      <c r="P23" s="233">
        <f t="shared" si="3"/>
        <v>43.25</v>
      </c>
      <c r="Q23" s="233">
        <f t="shared" si="3"/>
        <v>43.75</v>
      </c>
      <c r="R23" s="233">
        <f t="shared" si="3"/>
        <v>44.75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2"/>
        <v>4</v>
      </c>
      <c r="F24" s="193">
        <f t="shared" si="2"/>
        <v>8</v>
      </c>
      <c r="G24" s="193">
        <f t="shared" ref="G24:R24" si="4">F24+G18</f>
        <v>8</v>
      </c>
      <c r="H24" s="193">
        <f t="shared" si="4"/>
        <v>8</v>
      </c>
      <c r="I24" s="193">
        <f t="shared" si="4"/>
        <v>8</v>
      </c>
      <c r="J24" s="193">
        <f t="shared" si="4"/>
        <v>8</v>
      </c>
      <c r="K24" s="193">
        <f t="shared" si="4"/>
        <v>8</v>
      </c>
      <c r="L24" s="193">
        <f t="shared" si="4"/>
        <v>8</v>
      </c>
      <c r="M24" s="193">
        <f t="shared" si="4"/>
        <v>8</v>
      </c>
      <c r="N24" s="193">
        <f t="shared" si="4"/>
        <v>8</v>
      </c>
      <c r="O24" s="193">
        <f t="shared" si="4"/>
        <v>8</v>
      </c>
      <c r="P24" s="193">
        <f t="shared" si="4"/>
        <v>8</v>
      </c>
      <c r="Q24" s="193">
        <f t="shared" si="4"/>
        <v>12</v>
      </c>
      <c r="R24" s="193">
        <f t="shared" si="4"/>
        <v>17.5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2"/>
        <v>6.75</v>
      </c>
      <c r="F25" s="193">
        <f t="shared" si="2"/>
        <v>12.25</v>
      </c>
      <c r="G25" s="193">
        <f t="shared" ref="G25:R25" si="5">F25+G19</f>
        <v>16</v>
      </c>
      <c r="H25" s="193">
        <f t="shared" si="5"/>
        <v>16</v>
      </c>
      <c r="I25" s="193">
        <f t="shared" si="5"/>
        <v>16</v>
      </c>
      <c r="J25" s="193">
        <f t="shared" si="5"/>
        <v>17.5</v>
      </c>
      <c r="K25" s="193">
        <f t="shared" si="5"/>
        <v>21.5</v>
      </c>
      <c r="L25" s="193">
        <f t="shared" si="5"/>
        <v>25.5</v>
      </c>
      <c r="M25" s="193">
        <f t="shared" si="5"/>
        <v>31</v>
      </c>
      <c r="N25" s="193">
        <f t="shared" si="5"/>
        <v>35.25</v>
      </c>
      <c r="O25" s="193">
        <f t="shared" si="5"/>
        <v>35.25</v>
      </c>
      <c r="P25" s="193">
        <f t="shared" si="5"/>
        <v>35.25</v>
      </c>
      <c r="Q25" s="193">
        <f t="shared" si="5"/>
        <v>35.25</v>
      </c>
      <c r="R25" s="193">
        <f t="shared" si="5"/>
        <v>39.25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2"/>
        <v>0</v>
      </c>
      <c r="F26" s="193">
        <f t="shared" si="2"/>
        <v>0</v>
      </c>
      <c r="G26" s="193">
        <f t="shared" ref="G26:R26" si="6">F26+G20</f>
        <v>0</v>
      </c>
      <c r="H26" s="193">
        <f t="shared" si="6"/>
        <v>0</v>
      </c>
      <c r="I26" s="193">
        <f t="shared" si="6"/>
        <v>0</v>
      </c>
      <c r="J26" s="193">
        <f t="shared" si="6"/>
        <v>0</v>
      </c>
      <c r="K26" s="193">
        <f t="shared" si="6"/>
        <v>0</v>
      </c>
      <c r="L26" s="193">
        <f t="shared" si="6"/>
        <v>0</v>
      </c>
      <c r="M26" s="193">
        <f t="shared" si="6"/>
        <v>0</v>
      </c>
      <c r="N26" s="193">
        <f t="shared" si="6"/>
        <v>0</v>
      </c>
      <c r="O26" s="193">
        <f t="shared" si="6"/>
        <v>0</v>
      </c>
      <c r="P26" s="193">
        <f t="shared" si="6"/>
        <v>0</v>
      </c>
      <c r="Q26" s="193">
        <f t="shared" si="6"/>
        <v>0</v>
      </c>
      <c r="R26" s="193">
        <f t="shared" si="6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2"/>
        <v>0</v>
      </c>
      <c r="F27" s="241">
        <f t="shared" si="2"/>
        <v>0</v>
      </c>
      <c r="G27" s="241">
        <f t="shared" ref="G27:R27" si="7">F27+G21</f>
        <v>0</v>
      </c>
      <c r="H27" s="241">
        <f t="shared" si="7"/>
        <v>0</v>
      </c>
      <c r="I27" s="241">
        <f t="shared" si="7"/>
        <v>0</v>
      </c>
      <c r="J27" s="241">
        <f t="shared" si="7"/>
        <v>0</v>
      </c>
      <c r="K27" s="241">
        <f t="shared" si="7"/>
        <v>0</v>
      </c>
      <c r="L27" s="241">
        <f t="shared" si="7"/>
        <v>0</v>
      </c>
      <c r="M27" s="241">
        <f t="shared" si="7"/>
        <v>0</v>
      </c>
      <c r="N27" s="241">
        <f t="shared" si="7"/>
        <v>0</v>
      </c>
      <c r="O27" s="241">
        <f t="shared" si="7"/>
        <v>0</v>
      </c>
      <c r="P27" s="241">
        <f t="shared" si="7"/>
        <v>0</v>
      </c>
      <c r="Q27" s="241">
        <f t="shared" si="7"/>
        <v>0</v>
      </c>
      <c r="R27" s="241">
        <f t="shared" si="7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8">E10-D10</f>
        <v>-2.75</v>
      </c>
      <c r="F28" s="212">
        <f t="shared" si="8"/>
        <v>-8.75</v>
      </c>
      <c r="G28" s="212">
        <f t="shared" si="8"/>
        <v>53.75</v>
      </c>
      <c r="H28" s="212">
        <f t="shared" si="8"/>
        <v>9.5</v>
      </c>
      <c r="I28" s="212">
        <f t="shared" si="8"/>
        <v>0</v>
      </c>
      <c r="J28" s="212">
        <f t="shared" si="8"/>
        <v>0</v>
      </c>
      <c r="K28" s="212">
        <f t="shared" si="8"/>
        <v>-3.5</v>
      </c>
      <c r="L28" s="212">
        <f t="shared" si="8"/>
        <v>4.5</v>
      </c>
      <c r="M28" s="212">
        <f t="shared" si="8"/>
        <v>-4.5</v>
      </c>
      <c r="N28" s="212">
        <f t="shared" si="8"/>
        <v>20</v>
      </c>
      <c r="O28" s="212">
        <f t="shared" si="8"/>
        <v>-3</v>
      </c>
      <c r="P28" s="212">
        <f t="shared" si="8"/>
        <v>0</v>
      </c>
      <c r="Q28" s="212">
        <f t="shared" si="8"/>
        <v>0</v>
      </c>
      <c r="R28" s="213">
        <f t="shared" si="8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8"/>
        <v>1</v>
      </c>
      <c r="F29" s="233">
        <f t="shared" ref="F29:R29" si="9">F11-E11</f>
        <v>-0.25</v>
      </c>
      <c r="G29" s="233">
        <f t="shared" si="9"/>
        <v>38</v>
      </c>
      <c r="H29" s="233">
        <f t="shared" si="9"/>
        <v>11</v>
      </c>
      <c r="I29" s="233">
        <f t="shared" si="9"/>
        <v>0</v>
      </c>
      <c r="J29" s="233">
        <f t="shared" si="9"/>
        <v>0</v>
      </c>
      <c r="K29" s="233">
        <f t="shared" si="9"/>
        <v>0</v>
      </c>
      <c r="L29" s="233">
        <f t="shared" si="9"/>
        <v>0</v>
      </c>
      <c r="M29" s="233">
        <f t="shared" si="9"/>
        <v>-5.5</v>
      </c>
      <c r="N29" s="233">
        <f t="shared" si="9"/>
        <v>15</v>
      </c>
      <c r="O29" s="233">
        <f t="shared" si="9"/>
        <v>0</v>
      </c>
      <c r="P29" s="233">
        <f t="shared" si="9"/>
        <v>0</v>
      </c>
      <c r="Q29" s="233">
        <f t="shared" si="9"/>
        <v>0</v>
      </c>
      <c r="R29" s="233">
        <f t="shared" si="9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8"/>
        <v>0</v>
      </c>
      <c r="F30" s="193">
        <f t="shared" ref="F30:R30" si="10">F12-E12</f>
        <v>0</v>
      </c>
      <c r="G30" s="193">
        <f t="shared" si="10"/>
        <v>0</v>
      </c>
      <c r="H30" s="193">
        <f t="shared" si="10"/>
        <v>0</v>
      </c>
      <c r="I30" s="193">
        <f t="shared" si="10"/>
        <v>0</v>
      </c>
      <c r="J30" s="193">
        <f t="shared" si="10"/>
        <v>0</v>
      </c>
      <c r="K30" s="193">
        <f t="shared" si="10"/>
        <v>0</v>
      </c>
      <c r="L30" s="193">
        <f t="shared" si="10"/>
        <v>0</v>
      </c>
      <c r="M30" s="193">
        <f t="shared" si="10"/>
        <v>0</v>
      </c>
      <c r="N30" s="193">
        <f t="shared" si="10"/>
        <v>0</v>
      </c>
      <c r="O30" s="193">
        <f t="shared" si="10"/>
        <v>-7</v>
      </c>
      <c r="P30" s="193">
        <f t="shared" si="10"/>
        <v>0</v>
      </c>
      <c r="Q30" s="193">
        <f t="shared" si="10"/>
        <v>0</v>
      </c>
      <c r="R30" s="193">
        <f t="shared" si="10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8"/>
        <v>-3.75</v>
      </c>
      <c r="F31" s="193">
        <f t="shared" ref="F31:R31" si="11">F13-E13</f>
        <v>-8.5</v>
      </c>
      <c r="G31" s="193">
        <f t="shared" si="11"/>
        <v>15.75</v>
      </c>
      <c r="H31" s="193">
        <f t="shared" si="11"/>
        <v>-1.5</v>
      </c>
      <c r="I31" s="193">
        <f t="shared" si="11"/>
        <v>0</v>
      </c>
      <c r="J31" s="193">
        <f t="shared" si="11"/>
        <v>0</v>
      </c>
      <c r="K31" s="193">
        <f t="shared" si="11"/>
        <v>-3.5</v>
      </c>
      <c r="L31" s="193">
        <f t="shared" si="11"/>
        <v>4.5</v>
      </c>
      <c r="M31" s="193">
        <f t="shared" si="11"/>
        <v>1</v>
      </c>
      <c r="N31" s="193">
        <f t="shared" si="11"/>
        <v>5</v>
      </c>
      <c r="O31" s="193">
        <f t="shared" si="11"/>
        <v>4</v>
      </c>
      <c r="P31" s="193">
        <f t="shared" si="11"/>
        <v>0</v>
      </c>
      <c r="Q31" s="193">
        <f t="shared" si="11"/>
        <v>0</v>
      </c>
      <c r="R31" s="193">
        <f t="shared" si="11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8"/>
        <v>0</v>
      </c>
      <c r="F32" s="193">
        <f t="shared" ref="F32:R32" si="12">F14-E14</f>
        <v>0</v>
      </c>
      <c r="G32" s="193">
        <f t="shared" si="12"/>
        <v>0</v>
      </c>
      <c r="H32" s="193">
        <f t="shared" si="12"/>
        <v>0</v>
      </c>
      <c r="I32" s="193">
        <f t="shared" si="12"/>
        <v>0</v>
      </c>
      <c r="J32" s="193">
        <f t="shared" si="12"/>
        <v>0</v>
      </c>
      <c r="K32" s="193">
        <f t="shared" si="12"/>
        <v>0</v>
      </c>
      <c r="L32" s="193">
        <f t="shared" si="12"/>
        <v>0</v>
      </c>
      <c r="M32" s="193">
        <f t="shared" si="12"/>
        <v>0</v>
      </c>
      <c r="N32" s="193">
        <f t="shared" si="12"/>
        <v>0</v>
      </c>
      <c r="O32" s="193">
        <f t="shared" si="12"/>
        <v>0</v>
      </c>
      <c r="P32" s="193">
        <f t="shared" si="12"/>
        <v>0</v>
      </c>
      <c r="Q32" s="193">
        <f t="shared" si="12"/>
        <v>0</v>
      </c>
      <c r="R32" s="193">
        <f t="shared" si="12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8"/>
        <v>0</v>
      </c>
      <c r="F33" s="241">
        <f t="shared" ref="F33:R33" si="13">F15-E15</f>
        <v>0</v>
      </c>
      <c r="G33" s="241">
        <f t="shared" si="13"/>
        <v>0</v>
      </c>
      <c r="H33" s="241">
        <f t="shared" si="13"/>
        <v>0</v>
      </c>
      <c r="I33" s="241">
        <f t="shared" si="13"/>
        <v>0</v>
      </c>
      <c r="J33" s="241">
        <f t="shared" si="13"/>
        <v>0</v>
      </c>
      <c r="K33" s="241">
        <f t="shared" si="13"/>
        <v>0</v>
      </c>
      <c r="L33" s="241">
        <f t="shared" si="13"/>
        <v>0</v>
      </c>
      <c r="M33" s="241">
        <f t="shared" si="13"/>
        <v>0</v>
      </c>
      <c r="N33" s="241">
        <f t="shared" si="13"/>
        <v>0</v>
      </c>
      <c r="O33" s="241">
        <f t="shared" si="13"/>
        <v>0</v>
      </c>
      <c r="P33" s="241">
        <f t="shared" si="13"/>
        <v>0</v>
      </c>
      <c r="Q33" s="241">
        <f t="shared" si="13"/>
        <v>0</v>
      </c>
      <c r="R33" s="241">
        <f t="shared" si="13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82</v>
      </c>
      <c r="E34" s="254">
        <f>SUM(E35:E39)</f>
        <v>66</v>
      </c>
      <c r="F34" s="255">
        <f t="shared" ref="F34:R34" si="14">SUM(F35:F39)</f>
        <v>47.5</v>
      </c>
      <c r="G34" s="255">
        <f t="shared" si="14"/>
        <v>93.5</v>
      </c>
      <c r="H34" s="255">
        <f t="shared" si="14"/>
        <v>97</v>
      </c>
      <c r="I34" s="255">
        <f t="shared" si="14"/>
        <v>91</v>
      </c>
      <c r="J34" s="255">
        <f t="shared" si="14"/>
        <v>84.5</v>
      </c>
      <c r="K34" s="255">
        <f t="shared" si="14"/>
        <v>72</v>
      </c>
      <c r="L34" s="255">
        <f t="shared" si="14"/>
        <v>68</v>
      </c>
      <c r="M34" s="255">
        <f t="shared" si="14"/>
        <v>53</v>
      </c>
      <c r="N34" s="255">
        <f t="shared" si="14"/>
        <v>63.75</v>
      </c>
      <c r="O34" s="255">
        <f t="shared" si="14"/>
        <v>60.75</v>
      </c>
      <c r="P34" s="255">
        <f t="shared" si="14"/>
        <v>60.75</v>
      </c>
      <c r="Q34" s="255">
        <f t="shared" si="14"/>
        <v>56.25</v>
      </c>
      <c r="R34" s="256">
        <f t="shared" si="14"/>
        <v>45.75</v>
      </c>
    </row>
    <row r="35" spans="2:18">
      <c r="B35" s="242" t="s">
        <v>88</v>
      </c>
      <c r="C35" s="243" t="str">
        <f>CONFIG!$A$2</f>
        <v>GD</v>
      </c>
      <c r="D35" s="244">
        <f t="shared" ref="D35:E39" si="15">D11-D23</f>
        <v>2</v>
      </c>
      <c r="E35" s="245">
        <f t="shared" si="15"/>
        <v>0.5</v>
      </c>
      <c r="F35" s="246">
        <f t="shared" ref="F35:R35" si="16">F11-F23</f>
        <v>0</v>
      </c>
      <c r="G35" s="246">
        <f t="shared" si="16"/>
        <v>34</v>
      </c>
      <c r="H35" s="246">
        <f t="shared" si="16"/>
        <v>39</v>
      </c>
      <c r="I35" s="246">
        <f t="shared" si="16"/>
        <v>33</v>
      </c>
      <c r="J35" s="246">
        <f t="shared" si="16"/>
        <v>28</v>
      </c>
      <c r="K35" s="246">
        <f t="shared" si="16"/>
        <v>23</v>
      </c>
      <c r="L35" s="246">
        <f t="shared" si="16"/>
        <v>18.5</v>
      </c>
      <c r="M35" s="246">
        <f t="shared" si="16"/>
        <v>8</v>
      </c>
      <c r="N35" s="246">
        <f t="shared" si="16"/>
        <v>18</v>
      </c>
      <c r="O35" s="246">
        <f t="shared" si="16"/>
        <v>18</v>
      </c>
      <c r="P35" s="246">
        <f t="shared" si="16"/>
        <v>18</v>
      </c>
      <c r="Q35" s="246">
        <f t="shared" si="16"/>
        <v>17.5</v>
      </c>
      <c r="R35" s="246">
        <f t="shared" si="16"/>
        <v>16.5</v>
      </c>
    </row>
    <row r="36" spans="2:18">
      <c r="B36" s="192" t="s">
        <v>88</v>
      </c>
      <c r="C36" s="247" t="str">
        <f>CONFIG!$A$3</f>
        <v>ART</v>
      </c>
      <c r="D36" s="248">
        <f t="shared" si="15"/>
        <v>40</v>
      </c>
      <c r="E36" s="249">
        <f t="shared" si="15"/>
        <v>36</v>
      </c>
      <c r="F36" s="194">
        <f t="shared" ref="F36:R36" si="17">F12-F24</f>
        <v>32</v>
      </c>
      <c r="G36" s="194">
        <f t="shared" si="17"/>
        <v>32</v>
      </c>
      <c r="H36" s="194">
        <f t="shared" si="17"/>
        <v>32</v>
      </c>
      <c r="I36" s="194">
        <f t="shared" si="17"/>
        <v>32</v>
      </c>
      <c r="J36" s="194">
        <f t="shared" si="17"/>
        <v>32</v>
      </c>
      <c r="K36" s="194">
        <f t="shared" si="17"/>
        <v>32</v>
      </c>
      <c r="L36" s="194">
        <f t="shared" si="17"/>
        <v>32</v>
      </c>
      <c r="M36" s="194">
        <f t="shared" si="17"/>
        <v>32</v>
      </c>
      <c r="N36" s="194">
        <f t="shared" si="17"/>
        <v>32</v>
      </c>
      <c r="O36" s="194">
        <f t="shared" si="17"/>
        <v>25</v>
      </c>
      <c r="P36" s="194">
        <f t="shared" si="17"/>
        <v>25</v>
      </c>
      <c r="Q36" s="194">
        <f t="shared" si="17"/>
        <v>21</v>
      </c>
      <c r="R36" s="194">
        <f t="shared" si="17"/>
        <v>15.5</v>
      </c>
    </row>
    <row r="37" spans="2:18">
      <c r="B37" s="192" t="s">
        <v>88</v>
      </c>
      <c r="C37" s="247" t="str">
        <f>CONFIG!$A$4</f>
        <v>PRG</v>
      </c>
      <c r="D37" s="248">
        <f t="shared" si="15"/>
        <v>40</v>
      </c>
      <c r="E37" s="249">
        <f t="shared" si="15"/>
        <v>29.5</v>
      </c>
      <c r="F37" s="194">
        <f t="shared" ref="F37:R37" si="18">F13-F25</f>
        <v>15.5</v>
      </c>
      <c r="G37" s="194">
        <f t="shared" si="18"/>
        <v>27.5</v>
      </c>
      <c r="H37" s="194">
        <f t="shared" si="18"/>
        <v>26</v>
      </c>
      <c r="I37" s="194">
        <f t="shared" si="18"/>
        <v>26</v>
      </c>
      <c r="J37" s="194">
        <f t="shared" si="18"/>
        <v>24.5</v>
      </c>
      <c r="K37" s="194">
        <f t="shared" si="18"/>
        <v>17</v>
      </c>
      <c r="L37" s="194">
        <f t="shared" si="18"/>
        <v>17.5</v>
      </c>
      <c r="M37" s="194">
        <f t="shared" si="18"/>
        <v>13</v>
      </c>
      <c r="N37" s="194">
        <f t="shared" si="18"/>
        <v>13.75</v>
      </c>
      <c r="O37" s="194">
        <f t="shared" si="18"/>
        <v>17.75</v>
      </c>
      <c r="P37" s="194">
        <f t="shared" si="18"/>
        <v>17.75</v>
      </c>
      <c r="Q37" s="194">
        <f t="shared" si="18"/>
        <v>17.75</v>
      </c>
      <c r="R37" s="194">
        <f t="shared" si="18"/>
        <v>13.75</v>
      </c>
    </row>
    <row r="38" spans="2:18">
      <c r="B38" s="192" t="s">
        <v>88</v>
      </c>
      <c r="C38" s="247" t="str">
        <f>CONFIG!$A$5</f>
        <v>AUD</v>
      </c>
      <c r="D38" s="248">
        <f t="shared" si="15"/>
        <v>0</v>
      </c>
      <c r="E38" s="249">
        <f t="shared" si="15"/>
        <v>0</v>
      </c>
      <c r="F38" s="194">
        <f t="shared" ref="F38:R38" si="19">F14-F26</f>
        <v>0</v>
      </c>
      <c r="G38" s="194">
        <f t="shared" si="19"/>
        <v>0</v>
      </c>
      <c r="H38" s="194">
        <f t="shared" si="19"/>
        <v>0</v>
      </c>
      <c r="I38" s="194">
        <f t="shared" si="19"/>
        <v>0</v>
      </c>
      <c r="J38" s="194">
        <f t="shared" si="19"/>
        <v>0</v>
      </c>
      <c r="K38" s="194">
        <f t="shared" si="19"/>
        <v>0</v>
      </c>
      <c r="L38" s="194">
        <f t="shared" si="19"/>
        <v>0</v>
      </c>
      <c r="M38" s="194">
        <f t="shared" si="19"/>
        <v>0</v>
      </c>
      <c r="N38" s="194">
        <f t="shared" si="19"/>
        <v>0</v>
      </c>
      <c r="O38" s="194">
        <f t="shared" si="19"/>
        <v>0</v>
      </c>
      <c r="P38" s="194">
        <f t="shared" si="19"/>
        <v>0</v>
      </c>
      <c r="Q38" s="194">
        <f t="shared" si="19"/>
        <v>0</v>
      </c>
      <c r="R38" s="194">
        <f t="shared" si="19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5"/>
        <v>0</v>
      </c>
      <c r="E39" s="249">
        <f t="shared" si="15"/>
        <v>0</v>
      </c>
      <c r="F39" s="194">
        <f t="shared" ref="F39:R39" si="20">F15-F27</f>
        <v>0</v>
      </c>
      <c r="G39" s="194">
        <f t="shared" si="20"/>
        <v>0</v>
      </c>
      <c r="H39" s="194">
        <f t="shared" si="20"/>
        <v>0</v>
      </c>
      <c r="I39" s="194">
        <f t="shared" si="20"/>
        <v>0</v>
      </c>
      <c r="J39" s="194">
        <f t="shared" si="20"/>
        <v>0</v>
      </c>
      <c r="K39" s="194">
        <f t="shared" si="20"/>
        <v>0</v>
      </c>
      <c r="L39" s="194">
        <f t="shared" si="20"/>
        <v>0</v>
      </c>
      <c r="M39" s="194">
        <f t="shared" si="20"/>
        <v>0</v>
      </c>
      <c r="N39" s="194">
        <f t="shared" si="20"/>
        <v>0</v>
      </c>
      <c r="O39" s="194">
        <f t="shared" si="20"/>
        <v>0</v>
      </c>
      <c r="P39" s="194">
        <f t="shared" si="20"/>
        <v>0</v>
      </c>
      <c r="Q39" s="194">
        <f t="shared" si="20"/>
        <v>0</v>
      </c>
      <c r="R39" s="194">
        <f t="shared" si="20"/>
        <v>0</v>
      </c>
    </row>
    <row r="41" spans="2:18" ht="15.75" thickBot="1">
      <c r="B41" s="411" t="s">
        <v>42</v>
      </c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3"/>
    </row>
    <row r="42" spans="2:18" ht="15.75" thickBot="1">
      <c r="B42" s="268" t="s">
        <v>117</v>
      </c>
      <c r="C42" s="269" t="s">
        <v>111</v>
      </c>
      <c r="D42" s="270">
        <f>SUM(D43:D47)</f>
        <v>17</v>
      </c>
      <c r="E42" s="270">
        <f>IF(AND(WEEKDAY('3. Resources'!D$54)&lt;&gt;1,WEEKDAY('3. Resources'!D$54)&lt;&gt;7,'3. Resources'!D$55&lt;&gt;"FER"),$D42,0)</f>
        <v>17</v>
      </c>
      <c r="F42" s="270">
        <f>IF(AND(WEEKDAY('3. Resources'!E$54)&lt;&gt;1,WEEKDAY('3. Resources'!E$54)&lt;&gt;7,'3. Resources'!E$55&lt;&gt;"FER"),$D42,0)</f>
        <v>17</v>
      </c>
      <c r="G42" s="270">
        <f>IF(AND(WEEKDAY('3. Resources'!F$54)&lt;&gt;1,WEEKDAY('3. Resources'!F$54)&lt;&gt;7,'3. Resources'!F$55&lt;&gt;"FER"),$D42,0)</f>
        <v>17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17</v>
      </c>
      <c r="K42" s="270">
        <f>IF(AND(WEEKDAY('3. Resources'!J$54)&lt;&gt;1,WEEKDAY('3. Resources'!J$54)&lt;&gt;7,'3. Resources'!J$55&lt;&gt;"FER"),$D42,0)</f>
        <v>17</v>
      </c>
      <c r="L42" s="270">
        <f>IF(AND(WEEKDAY('3. Resources'!K$54)&lt;&gt;1,WEEKDAY('3. Resources'!K$54)&lt;&gt;7,'3. Resources'!K$55&lt;&gt;"FER"),$D42,0)</f>
        <v>17</v>
      </c>
      <c r="M42" s="270">
        <f>IF(AND(WEEKDAY('3. Resources'!L$54)&lt;&gt;1,WEEKDAY('3. Resources'!L$54)&lt;&gt;7,'3. Resources'!L$55&lt;&gt;"FER"),$D42,0)</f>
        <v>17</v>
      </c>
      <c r="N42" s="270">
        <f>IF(AND(WEEKDAY('3. Resources'!M$54)&lt;&gt;1,WEEKDAY('3. Resources'!M$54)&lt;&gt;7,'3. Resources'!M$55&lt;&gt;"FER"),$D42,0)</f>
        <v>17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17</v>
      </c>
      <c r="R42" s="271">
        <f>IF(AND(WEEKDAY('3. Resources'!Q$54)&lt;&gt;1,WEEKDAY('3. Resources'!Q$54)&lt;&gt;7,'3. Resources'!Q$55&lt;&gt;"FER"),$D42,0)</f>
        <v>17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3.4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3.4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6.8</v>
      </c>
      <c r="E46" s="265">
        <f>IF(AND(WEEKDAY('3. Resources'!D$54)&lt;&gt;1,WEEKDAY('3. Resources'!D$54)&lt;&gt;7,'3. Resources'!D$55&lt;&gt;"FER"),$D46,0)</f>
        <v>6.8</v>
      </c>
      <c r="F46" s="265">
        <f>IF(AND(WEEKDAY('3. Resources'!E$54)&lt;&gt;1,WEEKDAY('3. Resources'!E$54)&lt;&gt;7,'3. Resources'!E$55&lt;&gt;"FER"),$D46,0)</f>
        <v>6.8</v>
      </c>
      <c r="G46" s="265">
        <f>IF(AND(WEEKDAY('3. Resources'!F$54)&lt;&gt;1,WEEKDAY('3. Resources'!F$54)&lt;&gt;7,'3. Resources'!F$55&lt;&gt;"FER"),$D46,0)</f>
        <v>6.8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6.8</v>
      </c>
      <c r="K46" s="265">
        <f>IF(AND(WEEKDAY('3. Resources'!J$54)&lt;&gt;1,WEEKDAY('3. Resources'!J$54)&lt;&gt;7,'3. Resources'!J$55&lt;&gt;"FER"),$D46,0)</f>
        <v>6.8</v>
      </c>
      <c r="L46" s="265">
        <f>IF(AND(WEEKDAY('3. Resources'!K$54)&lt;&gt;1,WEEKDAY('3. Resources'!K$54)&lt;&gt;7,'3. Resources'!K$55&lt;&gt;"FER"),$D46,0)</f>
        <v>6.8</v>
      </c>
      <c r="M46" s="265">
        <f>IF(AND(WEEKDAY('3. Resources'!L$54)&lt;&gt;1,WEEKDAY('3. Resources'!L$54)&lt;&gt;7,'3. Resources'!L$55&lt;&gt;"FER"),$D46,0)</f>
        <v>6.8</v>
      </c>
      <c r="N46" s="265">
        <f>IF(AND(WEEKDAY('3. Resources'!M$54)&lt;&gt;1,WEEKDAY('3. Resources'!M$54)&lt;&gt;7,'3. Resources'!M$55&lt;&gt;"FER"),$D46,0)</f>
        <v>6.8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6.8</v>
      </c>
      <c r="R46" s="265">
        <f>IF(AND(WEEKDAY('3. Resources'!Q$54)&lt;&gt;1,WEEKDAY('3. Resources'!Q$54)&lt;&gt;7,'3. Resources'!Q$55&lt;&gt;"FER"),$D46,0)</f>
        <v>6.8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170</v>
      </c>
      <c r="E48" s="270">
        <f t="shared" ref="E48:E53" si="21">D48-E42</f>
        <v>153</v>
      </c>
      <c r="F48" s="270">
        <f t="shared" ref="F48:R48" si="22">E48-F42</f>
        <v>136</v>
      </c>
      <c r="G48" s="270">
        <f t="shared" si="22"/>
        <v>119</v>
      </c>
      <c r="H48" s="270">
        <f t="shared" si="22"/>
        <v>119</v>
      </c>
      <c r="I48" s="270">
        <f t="shared" si="22"/>
        <v>119</v>
      </c>
      <c r="J48" s="270">
        <f t="shared" si="22"/>
        <v>102</v>
      </c>
      <c r="K48" s="270">
        <f t="shared" si="22"/>
        <v>85</v>
      </c>
      <c r="L48" s="270">
        <f t="shared" si="22"/>
        <v>68</v>
      </c>
      <c r="M48" s="270">
        <f t="shared" si="22"/>
        <v>51</v>
      </c>
      <c r="N48" s="270">
        <f t="shared" si="22"/>
        <v>34</v>
      </c>
      <c r="O48" s="270">
        <f t="shared" si="22"/>
        <v>34</v>
      </c>
      <c r="P48" s="270">
        <f t="shared" si="22"/>
        <v>34</v>
      </c>
      <c r="Q48" s="270">
        <f t="shared" si="22"/>
        <v>17</v>
      </c>
      <c r="R48" s="271">
        <f t="shared" si="22"/>
        <v>0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1"/>
        <v>30.6</v>
      </c>
      <c r="F49" s="267">
        <f t="shared" ref="F49:R49" si="23">E49-F43</f>
        <v>27.200000000000003</v>
      </c>
      <c r="G49" s="267">
        <f t="shared" si="23"/>
        <v>23.800000000000004</v>
      </c>
      <c r="H49" s="267">
        <f t="shared" si="23"/>
        <v>23.800000000000004</v>
      </c>
      <c r="I49" s="267">
        <f t="shared" si="23"/>
        <v>23.800000000000004</v>
      </c>
      <c r="J49" s="267">
        <f t="shared" si="23"/>
        <v>20.400000000000006</v>
      </c>
      <c r="K49" s="267">
        <f t="shared" si="23"/>
        <v>17.000000000000007</v>
      </c>
      <c r="L49" s="267">
        <f t="shared" si="23"/>
        <v>13.600000000000007</v>
      </c>
      <c r="M49" s="267">
        <f t="shared" si="23"/>
        <v>10.200000000000006</v>
      </c>
      <c r="N49" s="267">
        <f t="shared" si="23"/>
        <v>6.800000000000006</v>
      </c>
      <c r="O49" s="267">
        <f t="shared" si="23"/>
        <v>6.800000000000006</v>
      </c>
      <c r="P49" s="267">
        <f t="shared" si="23"/>
        <v>6.800000000000006</v>
      </c>
      <c r="Q49" s="267">
        <f t="shared" si="23"/>
        <v>3.4000000000000061</v>
      </c>
      <c r="R49" s="267">
        <f t="shared" si="23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1"/>
        <v>30.6</v>
      </c>
      <c r="F50" s="265">
        <f t="shared" ref="F50:R50" si="24">E50-F44</f>
        <v>27.200000000000003</v>
      </c>
      <c r="G50" s="265">
        <f t="shared" si="24"/>
        <v>23.800000000000004</v>
      </c>
      <c r="H50" s="265">
        <f t="shared" si="24"/>
        <v>23.800000000000004</v>
      </c>
      <c r="I50" s="265">
        <f t="shared" si="24"/>
        <v>23.800000000000004</v>
      </c>
      <c r="J50" s="265">
        <f t="shared" si="24"/>
        <v>20.400000000000006</v>
      </c>
      <c r="K50" s="265">
        <f t="shared" si="24"/>
        <v>17.000000000000007</v>
      </c>
      <c r="L50" s="265">
        <f t="shared" si="24"/>
        <v>13.600000000000007</v>
      </c>
      <c r="M50" s="265">
        <f t="shared" si="24"/>
        <v>10.200000000000006</v>
      </c>
      <c r="N50" s="265">
        <f t="shared" si="24"/>
        <v>6.800000000000006</v>
      </c>
      <c r="O50" s="265">
        <f t="shared" si="24"/>
        <v>6.800000000000006</v>
      </c>
      <c r="P50" s="265">
        <f t="shared" si="24"/>
        <v>6.800000000000006</v>
      </c>
      <c r="Q50" s="265">
        <f t="shared" si="24"/>
        <v>3.4000000000000061</v>
      </c>
      <c r="R50" s="265">
        <f t="shared" si="24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1"/>
        <v>30.6</v>
      </c>
      <c r="F51" s="265">
        <f t="shared" ref="F51:R51" si="25">E51-F45</f>
        <v>27.200000000000003</v>
      </c>
      <c r="G51" s="265">
        <f t="shared" si="25"/>
        <v>23.800000000000004</v>
      </c>
      <c r="H51" s="265">
        <f t="shared" si="25"/>
        <v>23.800000000000004</v>
      </c>
      <c r="I51" s="265">
        <f t="shared" si="25"/>
        <v>23.800000000000004</v>
      </c>
      <c r="J51" s="265">
        <f t="shared" si="25"/>
        <v>20.400000000000006</v>
      </c>
      <c r="K51" s="265">
        <f t="shared" si="25"/>
        <v>17.000000000000007</v>
      </c>
      <c r="L51" s="265">
        <f t="shared" si="25"/>
        <v>13.600000000000007</v>
      </c>
      <c r="M51" s="265">
        <f t="shared" si="25"/>
        <v>10.200000000000006</v>
      </c>
      <c r="N51" s="265">
        <f t="shared" si="25"/>
        <v>6.800000000000006</v>
      </c>
      <c r="O51" s="265">
        <f t="shared" si="25"/>
        <v>6.800000000000006</v>
      </c>
      <c r="P51" s="265">
        <f t="shared" si="25"/>
        <v>6.800000000000006</v>
      </c>
      <c r="Q51" s="265">
        <f t="shared" si="25"/>
        <v>3.4000000000000061</v>
      </c>
      <c r="R51" s="265">
        <f t="shared" si="25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68</v>
      </c>
      <c r="E52" s="265">
        <f t="shared" si="21"/>
        <v>61.2</v>
      </c>
      <c r="F52" s="265">
        <f t="shared" ref="F52:R52" si="26">E52-F46</f>
        <v>54.400000000000006</v>
      </c>
      <c r="G52" s="265">
        <f t="shared" si="26"/>
        <v>47.600000000000009</v>
      </c>
      <c r="H52" s="265">
        <f t="shared" si="26"/>
        <v>47.600000000000009</v>
      </c>
      <c r="I52" s="265">
        <f t="shared" si="26"/>
        <v>47.600000000000009</v>
      </c>
      <c r="J52" s="265">
        <f t="shared" si="26"/>
        <v>40.800000000000011</v>
      </c>
      <c r="K52" s="265">
        <f t="shared" si="26"/>
        <v>34.000000000000014</v>
      </c>
      <c r="L52" s="265">
        <f t="shared" si="26"/>
        <v>27.200000000000014</v>
      </c>
      <c r="M52" s="265">
        <f t="shared" si="26"/>
        <v>20.400000000000013</v>
      </c>
      <c r="N52" s="265">
        <f t="shared" si="26"/>
        <v>13.600000000000012</v>
      </c>
      <c r="O52" s="265">
        <f t="shared" si="26"/>
        <v>13.600000000000012</v>
      </c>
      <c r="P52" s="265">
        <f t="shared" si="26"/>
        <v>13.600000000000012</v>
      </c>
      <c r="Q52" s="265">
        <f t="shared" si="26"/>
        <v>6.8000000000000123</v>
      </c>
      <c r="R52" s="265">
        <f t="shared" si="26"/>
        <v>1.2434497875801753E-14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1"/>
        <v>0</v>
      </c>
      <c r="F53" s="265">
        <f t="shared" ref="F53:R53" si="27">E53-F47</f>
        <v>0</v>
      </c>
      <c r="G53" s="265">
        <f t="shared" si="27"/>
        <v>0</v>
      </c>
      <c r="H53" s="265">
        <f t="shared" si="27"/>
        <v>0</v>
      </c>
      <c r="I53" s="265">
        <f t="shared" si="27"/>
        <v>0</v>
      </c>
      <c r="J53" s="265">
        <f t="shared" si="27"/>
        <v>0</v>
      </c>
      <c r="K53" s="265">
        <f t="shared" si="27"/>
        <v>0</v>
      </c>
      <c r="L53" s="265">
        <f t="shared" si="27"/>
        <v>0</v>
      </c>
      <c r="M53" s="265">
        <f t="shared" si="27"/>
        <v>0</v>
      </c>
      <c r="N53" s="265">
        <f t="shared" si="27"/>
        <v>0</v>
      </c>
      <c r="O53" s="265">
        <f t="shared" si="27"/>
        <v>0</v>
      </c>
      <c r="P53" s="265">
        <f t="shared" si="27"/>
        <v>0</v>
      </c>
      <c r="Q53" s="265">
        <f t="shared" si="27"/>
        <v>0</v>
      </c>
      <c r="R53" s="265">
        <f t="shared" si="27"/>
        <v>0</v>
      </c>
    </row>
    <row r="55" spans="2:18" ht="15.75" thickBot="1">
      <c r="B55" s="411" t="s">
        <v>43</v>
      </c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13"/>
    </row>
    <row r="56" spans="2:18" ht="15.75" thickBot="1">
      <c r="B56" s="268" t="s">
        <v>117</v>
      </c>
      <c r="C56" s="269" t="s">
        <v>111</v>
      </c>
      <c r="D56" s="270">
        <f>SUM(D57:D61)</f>
        <v>20</v>
      </c>
      <c r="E56" s="270">
        <f>IF(AND(WEEKDAY('3. Resources'!D$54)&lt;&gt;1,WEEKDAY('3. Resources'!D$54)&lt;&gt;7,'3. Resources'!D$55&lt;&gt;"FER"),$D56,0)</f>
        <v>20</v>
      </c>
      <c r="F56" s="270">
        <f>IF(AND(WEEKDAY('3. Resources'!E$54)&lt;&gt;1,WEEKDAY('3. Resources'!E$54)&lt;&gt;7,'3. Resources'!E$55&lt;&gt;"FER"),$D56,0)</f>
        <v>20</v>
      </c>
      <c r="G56" s="270">
        <f>IF(AND(WEEKDAY('3. Resources'!F$54)&lt;&gt;1,WEEKDAY('3. Resources'!F$54)&lt;&gt;7,'3. Resources'!F$55&lt;&gt;"FER"),$D56,0)</f>
        <v>20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20</v>
      </c>
      <c r="K56" s="270">
        <f>IF(AND(WEEKDAY('3. Resources'!J$54)&lt;&gt;1,WEEKDAY('3. Resources'!J$54)&lt;&gt;7,'3. Resources'!J$55&lt;&gt;"FER"),$D56,0)</f>
        <v>20</v>
      </c>
      <c r="L56" s="270">
        <f>IF(AND(WEEKDAY('3. Resources'!K$54)&lt;&gt;1,WEEKDAY('3. Resources'!K$54)&lt;&gt;7,'3. Resources'!K$55&lt;&gt;"FER"),$D56,0)</f>
        <v>20</v>
      </c>
      <c r="M56" s="270">
        <f>IF(AND(WEEKDAY('3. Resources'!L$54)&lt;&gt;1,WEEKDAY('3. Resources'!L$54)&lt;&gt;7,'3. Resources'!L$55&lt;&gt;"FER"),$D56,0)</f>
        <v>20</v>
      </c>
      <c r="N56" s="270">
        <f>IF(AND(WEEKDAY('3. Resources'!M$54)&lt;&gt;1,WEEKDAY('3. Resources'!M$54)&lt;&gt;7,'3. Resources'!M$55&lt;&gt;"FER"),$D56,0)</f>
        <v>20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20</v>
      </c>
      <c r="R56" s="271">
        <f>IF(AND(WEEKDAY('3. Resources'!Q$54)&lt;&gt;1,WEEKDAY('3. Resources'!Q$54)&lt;&gt;7,'3. Resources'!Q$55&lt;&gt;"FER"),$D56,0)</f>
        <v>20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4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4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8</v>
      </c>
      <c r="E60" s="265">
        <f>IF(AND(WEEKDAY('3. Resources'!D$54)&lt;&gt;1,WEEKDAY('3. Resources'!D$54)&lt;&gt;7,'3. Resources'!D$55&lt;&gt;"FER"),$D60,0)</f>
        <v>8</v>
      </c>
      <c r="F60" s="265">
        <f>IF(AND(WEEKDAY('3. Resources'!E$54)&lt;&gt;1,WEEKDAY('3. Resources'!E$54)&lt;&gt;7,'3. Resources'!E$55&lt;&gt;"FER"),$D60,0)</f>
        <v>8</v>
      </c>
      <c r="G60" s="265">
        <f>IF(AND(WEEKDAY('3. Resources'!F$54)&lt;&gt;1,WEEKDAY('3. Resources'!F$54)&lt;&gt;7,'3. Resources'!F$55&lt;&gt;"FER"),$D60,0)</f>
        <v>8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8</v>
      </c>
      <c r="K60" s="265">
        <f>IF(AND(WEEKDAY('3. Resources'!J$54)&lt;&gt;1,WEEKDAY('3. Resources'!J$54)&lt;&gt;7,'3. Resources'!J$55&lt;&gt;"FER"),$D60,0)</f>
        <v>8</v>
      </c>
      <c r="L60" s="265">
        <f>IF(AND(WEEKDAY('3. Resources'!K$54)&lt;&gt;1,WEEKDAY('3. Resources'!K$54)&lt;&gt;7,'3. Resources'!K$55&lt;&gt;"FER"),$D60,0)</f>
        <v>8</v>
      </c>
      <c r="M60" s="265">
        <f>IF(AND(WEEKDAY('3. Resources'!L$54)&lt;&gt;1,WEEKDAY('3. Resources'!L$54)&lt;&gt;7,'3. Resources'!L$55&lt;&gt;"FER"),$D60,0)</f>
        <v>8</v>
      </c>
      <c r="N60" s="265">
        <f>IF(AND(WEEKDAY('3. Resources'!M$54)&lt;&gt;1,WEEKDAY('3. Resources'!M$54)&lt;&gt;7,'3. Resources'!M$55&lt;&gt;"FER"),$D60,0)</f>
        <v>8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8</v>
      </c>
      <c r="R60" s="265">
        <f>IF(AND(WEEKDAY('3. Resources'!Q$54)&lt;&gt;1,WEEKDAY('3. Resources'!Q$54)&lt;&gt;7,'3. Resources'!Q$55&lt;&gt;"FER"),$D60,0)</f>
        <v>8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200</v>
      </c>
      <c r="E62" s="270">
        <f t="shared" ref="E62:E67" si="28">D62-E56</f>
        <v>180</v>
      </c>
      <c r="F62" s="270">
        <f t="shared" ref="F62:R62" si="29">E62-F56</f>
        <v>160</v>
      </c>
      <c r="G62" s="270">
        <f t="shared" si="29"/>
        <v>140</v>
      </c>
      <c r="H62" s="270">
        <f t="shared" si="29"/>
        <v>140</v>
      </c>
      <c r="I62" s="270">
        <f t="shared" si="29"/>
        <v>140</v>
      </c>
      <c r="J62" s="270">
        <f t="shared" si="29"/>
        <v>120</v>
      </c>
      <c r="K62" s="270">
        <f t="shared" si="29"/>
        <v>100</v>
      </c>
      <c r="L62" s="270">
        <f t="shared" si="29"/>
        <v>80</v>
      </c>
      <c r="M62" s="270">
        <f t="shared" si="29"/>
        <v>60</v>
      </c>
      <c r="N62" s="270">
        <f t="shared" si="29"/>
        <v>40</v>
      </c>
      <c r="O62" s="270">
        <f t="shared" si="29"/>
        <v>40</v>
      </c>
      <c r="P62" s="270">
        <f t="shared" si="29"/>
        <v>40</v>
      </c>
      <c r="Q62" s="270">
        <f t="shared" si="29"/>
        <v>20</v>
      </c>
      <c r="R62" s="271">
        <f t="shared" si="29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8"/>
        <v>36</v>
      </c>
      <c r="F63" s="267">
        <f t="shared" ref="F63:R63" si="30">E63-F57</f>
        <v>32</v>
      </c>
      <c r="G63" s="267">
        <f t="shared" si="30"/>
        <v>28</v>
      </c>
      <c r="H63" s="267">
        <f t="shared" si="30"/>
        <v>28</v>
      </c>
      <c r="I63" s="267">
        <f t="shared" si="30"/>
        <v>28</v>
      </c>
      <c r="J63" s="267">
        <f t="shared" si="30"/>
        <v>24</v>
      </c>
      <c r="K63" s="267">
        <f t="shared" si="30"/>
        <v>20</v>
      </c>
      <c r="L63" s="267">
        <f t="shared" si="30"/>
        <v>16</v>
      </c>
      <c r="M63" s="267">
        <f t="shared" si="30"/>
        <v>12</v>
      </c>
      <c r="N63" s="267">
        <f t="shared" si="30"/>
        <v>8</v>
      </c>
      <c r="O63" s="267">
        <f t="shared" si="30"/>
        <v>8</v>
      </c>
      <c r="P63" s="267">
        <f t="shared" si="30"/>
        <v>8</v>
      </c>
      <c r="Q63" s="267">
        <f t="shared" si="30"/>
        <v>4</v>
      </c>
      <c r="R63" s="267">
        <f t="shared" si="30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8"/>
        <v>36</v>
      </c>
      <c r="F64" s="265">
        <f t="shared" ref="F64:R64" si="31">E64-F58</f>
        <v>32</v>
      </c>
      <c r="G64" s="265">
        <f t="shared" si="31"/>
        <v>28</v>
      </c>
      <c r="H64" s="265">
        <f t="shared" si="31"/>
        <v>28</v>
      </c>
      <c r="I64" s="265">
        <f t="shared" si="31"/>
        <v>28</v>
      </c>
      <c r="J64" s="265">
        <f t="shared" si="31"/>
        <v>24</v>
      </c>
      <c r="K64" s="265">
        <f t="shared" si="31"/>
        <v>20</v>
      </c>
      <c r="L64" s="265">
        <f t="shared" si="31"/>
        <v>16</v>
      </c>
      <c r="M64" s="265">
        <f t="shared" si="31"/>
        <v>12</v>
      </c>
      <c r="N64" s="265">
        <f t="shared" si="31"/>
        <v>8</v>
      </c>
      <c r="O64" s="265">
        <f t="shared" si="31"/>
        <v>8</v>
      </c>
      <c r="P64" s="265">
        <f t="shared" si="31"/>
        <v>8</v>
      </c>
      <c r="Q64" s="265">
        <f t="shared" si="31"/>
        <v>4</v>
      </c>
      <c r="R64" s="265">
        <f t="shared" si="31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8"/>
        <v>36</v>
      </c>
      <c r="F65" s="265">
        <f t="shared" ref="F65:R65" si="32">E65-F59</f>
        <v>32</v>
      </c>
      <c r="G65" s="265">
        <f t="shared" si="32"/>
        <v>28</v>
      </c>
      <c r="H65" s="265">
        <f t="shared" si="32"/>
        <v>28</v>
      </c>
      <c r="I65" s="265">
        <f t="shared" si="32"/>
        <v>28</v>
      </c>
      <c r="J65" s="265">
        <f t="shared" si="32"/>
        <v>24</v>
      </c>
      <c r="K65" s="265">
        <f t="shared" si="32"/>
        <v>20</v>
      </c>
      <c r="L65" s="265">
        <f t="shared" si="32"/>
        <v>16</v>
      </c>
      <c r="M65" s="265">
        <f t="shared" si="32"/>
        <v>12</v>
      </c>
      <c r="N65" s="265">
        <f t="shared" si="32"/>
        <v>8</v>
      </c>
      <c r="O65" s="265">
        <f t="shared" si="32"/>
        <v>8</v>
      </c>
      <c r="P65" s="265">
        <f t="shared" si="32"/>
        <v>8</v>
      </c>
      <c r="Q65" s="265">
        <f t="shared" si="32"/>
        <v>4</v>
      </c>
      <c r="R65" s="265">
        <f t="shared" si="32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80</v>
      </c>
      <c r="E66" s="265">
        <f t="shared" si="28"/>
        <v>72</v>
      </c>
      <c r="F66" s="265">
        <f t="shared" ref="F66:R66" si="33">E66-F60</f>
        <v>64</v>
      </c>
      <c r="G66" s="265">
        <f t="shared" si="33"/>
        <v>56</v>
      </c>
      <c r="H66" s="265">
        <f t="shared" si="33"/>
        <v>56</v>
      </c>
      <c r="I66" s="265">
        <f t="shared" si="33"/>
        <v>56</v>
      </c>
      <c r="J66" s="265">
        <f t="shared" si="33"/>
        <v>48</v>
      </c>
      <c r="K66" s="265">
        <f t="shared" si="33"/>
        <v>40</v>
      </c>
      <c r="L66" s="265">
        <f t="shared" si="33"/>
        <v>32</v>
      </c>
      <c r="M66" s="265">
        <f t="shared" si="33"/>
        <v>24</v>
      </c>
      <c r="N66" s="265">
        <f t="shared" si="33"/>
        <v>16</v>
      </c>
      <c r="O66" s="265">
        <f t="shared" si="33"/>
        <v>16</v>
      </c>
      <c r="P66" s="265">
        <f t="shared" si="33"/>
        <v>16</v>
      </c>
      <c r="Q66" s="265">
        <f t="shared" si="33"/>
        <v>8</v>
      </c>
      <c r="R66" s="265">
        <f t="shared" si="33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8"/>
        <v>0</v>
      </c>
      <c r="F67" s="265">
        <f t="shared" ref="F67:R67" si="34">E67-F61</f>
        <v>0</v>
      </c>
      <c r="G67" s="265">
        <f t="shared" si="34"/>
        <v>0</v>
      </c>
      <c r="H67" s="265">
        <f t="shared" si="34"/>
        <v>0</v>
      </c>
      <c r="I67" s="265">
        <f t="shared" si="34"/>
        <v>0</v>
      </c>
      <c r="J67" s="265">
        <f t="shared" si="34"/>
        <v>0</v>
      </c>
      <c r="K67" s="265">
        <f t="shared" si="34"/>
        <v>0</v>
      </c>
      <c r="L67" s="265">
        <f t="shared" si="34"/>
        <v>0</v>
      </c>
      <c r="M67" s="265">
        <f t="shared" si="34"/>
        <v>0</v>
      </c>
      <c r="N67" s="265">
        <f t="shared" si="34"/>
        <v>0</v>
      </c>
      <c r="O67" s="265">
        <f t="shared" si="34"/>
        <v>0</v>
      </c>
      <c r="P67" s="265">
        <f t="shared" si="34"/>
        <v>0</v>
      </c>
      <c r="Q67" s="265">
        <f t="shared" si="34"/>
        <v>0</v>
      </c>
      <c r="R67" s="265">
        <f t="shared" si="34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86" t="str">
        <f>'1. Backlog'!$H$1</f>
        <v>TNK</v>
      </c>
      <c r="H2" s="386"/>
      <c r="I2" s="386"/>
      <c r="J2" s="386"/>
      <c r="K2" s="386"/>
      <c r="L2" s="38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410" t="str">
        <f>'1. Backlog'!$H$1</f>
        <v>TNK</v>
      </c>
      <c r="H2" s="410"/>
      <c r="I2" s="410"/>
      <c r="J2" s="410"/>
      <c r="K2" s="410"/>
      <c r="L2" s="410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16" t="s">
        <v>110</v>
      </c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8"/>
    </row>
    <row r="7" spans="1:36" ht="23.25" customHeight="1">
      <c r="B7" s="419">
        <v>10</v>
      </c>
      <c r="C7" s="420"/>
      <c r="D7" s="185" t="s">
        <v>56</v>
      </c>
      <c r="E7" s="185">
        <f>'3. Resources'!D54</f>
        <v>40352</v>
      </c>
      <c r="F7" s="185">
        <f>'3. Resources'!E54</f>
        <v>40353</v>
      </c>
      <c r="G7" s="185">
        <f>'3. Resources'!F54</f>
        <v>40354</v>
      </c>
      <c r="H7" s="185">
        <f>'3. Resources'!G54</f>
        <v>40355</v>
      </c>
      <c r="I7" s="185">
        <f>'3. Resources'!H54</f>
        <v>40356</v>
      </c>
      <c r="J7" s="185">
        <f>'3. Resources'!I54</f>
        <v>40357</v>
      </c>
      <c r="K7" s="185">
        <f>'3. Resources'!J54</f>
        <v>40358</v>
      </c>
      <c r="L7" s="185">
        <f>'3. Resources'!K54</f>
        <v>40359</v>
      </c>
      <c r="M7" s="185">
        <f>'3. Resources'!L54</f>
        <v>40360</v>
      </c>
      <c r="N7" s="185">
        <f>'3. Resources'!M54</f>
        <v>40361</v>
      </c>
      <c r="O7" s="185">
        <f>'3. Resources'!N54</f>
        <v>40362</v>
      </c>
      <c r="P7" s="185">
        <f>'3. Resources'!O54</f>
        <v>40363</v>
      </c>
      <c r="Q7" s="185">
        <f>'3. Resources'!P54</f>
        <v>40364</v>
      </c>
      <c r="R7" s="185">
        <f>'3. Resources'!Q54</f>
        <v>40365</v>
      </c>
    </row>
    <row r="8" spans="1:36" ht="15" customHeight="1">
      <c r="B8" s="421"/>
      <c r="C8" s="42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414" t="s">
        <v>34</v>
      </c>
      <c r="C9" s="41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Gustavo</v>
      </c>
      <c r="D11" s="304">
        <f>SUMIF('4. Timesheet'!$H$11:$H$128,$C11,'4. Timesheet'!$C$11:$C$128)</f>
        <v>0</v>
      </c>
      <c r="E11" s="285">
        <f>SUMIF('4. Timesheet'!$H$11:$H$128,$C11,'4. Timesheet'!$D$11:$D$128)</f>
        <v>0</v>
      </c>
      <c r="F11" s="286">
        <f>SUMIF('4. Timesheet'!$H$11:$H$128,$C11,'4. Timesheet'!$D$11:$D$128)</f>
        <v>0</v>
      </c>
      <c r="G11" s="286">
        <f>SUMIF('4. Timesheet'!$H$11:$H$128,$C11,'4. Timesheet'!$D$11:$D$128)</f>
        <v>0</v>
      </c>
      <c r="H11" s="286">
        <f>SUMIF('4. Timesheet'!$H$11:$H$128,$C11,'4. Timesheet'!$D$11:$D$128)</f>
        <v>0</v>
      </c>
      <c r="I11" s="286">
        <f>SUMIF('4. Timesheet'!$H$11:$H$128,$C11,'4. Timesheet'!$D$11:$D$128)</f>
        <v>0</v>
      </c>
      <c r="J11" s="286">
        <f>SUMIF('4. Timesheet'!$H$11:$H$128,$C11,'4. Timesheet'!$D$11:$D$128)</f>
        <v>0</v>
      </c>
      <c r="K11" s="286">
        <f>SUMIF('4. Timesheet'!$H$11:$H$128,$C11,'4. Timesheet'!$D$11:$D$128)</f>
        <v>0</v>
      </c>
      <c r="L11" s="286">
        <f>SUMIF('4. Timesheet'!$H$11:$H$128,$C11,'4. Timesheet'!$D$11:$D$128)</f>
        <v>0</v>
      </c>
      <c r="M11" s="286">
        <f>SUMIF('4. Timesheet'!$H$11:$H$128,$C11,'4. Timesheet'!$D$11:$D$128)</f>
        <v>0</v>
      </c>
      <c r="N11" s="286">
        <f>SUMIF('4. Timesheet'!$H$11:$H$128,$C11,'4. Timesheet'!$D$11:$D$128)</f>
        <v>0</v>
      </c>
      <c r="O11" s="286">
        <f>SUMIF('4. Timesheet'!$H$11:$H$128,$C11,'4. Timesheet'!$D$11:$D$128)</f>
        <v>0</v>
      </c>
      <c r="P11" s="286">
        <f>SUMIF('4. Timesheet'!$H$11:$H$128,$C11,'4. Timesheet'!$D$11:$D$128)</f>
        <v>0</v>
      </c>
      <c r="Q11" s="286">
        <f>SUMIF('4. Timesheet'!$H$11:$H$128,$C11,'4. Timesheet'!$D$11:$D$128)</f>
        <v>0</v>
      </c>
      <c r="R11" s="286">
        <f>SUMIF('4. Timesheet'!$H$11:$H$128,$C11,'4. Timesheet'!$D$11:$D$128)</f>
        <v>0</v>
      </c>
    </row>
    <row r="12" spans="1:36">
      <c r="B12" s="287" t="s">
        <v>84</v>
      </c>
      <c r="C12" s="283" t="str">
        <f>IF('3. Resources'!$B$87&lt;&gt;"",'3. Resources'!$B$87,"N/A")</f>
        <v>Kojiio</v>
      </c>
      <c r="D12" s="289">
        <f>SUMIF('4. Timesheet'!$H$11:$H$128,$C12,'4. Timesheet'!$C$11:$C$128)</f>
        <v>0</v>
      </c>
      <c r="E12" s="290">
        <f>SUMIF('4. Timesheet'!$H$11:$H$128,$C12,'4. Timesheet'!$D$11:$D$128)</f>
        <v>0</v>
      </c>
      <c r="F12" s="291">
        <f>SUMIF('4. Timesheet'!$H$11:$H$128,$C12,'4. Timesheet'!$D$11:$D$128)</f>
        <v>0</v>
      </c>
      <c r="G12" s="291">
        <f>SUMIF('4. Timesheet'!$H$11:$H$128,$C12,'4. Timesheet'!$D$11:$D$128)</f>
        <v>0</v>
      </c>
      <c r="H12" s="291">
        <f>SUMIF('4. Timesheet'!$H$11:$H$128,$C12,'4. Timesheet'!$D$11:$D$128)</f>
        <v>0</v>
      </c>
      <c r="I12" s="291">
        <f>SUMIF('4. Timesheet'!$H$11:$H$128,$C12,'4. Timesheet'!$D$11:$D$128)</f>
        <v>0</v>
      </c>
      <c r="J12" s="291">
        <f>SUMIF('4. Timesheet'!$H$11:$H$128,$C12,'4. Timesheet'!$D$11:$D$128)</f>
        <v>0</v>
      </c>
      <c r="K12" s="291">
        <f>SUMIF('4. Timesheet'!$H$11:$H$128,$C12,'4. Timesheet'!$D$11:$D$128)</f>
        <v>0</v>
      </c>
      <c r="L12" s="291">
        <f>SUMIF('4. Timesheet'!$H$11:$H$128,$C12,'4. Timesheet'!$D$11:$D$128)</f>
        <v>0</v>
      </c>
      <c r="M12" s="291">
        <f>SUMIF('4. Timesheet'!$H$11:$H$128,$C12,'4. Timesheet'!$D$11:$D$128)</f>
        <v>0</v>
      </c>
      <c r="N12" s="291">
        <f>SUMIF('4. Timesheet'!$H$11:$H$128,$C12,'4. Timesheet'!$D$11:$D$128)</f>
        <v>0</v>
      </c>
      <c r="O12" s="291">
        <f>SUMIF('4. Timesheet'!$H$11:$H$128,$C12,'4. Timesheet'!$D$11:$D$128)</f>
        <v>0</v>
      </c>
      <c r="P12" s="291">
        <f>SUMIF('4. Timesheet'!$H$11:$H$128,$C12,'4. Timesheet'!$D$11:$D$128)</f>
        <v>0</v>
      </c>
      <c r="Q12" s="291">
        <f>SUMIF('4. Timesheet'!$H$11:$H$128,$C12,'4. Timesheet'!$D$11:$D$128)</f>
        <v>0</v>
      </c>
      <c r="R12" s="291">
        <f>SUMIF('4. Timesheet'!$H$11:$H$128,$C12,'4. Timesheet'!$D$11:$D$128)</f>
        <v>0</v>
      </c>
    </row>
    <row r="13" spans="1:36">
      <c r="B13" s="287" t="s">
        <v>84</v>
      </c>
      <c r="C13" s="283" t="str">
        <f>IF('3. Resources'!$B$88&lt;&gt;"",'3. Resources'!$B$88,"N/A")</f>
        <v>Caio</v>
      </c>
      <c r="D13" s="289">
        <f>SUMIF('4. Timesheet'!$H$11:$H$128,$C13,'4. Timesheet'!$C$11:$C$128)</f>
        <v>0</v>
      </c>
      <c r="E13" s="290">
        <f>SUMIF('4. Timesheet'!$H$11:$H$128,$C13,'4. Timesheet'!$D$11:$D$128)</f>
        <v>0</v>
      </c>
      <c r="F13" s="291">
        <f>SUMIF('4. Timesheet'!$H$11:$H$128,$C13,'4. Timesheet'!$D$11:$D$128)</f>
        <v>0</v>
      </c>
      <c r="G13" s="291">
        <f>SUMIF('4. Timesheet'!$H$11:$H$128,$C13,'4. Timesheet'!$D$11:$D$128)</f>
        <v>0</v>
      </c>
      <c r="H13" s="291">
        <f>SUMIF('4. Timesheet'!$H$11:$H$128,$C13,'4. Timesheet'!$D$11:$D$128)</f>
        <v>0</v>
      </c>
      <c r="I13" s="291">
        <f>SUMIF('4. Timesheet'!$H$11:$H$128,$C13,'4. Timesheet'!$D$11:$D$128)</f>
        <v>0</v>
      </c>
      <c r="J13" s="291">
        <f>SUMIF('4. Timesheet'!$H$11:$H$128,$C13,'4. Timesheet'!$D$11:$D$128)</f>
        <v>0</v>
      </c>
      <c r="K13" s="291">
        <f>SUMIF('4. Timesheet'!$H$11:$H$128,$C13,'4. Timesheet'!$D$11:$D$128)</f>
        <v>0</v>
      </c>
      <c r="L13" s="291">
        <f>SUMIF('4. Timesheet'!$H$11:$H$128,$C13,'4. Timesheet'!$D$11:$D$128)</f>
        <v>0</v>
      </c>
      <c r="M13" s="291">
        <f>SUMIF('4. Timesheet'!$H$11:$H$128,$C13,'4. Timesheet'!$D$11:$D$128)</f>
        <v>0</v>
      </c>
      <c r="N13" s="291">
        <f>SUMIF('4. Timesheet'!$H$11:$H$128,$C13,'4. Timesheet'!$D$11:$D$128)</f>
        <v>0</v>
      </c>
      <c r="O13" s="291">
        <f>SUMIF('4. Timesheet'!$H$11:$H$128,$C13,'4. Timesheet'!$D$11:$D$128)</f>
        <v>0</v>
      </c>
      <c r="P13" s="291">
        <f>SUMIF('4. Timesheet'!$H$11:$H$128,$C13,'4. Timesheet'!$D$11:$D$128)</f>
        <v>0</v>
      </c>
      <c r="Q13" s="291">
        <f>SUMIF('4. Timesheet'!$H$11:$H$128,$C13,'4. Timesheet'!$D$11:$D$128)</f>
        <v>0</v>
      </c>
      <c r="R13" s="291">
        <f>SUMIF('4. Timesheet'!$H$11:$H$128,$C13,'4. Timesheet'!$D$11:$D$128)</f>
        <v>0</v>
      </c>
    </row>
    <row r="14" spans="1:36">
      <c r="B14" s="287" t="s">
        <v>84</v>
      </c>
      <c r="C14" s="283" t="str">
        <f>IF('3. Resources'!$B$89&lt;&gt;"",'3. Resources'!$B$89,"N/A")</f>
        <v>Audio</v>
      </c>
      <c r="D14" s="289">
        <f>SUMIF('4. Timesheet'!$H$11:$H$128,$C14,'4. Timesheet'!$C$11:$C$128)</f>
        <v>0</v>
      </c>
      <c r="E14" s="290">
        <f>SUMIF('4. Timesheet'!$H$11:$H$128,$C14,'4. Timesheet'!$D$11:$D$128)</f>
        <v>0</v>
      </c>
      <c r="F14" s="291">
        <f>SUMIF('4. Timesheet'!$H$11:$H$128,$C14,'4. Timesheet'!$D$11:$D$128)</f>
        <v>0</v>
      </c>
      <c r="G14" s="291">
        <f>SUMIF('4. Timesheet'!$H$11:$H$128,$C14,'4. Timesheet'!$D$11:$D$128)</f>
        <v>0</v>
      </c>
      <c r="H14" s="291">
        <f>SUMIF('4. Timesheet'!$H$11:$H$128,$C14,'4. Timesheet'!$D$11:$D$128)</f>
        <v>0</v>
      </c>
      <c r="I14" s="291">
        <f>SUMIF('4. Timesheet'!$H$11:$H$128,$C14,'4. Timesheet'!$D$11:$D$128)</f>
        <v>0</v>
      </c>
      <c r="J14" s="291">
        <f>SUMIF('4. Timesheet'!$H$11:$H$128,$C14,'4. Timesheet'!$D$11:$D$128)</f>
        <v>0</v>
      </c>
      <c r="K14" s="291">
        <f>SUMIF('4. Timesheet'!$H$11:$H$128,$C14,'4. Timesheet'!$D$11:$D$128)</f>
        <v>0</v>
      </c>
      <c r="L14" s="291">
        <f>SUMIF('4. Timesheet'!$H$11:$H$128,$C14,'4. Timesheet'!$D$11:$D$128)</f>
        <v>0</v>
      </c>
      <c r="M14" s="291">
        <f>SUMIF('4. Timesheet'!$H$11:$H$128,$C14,'4. Timesheet'!$D$11:$D$128)</f>
        <v>0</v>
      </c>
      <c r="N14" s="291">
        <f>SUMIF('4. Timesheet'!$H$11:$H$128,$C14,'4. Timesheet'!$D$11:$D$128)</f>
        <v>0</v>
      </c>
      <c r="O14" s="291">
        <f>SUMIF('4. Timesheet'!$H$11:$H$128,$C14,'4. Timesheet'!$D$11:$D$128)</f>
        <v>0</v>
      </c>
      <c r="P14" s="291">
        <f>SUMIF('4. Timesheet'!$H$11:$H$128,$C14,'4. Timesheet'!$D$11:$D$128)</f>
        <v>0</v>
      </c>
      <c r="Q14" s="291">
        <f>SUMIF('4. Timesheet'!$H$11:$H$128,$C14,'4. Timesheet'!$D$11:$D$128)</f>
        <v>0</v>
      </c>
      <c r="R14" s="291">
        <f>SUMIF('4. Timesheet'!$H$11:$H$128,$C14,'4. Timesheet'!$D$11:$D$128)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Timesheet'!$H$11:$H$128,$C15,'4. Timesheet'!$C$11:$C$128)</f>
        <v>0</v>
      </c>
      <c r="E15" s="290">
        <f>SUMIF('4. Timesheet'!$H$11:$H$128,$C15,'4. Timesheet'!$D$11:$D$128)</f>
        <v>0</v>
      </c>
      <c r="F15" s="291">
        <f>SUMIF('4. Timesheet'!$H$11:$H$128,$C15,'4. Timesheet'!$D$11:$D$128)</f>
        <v>0</v>
      </c>
      <c r="G15" s="291">
        <f>SUMIF('4. Timesheet'!$H$11:$H$128,$C15,'4. Timesheet'!$D$11:$D$128)</f>
        <v>0</v>
      </c>
      <c r="H15" s="291">
        <f>SUMIF('4. Timesheet'!$H$11:$H$128,$C15,'4. Timesheet'!$D$11:$D$128)</f>
        <v>0</v>
      </c>
      <c r="I15" s="291">
        <f>SUMIF('4. Timesheet'!$H$11:$H$128,$C15,'4. Timesheet'!$D$11:$D$128)</f>
        <v>0</v>
      </c>
      <c r="J15" s="291">
        <f>SUMIF('4. Timesheet'!$H$11:$H$128,$C15,'4. Timesheet'!$D$11:$D$128)</f>
        <v>0</v>
      </c>
      <c r="K15" s="291">
        <f>SUMIF('4. Timesheet'!$H$11:$H$128,$C15,'4. Timesheet'!$D$11:$D$128)</f>
        <v>0</v>
      </c>
      <c r="L15" s="291">
        <f>SUMIF('4. Timesheet'!$H$11:$H$128,$C15,'4. Timesheet'!$D$11:$D$128)</f>
        <v>0</v>
      </c>
      <c r="M15" s="291">
        <f>SUMIF('4. Timesheet'!$H$11:$H$128,$C15,'4. Timesheet'!$D$11:$D$128)</f>
        <v>0</v>
      </c>
      <c r="N15" s="291">
        <f>SUMIF('4. Timesheet'!$H$11:$H$128,$C15,'4. Timesheet'!$D$11:$D$128)</f>
        <v>0</v>
      </c>
      <c r="O15" s="291">
        <f>SUMIF('4. Timesheet'!$H$11:$H$128,$C15,'4. Timesheet'!$D$11:$D$128)</f>
        <v>0</v>
      </c>
      <c r="P15" s="291">
        <f>SUMIF('4. Timesheet'!$H$11:$H$128,$C15,'4. Timesheet'!$D$11:$D$128)</f>
        <v>0</v>
      </c>
      <c r="Q15" s="291">
        <f>SUMIF('4. Timesheet'!$H$11:$H$128,$C15,'4. Timesheet'!$D$11:$D$128)</f>
        <v>0</v>
      </c>
      <c r="R15" s="291">
        <f>SUMIF('4. Timesheet'!$H$11:$H$128,$C15,'4. Timesheet'!$D$11:$D$128)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Timesheet'!$H$11:$H$128,$C16,'4. Timesheet'!$C$11:$C$128)</f>
        <v>0</v>
      </c>
      <c r="E16" s="290">
        <f>SUMIF('4. Timesheet'!$H$11:$H$128,$C16,'4. Timesheet'!$D$11:$D$128)</f>
        <v>0</v>
      </c>
      <c r="F16" s="291">
        <f>SUMIF('4. Timesheet'!$H$11:$H$128,$C16,'4. Timesheet'!$D$11:$D$128)</f>
        <v>0</v>
      </c>
      <c r="G16" s="291">
        <f>SUMIF('4. Timesheet'!$H$11:$H$128,$C16,'4. Timesheet'!$D$11:$D$128)</f>
        <v>0</v>
      </c>
      <c r="H16" s="291">
        <f>SUMIF('4. Timesheet'!$H$11:$H$128,$C16,'4. Timesheet'!$D$11:$D$128)</f>
        <v>0</v>
      </c>
      <c r="I16" s="291">
        <f>SUMIF('4. Timesheet'!$H$11:$H$128,$C16,'4. Timesheet'!$D$11:$D$128)</f>
        <v>0</v>
      </c>
      <c r="J16" s="291">
        <f>SUMIF('4. Timesheet'!$H$11:$H$128,$C16,'4. Timesheet'!$D$11:$D$128)</f>
        <v>0</v>
      </c>
      <c r="K16" s="291">
        <f>SUMIF('4. Timesheet'!$H$11:$H$128,$C16,'4. Timesheet'!$D$11:$D$128)</f>
        <v>0</v>
      </c>
      <c r="L16" s="291">
        <f>SUMIF('4. Timesheet'!$H$11:$H$128,$C16,'4. Timesheet'!$D$11:$D$128)</f>
        <v>0</v>
      </c>
      <c r="M16" s="291">
        <f>SUMIF('4. Timesheet'!$H$11:$H$128,$C16,'4. Timesheet'!$D$11:$D$128)</f>
        <v>0</v>
      </c>
      <c r="N16" s="291">
        <f>SUMIF('4. Timesheet'!$H$11:$H$128,$C16,'4. Timesheet'!$D$11:$D$128)</f>
        <v>0</v>
      </c>
      <c r="O16" s="291">
        <f>SUMIF('4. Timesheet'!$H$11:$H$128,$C16,'4. Timesheet'!$D$11:$D$128)</f>
        <v>0</v>
      </c>
      <c r="P16" s="291">
        <f>SUMIF('4. Timesheet'!$H$11:$H$128,$C16,'4. Timesheet'!$D$11:$D$128)</f>
        <v>0</v>
      </c>
      <c r="Q16" s="291">
        <f>SUMIF('4. Timesheet'!$H$11:$H$128,$C16,'4. Timesheet'!$D$11:$D$128)</f>
        <v>0</v>
      </c>
      <c r="R16" s="291">
        <f>SUMIF('4. Timesheet'!$H$11:$H$128,$C16,'4. Timesheet'!$D$11:$D$128)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Timesheet'!$H$11:$H$128,$C17,'4. Timesheet'!$C$11:$C$128)</f>
        <v>0</v>
      </c>
      <c r="E17" s="290">
        <f>SUMIF('4. Timesheet'!$H$11:$H$128,$C17,'4. Timesheet'!$D$11:$D$128)</f>
        <v>0</v>
      </c>
      <c r="F17" s="291">
        <f>SUMIF('4. Timesheet'!$H$11:$H$128,$C17,'4. Timesheet'!$D$11:$D$128)</f>
        <v>0</v>
      </c>
      <c r="G17" s="291">
        <f>SUMIF('4. Timesheet'!$H$11:$H$128,$C17,'4. Timesheet'!$D$11:$D$128)</f>
        <v>0</v>
      </c>
      <c r="H17" s="291">
        <f>SUMIF('4. Timesheet'!$H$11:$H$128,$C17,'4. Timesheet'!$D$11:$D$128)</f>
        <v>0</v>
      </c>
      <c r="I17" s="291">
        <f>SUMIF('4. Timesheet'!$H$11:$H$128,$C17,'4. Timesheet'!$D$11:$D$128)</f>
        <v>0</v>
      </c>
      <c r="J17" s="291">
        <f>SUMIF('4. Timesheet'!$H$11:$H$128,$C17,'4. Timesheet'!$D$11:$D$128)</f>
        <v>0</v>
      </c>
      <c r="K17" s="291">
        <f>SUMIF('4. Timesheet'!$H$11:$H$128,$C17,'4. Timesheet'!$D$11:$D$128)</f>
        <v>0</v>
      </c>
      <c r="L17" s="291">
        <f>SUMIF('4. Timesheet'!$H$11:$H$128,$C17,'4. Timesheet'!$D$11:$D$128)</f>
        <v>0</v>
      </c>
      <c r="M17" s="291">
        <f>SUMIF('4. Timesheet'!$H$11:$H$128,$C17,'4. Timesheet'!$D$11:$D$128)</f>
        <v>0</v>
      </c>
      <c r="N17" s="291">
        <f>SUMIF('4. Timesheet'!$H$11:$H$128,$C17,'4. Timesheet'!$D$11:$D$128)</f>
        <v>0</v>
      </c>
      <c r="O17" s="291">
        <f>SUMIF('4. Timesheet'!$H$11:$H$128,$C17,'4. Timesheet'!$D$11:$D$128)</f>
        <v>0</v>
      </c>
      <c r="P17" s="291">
        <f>SUMIF('4. Timesheet'!$H$11:$H$128,$C17,'4. Timesheet'!$D$11:$D$128)</f>
        <v>0</v>
      </c>
      <c r="Q17" s="291">
        <f>SUMIF('4. Timesheet'!$H$11:$H$128,$C17,'4. Timesheet'!$D$11:$D$128)</f>
        <v>0</v>
      </c>
      <c r="R17" s="291">
        <f>SUMIF('4. Timesheet'!$H$11:$H$128,$C17,'4. Timesheet'!$D$11:$D$128)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Timesheet'!$H$11:$H$128,$C18,'4. Timesheet'!$C$11:$C$128)</f>
        <v>0</v>
      </c>
      <c r="E18" s="290">
        <f>SUMIF('4. Timesheet'!$H$11:$H$128,$C18,'4. Timesheet'!$D$11:$D$128)</f>
        <v>0</v>
      </c>
      <c r="F18" s="291">
        <f>SUMIF('4. Timesheet'!$H$11:$H$128,$C18,'4. Timesheet'!$D$11:$D$128)</f>
        <v>0</v>
      </c>
      <c r="G18" s="291">
        <f>SUMIF('4. Timesheet'!$H$11:$H$128,$C18,'4. Timesheet'!$D$11:$D$128)</f>
        <v>0</v>
      </c>
      <c r="H18" s="291">
        <f>SUMIF('4. Timesheet'!$H$11:$H$128,$C18,'4. Timesheet'!$D$11:$D$128)</f>
        <v>0</v>
      </c>
      <c r="I18" s="291">
        <f>SUMIF('4. Timesheet'!$H$11:$H$128,$C18,'4. Timesheet'!$D$11:$D$128)</f>
        <v>0</v>
      </c>
      <c r="J18" s="291">
        <f>SUMIF('4. Timesheet'!$H$11:$H$128,$C18,'4. Timesheet'!$D$11:$D$128)</f>
        <v>0</v>
      </c>
      <c r="K18" s="291">
        <f>SUMIF('4. Timesheet'!$H$11:$H$128,$C18,'4. Timesheet'!$D$11:$D$128)</f>
        <v>0</v>
      </c>
      <c r="L18" s="291">
        <f>SUMIF('4. Timesheet'!$H$11:$H$128,$C18,'4. Timesheet'!$D$11:$D$128)</f>
        <v>0</v>
      </c>
      <c r="M18" s="291">
        <f>SUMIF('4. Timesheet'!$H$11:$H$128,$C18,'4. Timesheet'!$D$11:$D$128)</f>
        <v>0</v>
      </c>
      <c r="N18" s="291">
        <f>SUMIF('4. Timesheet'!$H$11:$H$128,$C18,'4. Timesheet'!$D$11:$D$128)</f>
        <v>0</v>
      </c>
      <c r="O18" s="291">
        <f>SUMIF('4. Timesheet'!$H$11:$H$128,$C18,'4. Timesheet'!$D$11:$D$128)</f>
        <v>0</v>
      </c>
      <c r="P18" s="291">
        <f>SUMIF('4. Timesheet'!$H$11:$H$128,$C18,'4. Timesheet'!$D$11:$D$128)</f>
        <v>0</v>
      </c>
      <c r="Q18" s="291">
        <f>SUMIF('4. Timesheet'!$H$11:$H$128,$C18,'4. Timesheet'!$D$11:$D$128)</f>
        <v>0</v>
      </c>
      <c r="R18" s="291">
        <f>SUMIF('4. Timesheet'!$H$11:$H$128,$C18,'4. Timesheet'!$D$11:$D$128)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Timesheet'!$H$11:$H$128,$C19,'4. Timesheet'!$C$11:$C$128)</f>
        <v>0</v>
      </c>
      <c r="E19" s="290">
        <f>SUMIF('4. Timesheet'!$H$11:$H$128,$C19,'4. Timesheet'!$D$11:$D$128)</f>
        <v>0</v>
      </c>
      <c r="F19" s="291">
        <f>SUMIF('4. Timesheet'!$H$11:$H$128,$C19,'4. Timesheet'!$D$11:$D$128)</f>
        <v>0</v>
      </c>
      <c r="G19" s="291">
        <f>SUMIF('4. Timesheet'!$H$11:$H$128,$C19,'4. Timesheet'!$D$11:$D$128)</f>
        <v>0</v>
      </c>
      <c r="H19" s="291">
        <f>SUMIF('4. Timesheet'!$H$11:$H$128,$C19,'4. Timesheet'!$D$11:$D$128)</f>
        <v>0</v>
      </c>
      <c r="I19" s="291">
        <f>SUMIF('4. Timesheet'!$H$11:$H$128,$C19,'4. Timesheet'!$D$11:$D$128)</f>
        <v>0</v>
      </c>
      <c r="J19" s="291">
        <f>SUMIF('4. Timesheet'!$H$11:$H$128,$C19,'4. Timesheet'!$D$11:$D$128)</f>
        <v>0</v>
      </c>
      <c r="K19" s="291">
        <f>SUMIF('4. Timesheet'!$H$11:$H$128,$C19,'4. Timesheet'!$D$11:$D$128)</f>
        <v>0</v>
      </c>
      <c r="L19" s="291">
        <f>SUMIF('4. Timesheet'!$H$11:$H$128,$C19,'4. Timesheet'!$D$11:$D$128)</f>
        <v>0</v>
      </c>
      <c r="M19" s="291">
        <f>SUMIF('4. Timesheet'!$H$11:$H$128,$C19,'4. Timesheet'!$D$11:$D$128)</f>
        <v>0</v>
      </c>
      <c r="N19" s="291">
        <f>SUMIF('4. Timesheet'!$H$11:$H$128,$C19,'4. Timesheet'!$D$11:$D$128)</f>
        <v>0</v>
      </c>
      <c r="O19" s="291">
        <f>SUMIF('4. Timesheet'!$H$11:$H$128,$C19,'4. Timesheet'!$D$11:$D$128)</f>
        <v>0</v>
      </c>
      <c r="P19" s="291">
        <f>SUMIF('4. Timesheet'!$H$11:$H$128,$C19,'4. Timesheet'!$D$11:$D$128)</f>
        <v>0</v>
      </c>
      <c r="Q19" s="291">
        <f>SUMIF('4. Timesheet'!$H$11:$H$128,$C19,'4. Timesheet'!$D$11:$D$128)</f>
        <v>0</v>
      </c>
      <c r="R19" s="291">
        <f>SUMIF('4. Timesheet'!$H$11:$H$128,$C19,'4. Timesheet'!$D$11:$D$128)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Timesheet'!$H$11:$H$128,$C20,'4. Timesheet'!$C$11:$C$128)</f>
        <v>0</v>
      </c>
      <c r="E20" s="295">
        <f>SUMIF('4. Timesheet'!$H$11:$H$128,$C20,'4. Timesheet'!$D$11:$D$128)</f>
        <v>0</v>
      </c>
      <c r="F20" s="296">
        <f>SUMIF('4. Timesheet'!$H$11:$H$128,$C20,'4. Timesheet'!$D$11:$D$128)</f>
        <v>0</v>
      </c>
      <c r="G20" s="296">
        <f>SUMIF('4. Timesheet'!$H$11:$H$128,$C20,'4. Timesheet'!$D$11:$D$128)</f>
        <v>0</v>
      </c>
      <c r="H20" s="296">
        <f>SUMIF('4. Timesheet'!$H$11:$H$128,$C20,'4. Timesheet'!$D$11:$D$128)</f>
        <v>0</v>
      </c>
      <c r="I20" s="296">
        <f>SUMIF('4. Timesheet'!$H$11:$H$128,$C20,'4. Timesheet'!$D$11:$D$128)</f>
        <v>0</v>
      </c>
      <c r="J20" s="296">
        <f>SUMIF('4. Timesheet'!$H$11:$H$128,$C20,'4. Timesheet'!$D$11:$D$128)</f>
        <v>0</v>
      </c>
      <c r="K20" s="296">
        <f>SUMIF('4. Timesheet'!$H$11:$H$128,$C20,'4. Timesheet'!$D$11:$D$128)</f>
        <v>0</v>
      </c>
      <c r="L20" s="296">
        <f>SUMIF('4. Timesheet'!$H$11:$H$128,$C20,'4. Timesheet'!$D$11:$D$128)</f>
        <v>0</v>
      </c>
      <c r="M20" s="296">
        <f>SUMIF('4. Timesheet'!$H$11:$H$128,$C20,'4. Timesheet'!$D$11:$D$128)</f>
        <v>0</v>
      </c>
      <c r="N20" s="296">
        <f>SUMIF('4. Timesheet'!$H$11:$H$128,$C20,'4. Timesheet'!$D$11:$D$128)</f>
        <v>0</v>
      </c>
      <c r="O20" s="296">
        <f>SUMIF('4. Timesheet'!$H$11:$H$128,$C20,'4. Timesheet'!$D$11:$D$128)</f>
        <v>0</v>
      </c>
      <c r="P20" s="296">
        <f>SUMIF('4. Timesheet'!$H$11:$H$128,$C20,'4. Timesheet'!$D$11:$D$128)</f>
        <v>0</v>
      </c>
      <c r="Q20" s="296">
        <f>SUMIF('4. Timesheet'!$H$11:$H$128,$C20,'4. Timesheet'!$D$11:$D$128)</f>
        <v>0</v>
      </c>
      <c r="R20" s="296">
        <f>SUMIF('4. Timesheet'!$H$11:$H$128,$C20,'4. Timesheet'!$D$11:$D$128)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Gustavo</v>
      </c>
      <c r="D22" s="225">
        <v>0</v>
      </c>
      <c r="E22" s="221">
        <f>SUMIF('4. Timesheet'!$H$11:$H$128,$C22,'4. Timesheet'!J$11:J$128)</f>
        <v>0</v>
      </c>
      <c r="F22" s="215">
        <f>SUMIF('4. Timesheet'!$H$11:$H$128,$C22,'4. Timesheet'!K$11:K$128)</f>
        <v>0</v>
      </c>
      <c r="G22" s="215">
        <f>SUMIF('4. Timesheet'!$H$11:$H$128,$C22,'4. Timesheet'!L$11:L$128)</f>
        <v>0</v>
      </c>
      <c r="H22" s="215">
        <f>SUMIF('4. Timesheet'!$H$11:$H$128,$C22,'4. Timesheet'!M$11:M$128)</f>
        <v>0</v>
      </c>
      <c r="I22" s="215">
        <f>SUMIF('4. Timesheet'!$H$11:$H$128,$C22,'4. Timesheet'!N$11:N$128)</f>
        <v>0</v>
      </c>
      <c r="J22" s="215">
        <f>SUMIF('4. Timesheet'!$H$11:$H$128,$C22,'4. Timesheet'!O$11:O$128)</f>
        <v>0</v>
      </c>
      <c r="K22" s="215">
        <f>SUMIF('4. Timesheet'!$H$11:$H$128,$C22,'4. Timesheet'!P$11:P$128)</f>
        <v>0</v>
      </c>
      <c r="L22" s="215">
        <f>SUMIF('4. Timesheet'!$H$11:$H$128,$C22,'4. Timesheet'!Q$11:Q$128)</f>
        <v>0</v>
      </c>
      <c r="M22" s="215">
        <f>SUMIF('4. Timesheet'!$H$11:$H$128,$C22,'4. Timesheet'!R$11:R$128)</f>
        <v>0</v>
      </c>
      <c r="N22" s="215">
        <f>SUMIF('4. Timesheet'!$H$11:$H$128,$C22,'4. Timesheet'!S$11:S$128)</f>
        <v>0</v>
      </c>
      <c r="O22" s="215">
        <f>SUMIF('4. Timesheet'!$H$11:$H$128,$C22,'4. Timesheet'!T$11:T$128)</f>
        <v>0</v>
      </c>
      <c r="P22" s="215">
        <f>SUMIF('4. Timesheet'!$H$11:$H$128,$C22,'4. Timesheet'!U$11:U$128)</f>
        <v>0</v>
      </c>
      <c r="Q22" s="215">
        <f>SUMIF('4. Timesheet'!$H$11:$H$128,$C22,'4. Timesheet'!V$11:V$128)</f>
        <v>0</v>
      </c>
      <c r="R22" s="215">
        <f>SUMIF('4. Timesheet'!$H$11:$H$128,$C22,'4. Timesheet'!W$11:W$128)</f>
        <v>0</v>
      </c>
    </row>
    <row r="23" spans="2:18">
      <c r="B23" s="208" t="s">
        <v>112</v>
      </c>
      <c r="C23" s="218" t="str">
        <f>IF('3. Resources'!$B$87&lt;&gt;"",'3. Resources'!$B$87,"N/A")</f>
        <v>Kojiio</v>
      </c>
      <c r="D23" s="226">
        <v>0</v>
      </c>
      <c r="E23" s="222">
        <f>SUMIF('4. Timesheet'!$H$11:$H$128,$C23,'4. Timesheet'!J$11:J$128)</f>
        <v>0</v>
      </c>
      <c r="F23" s="207">
        <f>SUMIF('4. Timesheet'!$H$11:$H$128,$C23,'4. Timesheet'!K$11:K$128)</f>
        <v>0</v>
      </c>
      <c r="G23" s="207">
        <f>SUMIF('4. Timesheet'!$H$11:$H$128,$C23,'4. Timesheet'!L$11:L$128)</f>
        <v>0</v>
      </c>
      <c r="H23" s="207">
        <f>SUMIF('4. Timesheet'!$H$11:$H$128,$C23,'4. Timesheet'!M$11:M$128)</f>
        <v>0</v>
      </c>
      <c r="I23" s="207">
        <f>SUMIF('4. Timesheet'!$H$11:$H$128,$C23,'4. Timesheet'!N$11:N$128)</f>
        <v>0</v>
      </c>
      <c r="J23" s="207">
        <f>SUMIF('4. Timesheet'!$H$11:$H$128,$C23,'4. Timesheet'!O$11:O$128)</f>
        <v>0</v>
      </c>
      <c r="K23" s="207">
        <f>SUMIF('4. Timesheet'!$H$11:$H$128,$C23,'4. Timesheet'!P$11:P$128)</f>
        <v>0</v>
      </c>
      <c r="L23" s="207">
        <f>SUMIF('4. Timesheet'!$H$11:$H$128,$C23,'4. Timesheet'!Q$11:Q$128)</f>
        <v>0</v>
      </c>
      <c r="M23" s="207">
        <f>SUMIF('4. Timesheet'!$H$11:$H$128,$C23,'4. Timesheet'!R$11:R$128)</f>
        <v>0</v>
      </c>
      <c r="N23" s="207">
        <f>SUMIF('4. Timesheet'!$H$11:$H$128,$C23,'4. Timesheet'!S$11:S$128)</f>
        <v>0</v>
      </c>
      <c r="O23" s="207">
        <f>SUMIF('4. Timesheet'!$H$11:$H$128,$C23,'4. Timesheet'!T$11:T$128)</f>
        <v>0</v>
      </c>
      <c r="P23" s="207">
        <f>SUMIF('4. Timesheet'!$H$11:$H$128,$C23,'4. Timesheet'!U$11:U$128)</f>
        <v>0</v>
      </c>
      <c r="Q23" s="207">
        <f>SUMIF('4. Timesheet'!$H$11:$H$128,$C23,'4. Timesheet'!V$11:V$128)</f>
        <v>0</v>
      </c>
      <c r="R23" s="207">
        <f>SUMIF('4. Timesheet'!$H$11:$H$128,$C23,'4. Timesheet'!W$11:W$128)</f>
        <v>0</v>
      </c>
    </row>
    <row r="24" spans="2:18">
      <c r="B24" s="208" t="s">
        <v>112</v>
      </c>
      <c r="C24" s="218" t="str">
        <f>IF('3. Resources'!$B$88&lt;&gt;"",'3. Resources'!$B$88,"N/A")</f>
        <v>Caio</v>
      </c>
      <c r="D24" s="226">
        <v>0</v>
      </c>
      <c r="E24" s="222">
        <f>SUMIF('4. Timesheet'!$H$11:$H$128,$C24,'4. Timesheet'!J$11:J$128)</f>
        <v>0</v>
      </c>
      <c r="F24" s="207">
        <f>SUMIF('4. Timesheet'!$H$11:$H$128,$C24,'4. Timesheet'!K$11:K$128)</f>
        <v>0</v>
      </c>
      <c r="G24" s="207">
        <f>SUMIF('4. Timesheet'!$H$11:$H$128,$C24,'4. Timesheet'!L$11:L$128)</f>
        <v>0</v>
      </c>
      <c r="H24" s="207">
        <f>SUMIF('4. Timesheet'!$H$11:$H$128,$C24,'4. Timesheet'!M$11:M$128)</f>
        <v>0</v>
      </c>
      <c r="I24" s="207">
        <f>SUMIF('4. Timesheet'!$H$11:$H$128,$C24,'4. Timesheet'!N$11:N$128)</f>
        <v>0</v>
      </c>
      <c r="J24" s="207">
        <f>SUMIF('4. Timesheet'!$H$11:$H$128,$C24,'4. Timesheet'!O$11:O$128)</f>
        <v>0</v>
      </c>
      <c r="K24" s="207">
        <f>SUMIF('4. Timesheet'!$H$11:$H$128,$C24,'4. Timesheet'!P$11:P$128)</f>
        <v>0</v>
      </c>
      <c r="L24" s="207">
        <f>SUMIF('4. Timesheet'!$H$11:$H$128,$C24,'4. Timesheet'!Q$11:Q$128)</f>
        <v>0</v>
      </c>
      <c r="M24" s="207">
        <f>SUMIF('4. Timesheet'!$H$11:$H$128,$C24,'4. Timesheet'!R$11:R$128)</f>
        <v>0</v>
      </c>
      <c r="N24" s="207">
        <f>SUMIF('4. Timesheet'!$H$11:$H$128,$C24,'4. Timesheet'!S$11:S$128)</f>
        <v>0</v>
      </c>
      <c r="O24" s="207">
        <f>SUMIF('4. Timesheet'!$H$11:$H$128,$C24,'4. Timesheet'!T$11:T$128)</f>
        <v>0</v>
      </c>
      <c r="P24" s="207">
        <f>SUMIF('4. Timesheet'!$H$11:$H$128,$C24,'4. Timesheet'!U$11:U$128)</f>
        <v>0</v>
      </c>
      <c r="Q24" s="207">
        <f>SUMIF('4. Timesheet'!$H$11:$H$128,$C24,'4. Timesheet'!V$11:V$128)</f>
        <v>0</v>
      </c>
      <c r="R24" s="207">
        <f>SUMIF('4. Timesheet'!$H$11:$H$128,$C24,'4. Timesheet'!W$11:W$128)</f>
        <v>0</v>
      </c>
    </row>
    <row r="25" spans="2:18">
      <c r="B25" s="208" t="s">
        <v>112</v>
      </c>
      <c r="C25" s="218" t="str">
        <f>IF('3. Resources'!$B$89&lt;&gt;"",'3. Resources'!$B$89,"N/A")</f>
        <v>Audio</v>
      </c>
      <c r="D25" s="226">
        <v>0</v>
      </c>
      <c r="E25" s="222">
        <f>SUMIF('4. Timesheet'!$H$11:$H$128,$C25,'4. Timesheet'!J$11:J$128)</f>
        <v>0</v>
      </c>
      <c r="F25" s="207">
        <f>SUMIF('4. Timesheet'!$H$11:$H$128,$C25,'4. Timesheet'!K$11:K$128)</f>
        <v>0</v>
      </c>
      <c r="G25" s="207">
        <f>SUMIF('4. Timesheet'!$H$11:$H$128,$C25,'4. Timesheet'!L$11:L$128)</f>
        <v>0</v>
      </c>
      <c r="H25" s="207">
        <f>SUMIF('4. Timesheet'!$H$11:$H$128,$C25,'4. Timesheet'!M$11:M$128)</f>
        <v>0</v>
      </c>
      <c r="I25" s="207">
        <f>SUMIF('4. Timesheet'!$H$11:$H$128,$C25,'4. Timesheet'!N$11:N$128)</f>
        <v>0</v>
      </c>
      <c r="J25" s="207">
        <f>SUMIF('4. Timesheet'!$H$11:$H$128,$C25,'4. Timesheet'!O$11:O$128)</f>
        <v>0</v>
      </c>
      <c r="K25" s="207">
        <f>SUMIF('4. Timesheet'!$H$11:$H$128,$C25,'4. Timesheet'!P$11:P$128)</f>
        <v>0</v>
      </c>
      <c r="L25" s="207">
        <f>SUMIF('4. Timesheet'!$H$11:$H$128,$C25,'4. Timesheet'!Q$11:Q$128)</f>
        <v>0</v>
      </c>
      <c r="M25" s="207">
        <f>SUMIF('4. Timesheet'!$H$11:$H$128,$C25,'4. Timesheet'!R$11:R$128)</f>
        <v>0</v>
      </c>
      <c r="N25" s="207">
        <f>SUMIF('4. Timesheet'!$H$11:$H$128,$C25,'4. Timesheet'!S$11:S$128)</f>
        <v>0</v>
      </c>
      <c r="O25" s="207">
        <f>SUMIF('4. Timesheet'!$H$11:$H$128,$C25,'4. Timesheet'!T$11:T$128)</f>
        <v>0</v>
      </c>
      <c r="P25" s="207">
        <f>SUMIF('4. Timesheet'!$H$11:$H$128,$C25,'4. Timesheet'!U$11:U$128)</f>
        <v>0</v>
      </c>
      <c r="Q25" s="207">
        <f>SUMIF('4. Timesheet'!$H$11:$H$128,$C25,'4. Timesheet'!V$11:V$128)</f>
        <v>0</v>
      </c>
      <c r="R25" s="207">
        <f>SUMIF('4. Timesheet'!$H$11:$H$128,$C25,'4. Timesheet'!W$11:W$128)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Timesheet'!$H$11:$H$128,$C26,'4. Timesheet'!J$11:J$128)</f>
        <v>0</v>
      </c>
      <c r="F26" s="207">
        <f>SUMIF('4. Timesheet'!$H$11:$H$128,$C26,'4. Timesheet'!K$11:K$128)</f>
        <v>0</v>
      </c>
      <c r="G26" s="207">
        <f>SUMIF('4. Timesheet'!$H$11:$H$128,$C26,'4. Timesheet'!L$11:L$128)</f>
        <v>0</v>
      </c>
      <c r="H26" s="207">
        <f>SUMIF('4. Timesheet'!$H$11:$H$128,$C26,'4. Timesheet'!M$11:M$128)</f>
        <v>0</v>
      </c>
      <c r="I26" s="207">
        <f>SUMIF('4. Timesheet'!$H$11:$H$128,$C26,'4. Timesheet'!N$11:N$128)</f>
        <v>0</v>
      </c>
      <c r="J26" s="207">
        <f>SUMIF('4. Timesheet'!$H$11:$H$128,$C26,'4. Timesheet'!O$11:O$128)</f>
        <v>0</v>
      </c>
      <c r="K26" s="207">
        <f>SUMIF('4. Timesheet'!$H$11:$H$128,$C26,'4. Timesheet'!P$11:P$128)</f>
        <v>0</v>
      </c>
      <c r="L26" s="207">
        <f>SUMIF('4. Timesheet'!$H$11:$H$128,$C26,'4. Timesheet'!Q$11:Q$128)</f>
        <v>0</v>
      </c>
      <c r="M26" s="207">
        <f>SUMIF('4. Timesheet'!$H$11:$H$128,$C26,'4. Timesheet'!R$11:R$128)</f>
        <v>0</v>
      </c>
      <c r="N26" s="207">
        <f>SUMIF('4. Timesheet'!$H$11:$H$128,$C26,'4. Timesheet'!S$11:S$128)</f>
        <v>0</v>
      </c>
      <c r="O26" s="207">
        <f>SUMIF('4. Timesheet'!$H$11:$H$128,$C26,'4. Timesheet'!T$11:T$128)</f>
        <v>0</v>
      </c>
      <c r="P26" s="207">
        <f>SUMIF('4. Timesheet'!$H$11:$H$128,$C26,'4. Timesheet'!U$11:U$128)</f>
        <v>0</v>
      </c>
      <c r="Q26" s="207">
        <f>SUMIF('4. Timesheet'!$H$11:$H$128,$C26,'4. Timesheet'!V$11:V$128)</f>
        <v>0</v>
      </c>
      <c r="R26" s="207">
        <f>SUMIF('4. Timesheet'!$H$11:$H$128,$C26,'4. Timesheet'!W$11:W$128)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Timesheet'!$H$11:$H$128,$C27,'4. Timesheet'!J$11:J$128)</f>
        <v>0</v>
      </c>
      <c r="F27" s="207">
        <f>SUMIF('4. Timesheet'!$H$11:$H$128,$C27,'4. Timesheet'!K$11:K$128)</f>
        <v>0</v>
      </c>
      <c r="G27" s="207">
        <f>SUMIF('4. Timesheet'!$H$11:$H$128,$C27,'4. Timesheet'!L$11:L$128)</f>
        <v>0</v>
      </c>
      <c r="H27" s="207">
        <f>SUMIF('4. Timesheet'!$H$11:$H$128,$C27,'4. Timesheet'!M$11:M$128)</f>
        <v>0</v>
      </c>
      <c r="I27" s="207">
        <f>SUMIF('4. Timesheet'!$H$11:$H$128,$C27,'4. Timesheet'!N$11:N$128)</f>
        <v>0</v>
      </c>
      <c r="J27" s="207">
        <f>SUMIF('4. Timesheet'!$H$11:$H$128,$C27,'4. Timesheet'!O$11:O$128)</f>
        <v>0</v>
      </c>
      <c r="K27" s="207">
        <f>SUMIF('4. Timesheet'!$H$11:$H$128,$C27,'4. Timesheet'!P$11:P$128)</f>
        <v>0</v>
      </c>
      <c r="L27" s="207">
        <f>SUMIF('4. Timesheet'!$H$11:$H$128,$C27,'4. Timesheet'!Q$11:Q$128)</f>
        <v>0</v>
      </c>
      <c r="M27" s="207">
        <f>SUMIF('4. Timesheet'!$H$11:$H$128,$C27,'4. Timesheet'!R$11:R$128)</f>
        <v>0</v>
      </c>
      <c r="N27" s="207">
        <f>SUMIF('4. Timesheet'!$H$11:$H$128,$C27,'4. Timesheet'!S$11:S$128)</f>
        <v>0</v>
      </c>
      <c r="O27" s="207">
        <f>SUMIF('4. Timesheet'!$H$11:$H$128,$C27,'4. Timesheet'!T$11:T$128)</f>
        <v>0</v>
      </c>
      <c r="P27" s="207">
        <f>SUMIF('4. Timesheet'!$H$11:$H$128,$C27,'4. Timesheet'!U$11:U$128)</f>
        <v>0</v>
      </c>
      <c r="Q27" s="207">
        <f>SUMIF('4. Timesheet'!$H$11:$H$128,$C27,'4. Timesheet'!V$11:V$128)</f>
        <v>0</v>
      </c>
      <c r="R27" s="207">
        <f>SUMIF('4. Timesheet'!$H$11:$H$128,$C27,'4. Timesheet'!W$11:W$128)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Timesheet'!$H$11:$H$128,$C28,'4. Timesheet'!J$11:J$128)</f>
        <v>0</v>
      </c>
      <c r="F28" s="207">
        <f>SUMIF('4. Timesheet'!$H$11:$H$128,$C28,'4. Timesheet'!K$11:K$128)</f>
        <v>0</v>
      </c>
      <c r="G28" s="207">
        <f>SUMIF('4. Timesheet'!$H$11:$H$128,$C28,'4. Timesheet'!L$11:L$128)</f>
        <v>0</v>
      </c>
      <c r="H28" s="207">
        <f>SUMIF('4. Timesheet'!$H$11:$H$128,$C28,'4. Timesheet'!M$11:M$128)</f>
        <v>0</v>
      </c>
      <c r="I28" s="207">
        <f>SUMIF('4. Timesheet'!$H$11:$H$128,$C28,'4. Timesheet'!N$11:N$128)</f>
        <v>0</v>
      </c>
      <c r="J28" s="207">
        <f>SUMIF('4. Timesheet'!$H$11:$H$128,$C28,'4. Timesheet'!O$11:O$128)</f>
        <v>0</v>
      </c>
      <c r="K28" s="207">
        <f>SUMIF('4. Timesheet'!$H$11:$H$128,$C28,'4. Timesheet'!P$11:P$128)</f>
        <v>0</v>
      </c>
      <c r="L28" s="207">
        <f>SUMIF('4. Timesheet'!$H$11:$H$128,$C28,'4. Timesheet'!Q$11:Q$128)</f>
        <v>0</v>
      </c>
      <c r="M28" s="207">
        <f>SUMIF('4. Timesheet'!$H$11:$H$128,$C28,'4. Timesheet'!R$11:R$128)</f>
        <v>0</v>
      </c>
      <c r="N28" s="207">
        <f>SUMIF('4. Timesheet'!$H$11:$H$128,$C28,'4. Timesheet'!S$11:S$128)</f>
        <v>0</v>
      </c>
      <c r="O28" s="207">
        <f>SUMIF('4. Timesheet'!$H$11:$H$128,$C28,'4. Timesheet'!T$11:T$128)</f>
        <v>0</v>
      </c>
      <c r="P28" s="207">
        <f>SUMIF('4. Timesheet'!$H$11:$H$128,$C28,'4. Timesheet'!U$11:U$128)</f>
        <v>0</v>
      </c>
      <c r="Q28" s="207">
        <f>SUMIF('4. Timesheet'!$H$11:$H$128,$C28,'4. Timesheet'!V$11:V$128)</f>
        <v>0</v>
      </c>
      <c r="R28" s="207">
        <f>SUMIF('4. Timesheet'!$H$11:$H$128,$C28,'4. Timesheet'!W$11:W$128)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Timesheet'!$H$11:$H$128,$C29,'4. Timesheet'!J$11:J$128)</f>
        <v>0</v>
      </c>
      <c r="F29" s="207">
        <f>SUMIF('4. Timesheet'!$H$11:$H$128,$C29,'4. Timesheet'!K$11:K$128)</f>
        <v>0</v>
      </c>
      <c r="G29" s="207">
        <f>SUMIF('4. Timesheet'!$H$11:$H$128,$C29,'4. Timesheet'!L$11:L$128)</f>
        <v>0</v>
      </c>
      <c r="H29" s="207">
        <f>SUMIF('4. Timesheet'!$H$11:$H$128,$C29,'4. Timesheet'!M$11:M$128)</f>
        <v>0</v>
      </c>
      <c r="I29" s="207">
        <f>SUMIF('4. Timesheet'!$H$11:$H$128,$C29,'4. Timesheet'!N$11:N$128)</f>
        <v>0</v>
      </c>
      <c r="J29" s="207">
        <f>SUMIF('4. Timesheet'!$H$11:$H$128,$C29,'4. Timesheet'!O$11:O$128)</f>
        <v>0</v>
      </c>
      <c r="K29" s="207">
        <f>SUMIF('4. Timesheet'!$H$11:$H$128,$C29,'4. Timesheet'!P$11:P$128)</f>
        <v>0</v>
      </c>
      <c r="L29" s="207">
        <f>SUMIF('4. Timesheet'!$H$11:$H$128,$C29,'4. Timesheet'!Q$11:Q$128)</f>
        <v>0</v>
      </c>
      <c r="M29" s="207">
        <f>SUMIF('4. Timesheet'!$H$11:$H$128,$C29,'4. Timesheet'!R$11:R$128)</f>
        <v>0</v>
      </c>
      <c r="N29" s="207">
        <f>SUMIF('4. Timesheet'!$H$11:$H$128,$C29,'4. Timesheet'!S$11:S$128)</f>
        <v>0</v>
      </c>
      <c r="O29" s="207">
        <f>SUMIF('4. Timesheet'!$H$11:$H$128,$C29,'4. Timesheet'!T$11:T$128)</f>
        <v>0</v>
      </c>
      <c r="P29" s="207">
        <f>SUMIF('4. Timesheet'!$H$11:$H$128,$C29,'4. Timesheet'!U$11:U$128)</f>
        <v>0</v>
      </c>
      <c r="Q29" s="207">
        <f>SUMIF('4. Timesheet'!$H$11:$H$128,$C29,'4. Timesheet'!V$11:V$128)</f>
        <v>0</v>
      </c>
      <c r="R29" s="207">
        <f>SUMIF('4. Timesheet'!$H$11:$H$128,$C29,'4. Timesheet'!W$11:W$128)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Timesheet'!$H$11:$H$128,$C30,'4. Timesheet'!J$11:J$128)</f>
        <v>0</v>
      </c>
      <c r="F30" s="207">
        <f>SUMIF('4. Timesheet'!$H$11:$H$128,$C30,'4. Timesheet'!K$11:K$128)</f>
        <v>0</v>
      </c>
      <c r="G30" s="207">
        <f>SUMIF('4. Timesheet'!$H$11:$H$128,$C30,'4. Timesheet'!L$11:L$128)</f>
        <v>0</v>
      </c>
      <c r="H30" s="207">
        <f>SUMIF('4. Timesheet'!$H$11:$H$128,$C30,'4. Timesheet'!M$11:M$128)</f>
        <v>0</v>
      </c>
      <c r="I30" s="207">
        <f>SUMIF('4. Timesheet'!$H$11:$H$128,$C30,'4. Timesheet'!N$11:N$128)</f>
        <v>0</v>
      </c>
      <c r="J30" s="207">
        <f>SUMIF('4. Timesheet'!$H$11:$H$128,$C30,'4. Timesheet'!O$11:O$128)</f>
        <v>0</v>
      </c>
      <c r="K30" s="207">
        <f>SUMIF('4. Timesheet'!$H$11:$H$128,$C30,'4. Timesheet'!P$11:P$128)</f>
        <v>0</v>
      </c>
      <c r="L30" s="207">
        <f>SUMIF('4. Timesheet'!$H$11:$H$128,$C30,'4. Timesheet'!Q$11:Q$128)</f>
        <v>0</v>
      </c>
      <c r="M30" s="207">
        <f>SUMIF('4. Timesheet'!$H$11:$H$128,$C30,'4. Timesheet'!R$11:R$128)</f>
        <v>0</v>
      </c>
      <c r="N30" s="207">
        <f>SUMIF('4. Timesheet'!$H$11:$H$128,$C30,'4. Timesheet'!S$11:S$128)</f>
        <v>0</v>
      </c>
      <c r="O30" s="207">
        <f>SUMIF('4. Timesheet'!$H$11:$H$128,$C30,'4. Timesheet'!T$11:T$128)</f>
        <v>0</v>
      </c>
      <c r="P30" s="207">
        <f>SUMIF('4. Timesheet'!$H$11:$H$128,$C30,'4. Timesheet'!U$11:U$128)</f>
        <v>0</v>
      </c>
      <c r="Q30" s="207">
        <f>SUMIF('4. Timesheet'!$H$11:$H$128,$C30,'4. Timesheet'!V$11:V$128)</f>
        <v>0</v>
      </c>
      <c r="R30" s="207">
        <f>SUMIF('4. Timesheet'!$H$11:$H$128,$C30,'4. Timesheet'!W$11:W$128)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Timesheet'!$H$11:$H$128,$C31,'4. Timesheet'!J$11:J$128)</f>
        <v>0</v>
      </c>
      <c r="F31" s="210">
        <f>SUMIF('4. Timesheet'!$H$11:$H$128,$C31,'4. Timesheet'!K$11:K$128)</f>
        <v>0</v>
      </c>
      <c r="G31" s="210">
        <f>SUMIF('4. Timesheet'!$H$11:$H$128,$C31,'4. Timesheet'!L$11:L$128)</f>
        <v>0</v>
      </c>
      <c r="H31" s="210">
        <f>SUMIF('4. Timesheet'!$H$11:$H$128,$C31,'4. Timesheet'!M$11:M$128)</f>
        <v>0</v>
      </c>
      <c r="I31" s="210">
        <f>SUMIF('4. Timesheet'!$H$11:$H$128,$C31,'4. Timesheet'!N$11:N$128)</f>
        <v>0</v>
      </c>
      <c r="J31" s="210">
        <f>SUMIF('4. Timesheet'!$H$11:$H$128,$C31,'4. Timesheet'!O$11:O$128)</f>
        <v>0</v>
      </c>
      <c r="K31" s="210">
        <f>SUMIF('4. Timesheet'!$H$11:$H$128,$C31,'4. Timesheet'!P$11:P$128)</f>
        <v>0</v>
      </c>
      <c r="L31" s="210">
        <f>SUMIF('4. Timesheet'!$H$11:$H$128,$C31,'4. Timesheet'!Q$11:Q$128)</f>
        <v>0</v>
      </c>
      <c r="M31" s="210">
        <f>SUMIF('4. Timesheet'!$H$11:$H$128,$C31,'4. Timesheet'!R$11:R$128)</f>
        <v>0</v>
      </c>
      <c r="N31" s="210">
        <f>SUMIF('4. Timesheet'!$H$11:$H$128,$C31,'4. Timesheet'!S$11:S$128)</f>
        <v>0</v>
      </c>
      <c r="O31" s="210">
        <f>SUMIF('4. Timesheet'!$H$11:$H$128,$C31,'4. Timesheet'!T$11:T$128)</f>
        <v>0</v>
      </c>
      <c r="P31" s="210">
        <f>SUMIF('4. Timesheet'!$H$11:$H$128,$C31,'4. Timesheet'!U$11:U$128)</f>
        <v>0</v>
      </c>
      <c r="Q31" s="210">
        <f>SUMIF('4. Timesheet'!$H$11:$H$128,$C31,'4. Timesheet'!V$11:V$128)</f>
        <v>0</v>
      </c>
      <c r="R31" s="210">
        <f>SUMIF('4. Timesheet'!$H$11:$H$128,$C31,'4. Timesheet'!W$11:W$128)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Gustavo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Kojiio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Caio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Audio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Gustavo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Kojiio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Caio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Audio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Gustavo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Kojiio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Audio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411" t="s">
        <v>42</v>
      </c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3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Gustavo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Kojiio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Caio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Audio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Gustavo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Kojiio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Caio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Audio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411" t="s">
        <v>43</v>
      </c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3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Gustavo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Kojiio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Caio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Audio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Gustavo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Kojiio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Caio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Audio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</cp:lastModifiedBy>
  <cp:lastPrinted>2008-05-26T18:48:45Z</cp:lastPrinted>
  <dcterms:created xsi:type="dcterms:W3CDTF">2006-03-30T19:39:22Z</dcterms:created>
  <dcterms:modified xsi:type="dcterms:W3CDTF">2010-07-08T03:02:43Z</dcterms:modified>
</cp:coreProperties>
</file>