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Timesheet'!$A$10:$AO$85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D89" i="31"/>
  <c r="D88"/>
  <c r="J2" i="12"/>
  <c r="G2" i="31"/>
  <c r="D87"/>
  <c r="D86"/>
  <c r="G2" i="37"/>
  <c r="G2" i="36"/>
  <c r="G2" i="35"/>
  <c r="G2" i="33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3"/>
  <c r="E82"/>
  <c r="E81"/>
  <c r="E80"/>
  <c r="E79"/>
  <c r="E78"/>
  <c r="E77"/>
  <c r="E76"/>
  <c r="E75"/>
  <c r="E74"/>
  <c r="E73"/>
  <c r="E72"/>
  <c r="E71"/>
  <c r="E70"/>
  <c r="E69"/>
  <c r="E67"/>
  <c r="E66"/>
  <c r="E65"/>
  <c r="E64"/>
  <c r="E63"/>
  <c r="E62"/>
  <c r="E61"/>
  <c r="E60"/>
  <c r="E59"/>
  <c r="E58"/>
  <c r="E57"/>
  <c r="E56"/>
  <c r="E55"/>
  <c r="E54"/>
  <c r="E53"/>
  <c r="E51"/>
  <c r="E50"/>
  <c r="E49"/>
  <c r="E48"/>
  <c r="E47"/>
  <c r="E46"/>
  <c r="E45"/>
  <c r="E44"/>
  <c r="E43"/>
  <c r="E42"/>
  <c r="E41"/>
  <c r="E40"/>
  <c r="E39"/>
  <c r="E38"/>
  <c r="E37"/>
  <c r="E35"/>
  <c r="E34"/>
  <c r="E33"/>
  <c r="E32"/>
  <c r="E31"/>
  <c r="E30"/>
  <c r="E29"/>
  <c r="E28"/>
  <c r="E27"/>
  <c r="E26"/>
  <c r="E25"/>
  <c r="E24"/>
  <c r="E23"/>
  <c r="E22"/>
  <c r="E20"/>
  <c r="E19"/>
  <c r="E18"/>
  <c r="E17"/>
  <c r="E16"/>
  <c r="E15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D104" s="1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79" s="1"/>
  <c r="D68" s="1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83"/>
  <c r="D72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F88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J9" i="33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3"/>
  <c r="H82"/>
  <c r="H81"/>
  <c r="H80"/>
  <c r="H79"/>
  <c r="H78"/>
  <c r="H77"/>
  <c r="H76"/>
  <c r="H75"/>
  <c r="H74"/>
  <c r="H73"/>
  <c r="H72"/>
  <c r="H71"/>
  <c r="H70"/>
  <c r="H69"/>
  <c r="H67"/>
  <c r="H66"/>
  <c r="H65"/>
  <c r="H64"/>
  <c r="H63"/>
  <c r="H62"/>
  <c r="H61"/>
  <c r="H60"/>
  <c r="H59"/>
  <c r="H58"/>
  <c r="H57"/>
  <c r="H56"/>
  <c r="H55"/>
  <c r="H54"/>
  <c r="H53"/>
  <c r="H51"/>
  <c r="H50"/>
  <c r="H49"/>
  <c r="H48"/>
  <c r="H47"/>
  <c r="H46"/>
  <c r="H45"/>
  <c r="H44"/>
  <c r="H43"/>
  <c r="H42"/>
  <c r="H41"/>
  <c r="H40"/>
  <c r="H39"/>
  <c r="H38"/>
  <c r="H37"/>
  <c r="H35"/>
  <c r="H34"/>
  <c r="H33"/>
  <c r="H32"/>
  <c r="H31"/>
  <c r="H30"/>
  <c r="H29"/>
  <c r="H28"/>
  <c r="H27"/>
  <c r="H26"/>
  <c r="H25"/>
  <c r="H24"/>
  <c r="H23"/>
  <c r="H22"/>
  <c r="H20"/>
  <c r="H19"/>
  <c r="H18"/>
  <c r="H17"/>
  <c r="H16"/>
  <c r="H15"/>
  <c r="H14"/>
  <c r="H13"/>
  <c r="H12"/>
  <c r="AA99"/>
  <c r="Z99"/>
  <c r="I99"/>
  <c r="X99"/>
  <c r="AA98"/>
  <c r="Z98"/>
  <c r="I98"/>
  <c r="X98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1"/>
  <c r="Z91"/>
  <c r="I91"/>
  <c r="X91"/>
  <c r="AA90"/>
  <c r="Z90"/>
  <c r="I90"/>
  <c r="X90"/>
  <c r="AA89"/>
  <c r="Z89"/>
  <c r="I89"/>
  <c r="X89"/>
  <c r="AA88"/>
  <c r="Z88"/>
  <c r="I88"/>
  <c r="X88"/>
  <c r="AA87"/>
  <c r="Z87"/>
  <c r="I87"/>
  <c r="X87"/>
  <c r="AA86"/>
  <c r="Z86"/>
  <c r="I86"/>
  <c r="X86"/>
  <c r="AA85"/>
  <c r="Z85"/>
  <c r="I85"/>
  <c r="X85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5"/>
  <c r="Z75"/>
  <c r="I75"/>
  <c r="X75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AA59"/>
  <c r="Z59"/>
  <c r="I59"/>
  <c r="X59"/>
  <c r="AA58"/>
  <c r="Z58"/>
  <c r="I58"/>
  <c r="X58"/>
  <c r="AA57"/>
  <c r="Z57"/>
  <c r="I57"/>
  <c r="X57"/>
  <c r="AA56"/>
  <c r="Z56"/>
  <c r="I56"/>
  <c r="X56"/>
  <c r="AA55"/>
  <c r="Z55"/>
  <c r="I55"/>
  <c r="X55"/>
  <c r="AA54"/>
  <c r="Z54"/>
  <c r="I54"/>
  <c r="X54"/>
  <c r="AA53"/>
  <c r="Z53"/>
  <c r="I53"/>
  <c r="X53"/>
  <c r="X51"/>
  <c r="X49"/>
  <c r="X47"/>
  <c r="X45"/>
  <c r="X43"/>
  <c r="X41"/>
  <c r="X39"/>
  <c r="X37"/>
  <c r="X34"/>
  <c r="X32"/>
  <c r="X30"/>
  <c r="X28"/>
  <c r="X26"/>
  <c r="X24"/>
  <c r="X22"/>
  <c r="X19"/>
  <c r="X18"/>
  <c r="X14"/>
  <c r="X13"/>
  <c r="X12"/>
  <c r="AA51"/>
  <c r="Z51"/>
  <c r="I51"/>
  <c r="AA50"/>
  <c r="Z50"/>
  <c r="X50"/>
  <c r="I50"/>
  <c r="AA49"/>
  <c r="Z49"/>
  <c r="I49"/>
  <c r="AA48"/>
  <c r="Z48"/>
  <c r="X48"/>
  <c r="I48"/>
  <c r="AA47"/>
  <c r="Z47"/>
  <c r="I47"/>
  <c r="AA46"/>
  <c r="Z46"/>
  <c r="X46"/>
  <c r="I46"/>
  <c r="AA45"/>
  <c r="Z45"/>
  <c r="I45"/>
  <c r="AA44"/>
  <c r="Z44"/>
  <c r="X44"/>
  <c r="I44"/>
  <c r="AA43"/>
  <c r="Z43"/>
  <c r="I43"/>
  <c r="AA42"/>
  <c r="Z42"/>
  <c r="X42"/>
  <c r="I42"/>
  <c r="AA41"/>
  <c r="Z41"/>
  <c r="I41"/>
  <c r="AA40"/>
  <c r="Z40"/>
  <c r="X40"/>
  <c r="I40"/>
  <c r="AA39"/>
  <c r="Z39"/>
  <c r="I39"/>
  <c r="AA38"/>
  <c r="Z38"/>
  <c r="X38"/>
  <c r="I38"/>
  <c r="AA37"/>
  <c r="Z37"/>
  <c r="I37"/>
  <c r="AA35"/>
  <c r="Z35"/>
  <c r="X35"/>
  <c r="I35"/>
  <c r="AA34"/>
  <c r="Z34"/>
  <c r="I34"/>
  <c r="AA33"/>
  <c r="Z33"/>
  <c r="X33"/>
  <c r="I33"/>
  <c r="AA32"/>
  <c r="Z32"/>
  <c r="I32"/>
  <c r="AA31"/>
  <c r="Z31"/>
  <c r="X31"/>
  <c r="I31"/>
  <c r="AA30"/>
  <c r="Z30"/>
  <c r="I30"/>
  <c r="AA29"/>
  <c r="Z29"/>
  <c r="X29"/>
  <c r="I29"/>
  <c r="AA28"/>
  <c r="Z28"/>
  <c r="I28"/>
  <c r="AA27"/>
  <c r="Z27"/>
  <c r="X27"/>
  <c r="I27"/>
  <c r="AA26"/>
  <c r="Z26"/>
  <c r="I26"/>
  <c r="AA25"/>
  <c r="Z25"/>
  <c r="X25"/>
  <c r="I25"/>
  <c r="AA24"/>
  <c r="Z24"/>
  <c r="I24"/>
  <c r="AA23"/>
  <c r="Z23"/>
  <c r="X23"/>
  <c r="I23"/>
  <c r="AA22"/>
  <c r="Z22"/>
  <c r="I22"/>
  <c r="AA20"/>
  <c r="Z20"/>
  <c r="X20"/>
  <c r="I20"/>
  <c r="AA19"/>
  <c r="Z19"/>
  <c r="I19"/>
  <c r="AA18"/>
  <c r="Z18"/>
  <c r="I18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15"/>
  <c r="Z15"/>
  <c r="I15"/>
  <c r="AA17"/>
  <c r="Z17"/>
  <c r="X17"/>
  <c r="I16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2" i="33"/>
  <c r="Z12"/>
  <c r="AA12"/>
  <c r="I13"/>
  <c r="Z13"/>
  <c r="AA13"/>
  <c r="I14"/>
  <c r="Z14"/>
  <c r="AA14"/>
  <c r="X16"/>
  <c r="Z16"/>
  <c r="AA16"/>
  <c r="X100"/>
  <c r="I100"/>
  <c r="Z100"/>
  <c r="AA100"/>
  <c r="X101"/>
  <c r="I101"/>
  <c r="Z101"/>
  <c r="AA101"/>
  <c r="X102"/>
  <c r="I102"/>
  <c r="Z102"/>
  <c r="AA102"/>
  <c r="X103"/>
  <c r="I103"/>
  <c r="Z103"/>
  <c r="AA103"/>
  <c r="X104"/>
  <c r="I104"/>
  <c r="Z104"/>
  <c r="AA104"/>
  <c r="X105"/>
  <c r="I105"/>
  <c r="Z105"/>
  <c r="AA105"/>
  <c r="X106"/>
  <c r="I106"/>
  <c r="Z106"/>
  <c r="AA106"/>
  <c r="X107"/>
  <c r="I107"/>
  <c r="Z107"/>
  <c r="AA107"/>
  <c r="X108"/>
  <c r="I108"/>
  <c r="Z108"/>
  <c r="AA108"/>
  <c r="I109"/>
  <c r="X109"/>
  <c r="Z109"/>
  <c r="AA109"/>
  <c r="N7" i="31"/>
  <c r="J8" i="33"/>
  <c r="E54" i="31"/>
  <c r="C56"/>
  <c r="D9" i="35" s="1"/>
  <c r="G86" i="31"/>
  <c r="I86" s="1"/>
  <c r="F87"/>
  <c r="G87"/>
  <c r="I87" s="1"/>
  <c r="G88"/>
  <c r="F89"/>
  <c r="G89"/>
  <c r="F90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K105" i="31"/>
  <c r="I89"/>
  <c r="I17" i="33"/>
  <c r="X15"/>
  <c r="E10"/>
  <c r="F7" i="35" l="1"/>
  <c r="E79" i="31"/>
  <c r="X10" i="33"/>
  <c r="D65" i="35"/>
  <c r="D59" s="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G17"/>
  <c r="I17"/>
  <c r="K17"/>
  <c r="M17"/>
  <c r="O17"/>
  <c r="Q17"/>
  <c r="E18"/>
  <c r="G18"/>
  <c r="I18"/>
  <c r="K18"/>
  <c r="M18"/>
  <c r="O18"/>
  <c r="Q18"/>
  <c r="E19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14" i="35"/>
  <c r="E81" i="37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E15" i="35"/>
  <c r="E11"/>
  <c r="E13"/>
  <c r="E12"/>
  <c r="F17"/>
  <c r="D64"/>
  <c r="D58" s="1"/>
  <c r="E58" s="1"/>
  <c r="E64" s="1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0" i="35"/>
  <c r="D44" s="1"/>
  <c r="F44" s="1"/>
  <c r="D52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D56" s="1"/>
  <c r="F93" i="31"/>
  <c r="H93" s="1"/>
  <c r="K93" s="1"/>
  <c r="D96"/>
  <c r="I91"/>
  <c r="F11" i="35"/>
  <c r="H11"/>
  <c r="J11"/>
  <c r="L11"/>
  <c r="N11"/>
  <c r="P11"/>
  <c r="R11"/>
  <c r="G12"/>
  <c r="I12"/>
  <c r="K12"/>
  <c r="M12"/>
  <c r="O12"/>
  <c r="Q12"/>
  <c r="F13"/>
  <c r="H13"/>
  <c r="J13"/>
  <c r="L13"/>
  <c r="N13"/>
  <c r="P13"/>
  <c r="R13"/>
  <c r="G14"/>
  <c r="I14"/>
  <c r="K14"/>
  <c r="M14"/>
  <c r="O14"/>
  <c r="Q14"/>
  <c r="F15"/>
  <c r="H15"/>
  <c r="J15"/>
  <c r="L15"/>
  <c r="N15"/>
  <c r="P15"/>
  <c r="R15"/>
  <c r="G11"/>
  <c r="I11"/>
  <c r="K11"/>
  <c r="M11"/>
  <c r="O11"/>
  <c r="F12"/>
  <c r="H12"/>
  <c r="J12"/>
  <c r="L12"/>
  <c r="N12"/>
  <c r="P12"/>
  <c r="G13"/>
  <c r="I13"/>
  <c r="K13"/>
  <c r="M13"/>
  <c r="O13"/>
  <c r="F14"/>
  <c r="H14"/>
  <c r="J14"/>
  <c r="L14"/>
  <c r="N14"/>
  <c r="P14"/>
  <c r="G15"/>
  <c r="I15"/>
  <c r="K15"/>
  <c r="M15"/>
  <c r="O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63" i="37" l="1"/>
  <c r="E61"/>
  <c r="E33" i="12"/>
  <c r="F23" i="35"/>
  <c r="G23" s="1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85" s="1"/>
  <c r="F99"/>
  <c r="F55" i="31"/>
  <c r="G8" i="37" s="1"/>
  <c r="G74"/>
  <c r="G93"/>
  <c r="G7"/>
  <c r="G98"/>
  <c r="G70"/>
  <c r="F72"/>
  <c r="F71"/>
  <c r="F82" s="1"/>
  <c r="F70"/>
  <c r="F81" s="1"/>
  <c r="F69"/>
  <c r="F80" s="1"/>
  <c r="F68"/>
  <c r="F73"/>
  <c r="F100"/>
  <c r="F110"/>
  <c r="F98"/>
  <c r="F101"/>
  <c r="F112" s="1"/>
  <c r="F97"/>
  <c r="F108" s="1"/>
  <c r="H62" i="31"/>
  <c r="D76" i="37"/>
  <c r="G76" s="1"/>
  <c r="D91"/>
  <c r="D75" s="1"/>
  <c r="F111"/>
  <c r="P21"/>
  <c r="L21"/>
  <c r="H21"/>
  <c r="F109"/>
  <c r="E79"/>
  <c r="F84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83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E10" i="35"/>
  <c r="F16"/>
  <c r="R16"/>
  <c r="O10"/>
  <c r="K10"/>
  <c r="G10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M10"/>
  <c r="I10"/>
  <c r="P10"/>
  <c r="L10"/>
  <c r="H10"/>
  <c r="N10"/>
  <c r="J10"/>
  <c r="F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G85" i="37" l="1"/>
  <c r="G68"/>
  <c r="G72"/>
  <c r="G95"/>
  <c r="G97"/>
  <c r="F76"/>
  <c r="F79"/>
  <c r="G109"/>
  <c r="G108"/>
  <c r="G69"/>
  <c r="G80" s="1"/>
  <c r="G71"/>
  <c r="G73"/>
  <c r="G84" s="1"/>
  <c r="G100"/>
  <c r="G111" s="1"/>
  <c r="G92"/>
  <c r="G94"/>
  <c r="G96"/>
  <c r="G75"/>
  <c r="G77"/>
  <c r="G99"/>
  <c r="G110" s="1"/>
  <c r="F43" i="35"/>
  <c r="G83" i="37"/>
  <c r="G81"/>
  <c r="F56"/>
  <c r="G56"/>
  <c r="F59"/>
  <c r="H7"/>
  <c r="G82"/>
  <c r="G101"/>
  <c r="G112" s="1"/>
  <c r="E42" i="35"/>
  <c r="E48" s="1"/>
  <c r="F48" s="1"/>
  <c r="G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F105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Q57"/>
  <c r="G43" i="35"/>
  <c r="G56"/>
  <c r="E43"/>
  <c r="E49" s="1"/>
  <c r="G47"/>
  <c r="G45"/>
  <c r="D71" i="31"/>
  <c r="D72" s="1"/>
  <c r="E72" s="1"/>
  <c r="D75"/>
  <c r="D76" s="1"/>
  <c r="E76" s="1"/>
  <c r="E62" i="35"/>
  <c r="F62" s="1"/>
  <c r="G62" s="1"/>
  <c r="F49"/>
  <c r="G49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N57" i="37" l="1"/>
  <c r="I57"/>
  <c r="G105"/>
  <c r="G88"/>
  <c r="G67"/>
  <c r="J107" i="31"/>
  <c r="F72"/>
  <c r="P60" i="37"/>
  <c r="O57"/>
  <c r="O60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H51" i="35" l="1"/>
  <c r="J7" i="37"/>
  <c r="H67"/>
  <c r="H91"/>
  <c r="I75"/>
  <c r="I76"/>
  <c r="I87" s="1"/>
  <c r="I96"/>
  <c r="I107" s="1"/>
  <c r="I95"/>
  <c r="I106" s="1"/>
  <c r="I72"/>
  <c r="I83" s="1"/>
  <c r="I70"/>
  <c r="I68"/>
  <c r="I79" s="1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N37"/>
  <c r="M59"/>
  <c r="H33"/>
  <c r="H32" s="1"/>
  <c r="G55"/>
  <c r="G54" s="1"/>
  <c r="H63" i="35"/>
  <c r="G61" i="31"/>
  <c r="G65" s="1"/>
  <c r="G67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O8" i="33"/>
  <c r="I113" i="31"/>
  <c r="J54"/>
  <c r="J79" s="1"/>
  <c r="J46" i="35"/>
  <c r="J59"/>
  <c r="J61"/>
  <c r="J60"/>
  <c r="J56"/>
  <c r="J47"/>
  <c r="I46"/>
  <c r="I52" s="1"/>
  <c r="J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G66" l="1"/>
  <c r="G68"/>
  <c r="F78" i="37"/>
  <c r="J44" i="35"/>
  <c r="J8" i="37"/>
  <c r="I91"/>
  <c r="J75"/>
  <c r="J94"/>
  <c r="J105" s="1"/>
  <c r="J93"/>
  <c r="J104" s="1"/>
  <c r="J92"/>
  <c r="J72"/>
  <c r="J83" s="1"/>
  <c r="J70"/>
  <c r="J81" s="1"/>
  <c r="J68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J79"/>
  <c r="H86"/>
  <c r="G78"/>
  <c r="O37"/>
  <c r="N59"/>
  <c r="I33"/>
  <c r="I32" s="1"/>
  <c r="H55"/>
  <c r="H54" s="1"/>
  <c r="G59" i="31"/>
  <c r="H63" s="1"/>
  <c r="H64" s="1"/>
  <c r="I63" i="35"/>
  <c r="J66"/>
  <c r="J43"/>
  <c r="J49" s="1"/>
  <c r="J45"/>
  <c r="J51" s="1"/>
  <c r="J42"/>
  <c r="J48" s="1"/>
  <c r="J58"/>
  <c r="J57"/>
  <c r="J53"/>
  <c r="J67"/>
  <c r="J64"/>
  <c r="H61" i="31"/>
  <c r="H65" s="1"/>
  <c r="H68" s="1"/>
  <c r="J50" i="35"/>
  <c r="J62"/>
  <c r="J65"/>
  <c r="J75" i="31"/>
  <c r="J76" s="1"/>
  <c r="K7" i="35"/>
  <c r="J113" i="31"/>
  <c r="K54"/>
  <c r="K79" s="1"/>
  <c r="P8" i="33"/>
  <c r="J55" i="31"/>
  <c r="K98" i="37" s="1"/>
  <c r="K61" i="35"/>
  <c r="K45"/>
  <c r="K43"/>
  <c r="K42"/>
  <c r="J8"/>
  <c r="O9" i="33"/>
  <c r="I71" i="31"/>
  <c r="I56"/>
  <c r="J9" i="37" s="1"/>
  <c r="I9" i="35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K44" i="35" l="1"/>
  <c r="K57"/>
  <c r="K67"/>
  <c r="H67" i="31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L43"/>
  <c r="L49" s="1"/>
  <c r="K8"/>
  <c r="P9" i="33"/>
  <c r="J31" i="35"/>
  <c r="J37"/>
  <c r="J32"/>
  <c r="J38"/>
  <c r="I34"/>
  <c r="J29"/>
  <c r="J35"/>
  <c r="J33"/>
  <c r="J39"/>
  <c r="L23"/>
  <c r="K22"/>
  <c r="K28"/>
  <c r="J30"/>
  <c r="J36"/>
  <c r="J61" i="31" l="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I67" s="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M43"/>
  <c r="M49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8" i="31" l="1"/>
  <c r="J59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63" s="1"/>
  <c r="M85" i="37"/>
  <c r="L6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K103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N46" i="35"/>
  <c r="N52" s="1"/>
  <c r="M8"/>
  <c r="R9" i="33"/>
  <c r="K34" i="35"/>
  <c r="L29"/>
  <c r="L35"/>
  <c r="N23"/>
  <c r="M22"/>
  <c r="L33"/>
  <c r="L39"/>
  <c r="L38"/>
  <c r="L32"/>
  <c r="L30"/>
  <c r="L36"/>
  <c r="L31"/>
  <c r="L37"/>
  <c r="M28"/>
  <c r="K65" i="31"/>
  <c r="K59"/>
  <c r="L61"/>
  <c r="L63" l="1"/>
  <c r="L64" s="1"/>
  <c r="N45" i="35"/>
  <c r="J66" i="31"/>
  <c r="J67"/>
  <c r="K66"/>
  <c r="M71"/>
  <c r="M72" s="1"/>
  <c r="N8" i="37"/>
  <c r="O7"/>
  <c r="M91"/>
  <c r="N68"/>
  <c r="N79" s="1"/>
  <c r="N70"/>
  <c r="N81" s="1"/>
  <c r="N72"/>
  <c r="N83" s="1"/>
  <c r="N98"/>
  <c r="N109" s="1"/>
  <c r="N92"/>
  <c r="N94"/>
  <c r="N105" s="1"/>
  <c r="N96"/>
  <c r="N75"/>
  <c r="N77"/>
  <c r="N88" s="1"/>
  <c r="N99"/>
  <c r="N110" s="1"/>
  <c r="N107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M61" i="31"/>
  <c r="L59"/>
  <c r="M63" s="1"/>
  <c r="L65"/>
  <c r="K68"/>
  <c r="K67"/>
  <c r="L66" l="1"/>
  <c r="O93" i="37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M65"/>
  <c r="M66" s="1"/>
  <c r="N63" l="1"/>
  <c r="N64" s="1"/>
  <c r="P110" i="37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63" s="1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M68" i="31"/>
  <c r="M67"/>
  <c r="N65"/>
  <c r="N59"/>
  <c r="O63" s="1"/>
  <c r="O61"/>
  <c r="Q47" i="35" l="1"/>
  <c r="N66" i="31"/>
  <c r="N68"/>
  <c r="N67"/>
  <c r="Q59" i="35"/>
  <c r="Q65" s="1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57"/>
  <c r="Q61"/>
  <c r="Q67" s="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2" i="35"/>
  <c r="Q63"/>
  <c r="Q50"/>
  <c r="Q42"/>
  <c r="Q48" s="1"/>
  <c r="Q43"/>
  <c r="Q45"/>
  <c r="Q51" s="1"/>
  <c r="Q58"/>
  <c r="Q64" s="1"/>
  <c r="Q46"/>
  <c r="Q52" s="1"/>
  <c r="Q49"/>
  <c r="Q53"/>
  <c r="Q8"/>
  <c r="V9" i="33"/>
  <c r="R7" i="35"/>
  <c r="Q75" i="31"/>
  <c r="Q76" s="1"/>
  <c r="W8" i="33"/>
  <c r="Q55" i="31"/>
  <c r="R70" i="37" s="1"/>
  <c r="Q113" i="31"/>
  <c r="P56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O67" s="1"/>
  <c r="R58" i="35" l="1"/>
  <c r="R42"/>
  <c r="R59"/>
  <c r="R65" s="1"/>
  <c r="O66" i="31"/>
  <c r="O68"/>
  <c r="R47" i="35"/>
  <c r="R53" s="1"/>
  <c r="R44"/>
  <c r="R50" s="1"/>
  <c r="R81" i="37"/>
  <c r="R75"/>
  <c r="R94"/>
  <c r="R105" s="1"/>
  <c r="R93"/>
  <c r="R104" s="1"/>
  <c r="R92"/>
  <c r="R71"/>
  <c r="R82" s="1"/>
  <c r="R99"/>
  <c r="R110" s="1"/>
  <c r="R74"/>
  <c r="R85" s="1"/>
  <c r="R73"/>
  <c r="R84" s="1"/>
  <c r="R97"/>
  <c r="R108" s="1"/>
  <c r="Q71" i="31"/>
  <c r="R8" i="37"/>
  <c r="Q91"/>
  <c r="Q67"/>
  <c r="R76"/>
  <c r="R87" s="1"/>
  <c r="R96"/>
  <c r="R107" s="1"/>
  <c r="R95"/>
  <c r="R106" s="1"/>
  <c r="R77"/>
  <c r="R88" s="1"/>
  <c r="R69"/>
  <c r="R80" s="1"/>
  <c r="R100"/>
  <c r="R111" s="1"/>
  <c r="R68"/>
  <c r="R79" s="1"/>
  <c r="R101"/>
  <c r="R112" s="1"/>
  <c r="R98"/>
  <c r="R109" s="1"/>
  <c r="R72"/>
  <c r="R83" s="1"/>
  <c r="P103"/>
  <c r="O102"/>
  <c r="P86"/>
  <c r="O78"/>
  <c r="Q33"/>
  <c r="Q32" s="1"/>
  <c r="P55"/>
  <c r="P54" s="1"/>
  <c r="R56" i="35"/>
  <c r="R62" s="1"/>
  <c r="R43"/>
  <c r="R49" s="1"/>
  <c r="R45"/>
  <c r="R51" s="1"/>
  <c r="R60"/>
  <c r="R66" s="1"/>
  <c r="R61"/>
  <c r="R67" s="1"/>
  <c r="R64"/>
  <c r="P72" i="31"/>
  <c r="R48" i="35"/>
  <c r="R46"/>
  <c r="R52" s="1"/>
  <c r="R57"/>
  <c r="R63" s="1"/>
  <c r="Q56" i="31"/>
  <c r="Q9" i="35"/>
  <c r="R8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Q72" l="1"/>
  <c r="R67" i="37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<sst xmlns="http://schemas.openxmlformats.org/spreadsheetml/2006/main" count="488" uniqueCount="181">
  <si>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</si>
  <si>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</si>
  <si>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</si>
  <si>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</si>
  <si>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</si>
  <si>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</si>
  <si>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</si>
  <si>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</si>
  <si>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</si>
  <si>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</si>
  <si>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</si>
  <si>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</si>
  <si>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</si>
  <si>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</si>
  <si>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</si>
  <si>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</si>
  <si>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</si>
  <si>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</si>
  <si>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</si>
  <si>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</si>
  <si>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</si>
  <si>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</si>
  <si>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</si>
  <si>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</si>
  <si>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</si>
  <si>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</si>
  <si>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</si>
  <si>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</si>
  <si>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</si>
  <si>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</si>
  <si>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</si>
  <si>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</si>
  <si>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</si>
  <si>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</si>
  <si>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</si>
  <si>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</si>
  <si>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</si>
  <si>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</si>
  <si>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</si>
  <si>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</si>
  <si>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</si>
  <si>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</si>
  <si>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</si>
  <si>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</si>
  <si>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</si>
  <si>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</si>
  <si>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</si>
  <si>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</si>
  <si>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</si>
  <si>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</si>
  <si>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</si>
  <si>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</si>
  <si>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</si>
  <si>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</si>
  <si>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</si>
  <si>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</si>
  <si>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</si>
  <si>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</si>
  <si>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</si>
  <si>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</si>
  <si>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</si>
  <si>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</si>
  <si>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</si>
  <si>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</si>
  <si>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</si>
  <si>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</si>
  <si>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</si>
  <si>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</si>
  <si>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</si>
  <si>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</si>
  <si>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</si>
  <si>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</si>
  <si>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</si>
  <si>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</si>
  <si>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</si>
  <si>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</si>
  <si>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</si>
  <si>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</si>
  <si>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</si>
  <si>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</si>
  <si>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</si>
  <si>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</si>
  <si>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</si>
  <si>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</si>
  <si>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</si>
  <si>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</si>
  <si>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</si>
  <si>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</si>
  <si>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</si>
  <si>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</si>
  <si>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</si>
  <si>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</si>
  <si>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</si>
  <si>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</si>
  <si>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</si>
  <si>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</si>
  <si>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</si>
  <si>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</si>
  <si>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</si>
  <si>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</si>
  <si>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</si>
  <si>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</si>
  <si>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</si>
  <si>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</si>
  <si>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</si>
  <si>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</si>
  <si>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</si>
  <si>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</si>
  <si>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</si>
  <si>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</si>
  <si>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</si>
  <si>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</si>
  <si>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</si>
  <si>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</si>
  <si>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</si>
  <si>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</si>
  <si>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</si>
  <si>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</si>
  <si>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</si>
  <si>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</si>
  <si>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</si>
  <si>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</si>
  <si>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</si>
  <si>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</si>
  <si>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</si>
  <si>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</si>
  <si>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</si>
  <si>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</si>
  <si>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</si>
  <si>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</si>
  <si>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</si>
  <si>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TNK</t>
  </si>
  <si>
    <t>o tanque se move e colide com boxes (usando as setas direcionais tambem)</t>
  </si>
  <si>
    <t>o jogador tem um cronometro regressivo que, quando atinge zero, tira uma vida do jogador</t>
  </si>
  <si>
    <t>A camera segue o jogador com efeito de suavização, dando scroll nele, tentando-o manter com mais visão rpa frente do que pra tras (2/3). O scroll acaba quando chega no checkpoint (topo) ou quando tenta voltar pra baixo (bloqueado o movimento e o scroll)</t>
  </si>
  <si>
    <t>ganha segundos extra no cronometro</t>
  </si>
  <si>
    <t>quando não tiver mais vidas, o jogador é notificado da derrota</t>
  </si>
  <si>
    <t>Os inimigos podem dar dano no tanque do jogador</t>
  </si>
  <si>
    <t>o tanque pode atirar para matar inimigos e breakable boxes</t>
  </si>
  <si>
    <t>Os tiros devem colidir com unbreakable boxes e fazer animação</t>
  </si>
  <si>
    <t>O jogador tem 3 HP de energia</t>
  </si>
  <si>
    <t>o tanque pode pegar powerups</t>
  </si>
  <si>
    <t>o jogo possui 15 stages</t>
  </si>
  <si>
    <t>O jogo possui uma tela de how to play</t>
  </si>
  <si>
    <t>O jogo guarda o numero de powerups únicos adquiridos, a fase mais avançada que o jogador alcançou, o tempo de jogo</t>
  </si>
  <si>
    <t>O usuário pode, a qualquer momento, mutar os sons do jogo</t>
  </si>
  <si>
    <t>O jogo possui uma splash com logos</t>
  </si>
  <si>
    <t>O jogo ajusta suas opções de qualidade automaticamente, levando em conta o framerate</t>
  </si>
  <si>
    <t>Finais alternativos para os modos survival</t>
  </si>
  <si>
    <t>Tank pode passar por cima de boxes "baixinhas"</t>
  </si>
  <si>
    <t xml:space="preserve">o tanque chega no final de cada stage e é passado para o proximo stage, </t>
  </si>
  <si>
    <t>A interface tem 2 niveis pro parallax</t>
  </si>
  <si>
    <t>alguns powerups ficam escondidos</t>
  </si>
  <si>
    <t>o jogo tem uma granada que da dano em area</t>
  </si>
  <si>
    <t>cookie pra survivals</t>
  </si>
  <si>
    <t>arte de carrinhos</t>
  </si>
  <si>
    <t>co-op</t>
  </si>
  <si>
    <t>invencibilidade</t>
  </si>
  <si>
    <t>Audio</t>
  </si>
  <si>
    <t>Gustavo</t>
  </si>
  <si>
    <t>Kojiio</t>
  </si>
  <si>
    <t>Caio</t>
  </si>
  <si>
    <t>Som</t>
  </si>
  <si>
    <t>GDD</t>
  </si>
  <si>
    <t>Balanceamento</t>
  </si>
  <si>
    <t>Tank Spritesheet</t>
  </si>
  <si>
    <t>Projéteis</t>
  </si>
  <si>
    <t>Game Over/ Highscores</t>
  </si>
  <si>
    <t>Splash</t>
  </si>
  <si>
    <t>Hud</t>
  </si>
  <si>
    <t>Menus</t>
  </si>
  <si>
    <t>Animações (intro, final 1, final 2)</t>
  </si>
  <si>
    <t>Game over</t>
  </si>
  <si>
    <t>Moldura</t>
  </si>
  <si>
    <t>Granada sem distância fixa</t>
  </si>
  <si>
    <t>Airstrike</t>
  </si>
  <si>
    <t>Sons</t>
  </si>
  <si>
    <t>Alinhamentos</t>
  </si>
  <si>
    <t>How to Play</t>
  </si>
  <si>
    <t>Bugs</t>
  </si>
  <si>
    <t>Mochi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</si>
</sst>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22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0" fillId="45" borderId="0" xfId="0" applyFont="1" applyFill="1"/>
    <xf numFmtId="0" fontId="0" fillId="46" borderId="0" xfId="0" applyFont="1" applyFill="1"/>
    <xf numFmtId="0" fontId="0" fillId="45" borderId="0" xfId="0" applyFont="1" applyFill="1"/>
    <xf numFmtId="0" fontId="0" fillId="45" borderId="0" xfId="0" applyFont="1" applyFill="1"/>
    <xf numFmtId="0" fontId="0" fillId="0" borderId="0" xfId="0" applyFill="1" applyBorder="1"/>
    <xf numFmtId="0" fontId="0" fillId="0" borderId="0" xfId="0" applyFont="1" applyFill="1" applyBorder="1"/>
    <xf numFmtId="0" fontId="0" fillId="45" borderId="0" xfId="0" applyFill="1" applyBorder="1"/>
    <xf numFmtId="0" fontId="0" fillId="45" borderId="0" xfId="0" applyFont="1" applyFill="1" applyBorder="1"/>
    <xf numFmtId="0" fontId="0" fillId="45" borderId="0" xfId="0" applyFill="1"/>
    <xf numFmtId="0" fontId="1" fillId="46" borderId="0" xfId="0" applyFont="1" applyFill="1"/>
    <xf numFmtId="0" fontId="0" fillId="45" borderId="0" xfId="0" applyFont="1" applyFill="1"/>
    <xf numFmtId="0" fontId="0" fillId="46" borderId="0" xfId="0" applyFill="1" applyAlignment="1">
      <alignment horizontal="left"/>
    </xf>
    <xf numFmtId="0" fontId="0" fillId="46" borderId="0" xfId="0" applyFont="1" applyFill="1" applyAlignment="1">
      <alignment horizontal="left"/>
    </xf>
    <xf numFmtId="0" fontId="0" fillId="46" borderId="0" xfId="0" applyFill="1"/>
    <xf numFmtId="0" fontId="0" fillId="46" borderId="0" xfId="0" applyFont="1" applyFill="1"/>
    <xf numFmtId="0" fontId="1" fillId="45" borderId="0" xfId="0" applyFont="1" applyFill="1" applyAlignment="1">
      <alignment horizontal="left"/>
    </xf>
    <xf numFmtId="0" fontId="0" fillId="45" borderId="0" xfId="0" applyFont="1" applyFill="1" applyAlignment="1">
      <alignment horizontal="left"/>
    </xf>
    <xf numFmtId="0" fontId="7" fillId="14" borderId="0" xfId="0" applyFont="1" applyFill="1" applyAlignment="1">
      <alignment horizontal="right" indent="1"/>
    </xf>
    <xf numFmtId="0" fontId="0" fillId="45" borderId="0" xfId="0" applyFill="1" applyAlignment="1">
      <alignment horizontal="left"/>
    </xf>
    <xf numFmtId="0" fontId="0" fillId="45" borderId="0" xfId="0" applyFont="1" applyFill="1" applyAlignment="1">
      <alignment horizontal="left" wrapTex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 wrapText="1"/>
    </xf>
    <xf numFmtId="9" fontId="32" fillId="18" borderId="3" xfId="24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3" borderId="3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6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88"/>
          <c:y val="0.23808628484177208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55984896"/>
        <c:axId val="55986432"/>
      </c:barChart>
      <c:catAx>
        <c:axId val="559848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5986432"/>
        <c:crosses val="autoZero"/>
        <c:auto val="1"/>
        <c:lblAlgn val="ctr"/>
        <c:lblOffset val="100"/>
      </c:catAx>
      <c:valAx>
        <c:axId val="559864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598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178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88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65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40366</c:v>
                </c:pt>
                <c:pt idx="1">
                  <c:v>40367</c:v>
                </c:pt>
                <c:pt idx="2">
                  <c:v>40368</c:v>
                </c:pt>
                <c:pt idx="3">
                  <c:v>40369</c:v>
                </c:pt>
                <c:pt idx="4">
                  <c:v>40370</c:v>
                </c:pt>
                <c:pt idx="5">
                  <c:v>40371</c:v>
                </c:pt>
                <c:pt idx="6">
                  <c:v>40372</c:v>
                </c:pt>
                <c:pt idx="7">
                  <c:v>40373</c:v>
                </c:pt>
                <c:pt idx="8">
                  <c:v>40374</c:v>
                </c:pt>
                <c:pt idx="9">
                  <c:v>40375</c:v>
                </c:pt>
                <c:pt idx="10">
                  <c:v>40376</c:v>
                </c:pt>
                <c:pt idx="11">
                  <c:v>40377</c:v>
                </c:pt>
                <c:pt idx="12">
                  <c:v>40378</c:v>
                </c:pt>
                <c:pt idx="13">
                  <c:v>40379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54.5</c:v>
                </c:pt>
                <c:pt idx="1">
                  <c:v>41</c:v>
                </c:pt>
                <c:pt idx="2">
                  <c:v>29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40366</c:v>
                </c:pt>
                <c:pt idx="1">
                  <c:v>40367</c:v>
                </c:pt>
                <c:pt idx="2">
                  <c:v>40368</c:v>
                </c:pt>
                <c:pt idx="3">
                  <c:v>40369</c:v>
                </c:pt>
                <c:pt idx="4">
                  <c:v>40370</c:v>
                </c:pt>
                <c:pt idx="5">
                  <c:v>40371</c:v>
                </c:pt>
                <c:pt idx="6">
                  <c:v>40372</c:v>
                </c:pt>
                <c:pt idx="7">
                  <c:v>40373</c:v>
                </c:pt>
                <c:pt idx="8">
                  <c:v>40374</c:v>
                </c:pt>
                <c:pt idx="9">
                  <c:v>40375</c:v>
                </c:pt>
                <c:pt idx="10">
                  <c:v>40376</c:v>
                </c:pt>
                <c:pt idx="11">
                  <c:v>40377</c:v>
                </c:pt>
                <c:pt idx="12">
                  <c:v>40378</c:v>
                </c:pt>
                <c:pt idx="13">
                  <c:v>40379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60743680"/>
        <c:axId val="60745216"/>
      </c:lineChart>
      <c:dateAx>
        <c:axId val="6074368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7452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60745216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74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795136"/>
        <c:axId val="60817408"/>
      </c:lineChart>
      <c:catAx>
        <c:axId val="607951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817408"/>
        <c:crosses val="autoZero"/>
        <c:auto val="1"/>
        <c:lblAlgn val="ctr"/>
        <c:lblOffset val="100"/>
        <c:tickLblSkip val="1"/>
        <c:tickMarkSkip val="1"/>
      </c:catAx>
      <c:valAx>
        <c:axId val="608174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7951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846848"/>
        <c:axId val="60848384"/>
      </c:lineChart>
      <c:catAx>
        <c:axId val="608468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848384"/>
        <c:crosses val="autoZero"/>
        <c:auto val="1"/>
        <c:lblAlgn val="ctr"/>
        <c:lblOffset val="100"/>
        <c:tickLblSkip val="1"/>
        <c:tickMarkSkip val="1"/>
      </c:catAx>
      <c:valAx>
        <c:axId val="608483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8468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955648"/>
        <c:axId val="60973824"/>
      </c:lineChart>
      <c:catAx>
        <c:axId val="609556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973824"/>
        <c:crosses val="autoZero"/>
        <c:auto val="1"/>
        <c:lblAlgn val="ctr"/>
        <c:lblOffset val="100"/>
        <c:tickLblSkip val="1"/>
        <c:tickMarkSkip val="1"/>
      </c:catAx>
      <c:valAx>
        <c:axId val="609738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9556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1011456"/>
        <c:axId val="61012992"/>
      </c:lineChart>
      <c:catAx>
        <c:axId val="610114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1012992"/>
        <c:crosses val="autoZero"/>
        <c:auto val="1"/>
        <c:lblAlgn val="ctr"/>
        <c:lblOffset val="100"/>
        <c:tickLblSkip val="1"/>
        <c:tickMarkSkip val="1"/>
      </c:catAx>
      <c:valAx>
        <c:axId val="610129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10114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919808"/>
        <c:axId val="60921344"/>
      </c:lineChart>
      <c:catAx>
        <c:axId val="6091980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921344"/>
        <c:crosses val="autoZero"/>
        <c:auto val="1"/>
        <c:lblAlgn val="ctr"/>
        <c:lblOffset val="100"/>
        <c:tickLblSkip val="1"/>
        <c:tickMarkSkip val="1"/>
      </c:catAx>
      <c:valAx>
        <c:axId val="609213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9198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1028608"/>
        <c:axId val="61046784"/>
      </c:lineChart>
      <c:catAx>
        <c:axId val="6102860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1046784"/>
        <c:crosses val="autoZero"/>
        <c:auto val="1"/>
        <c:lblAlgn val="ctr"/>
        <c:lblOffset val="100"/>
        <c:tickLblSkip val="1"/>
        <c:tickMarkSkip val="1"/>
      </c:catAx>
      <c:valAx>
        <c:axId val="610467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10286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407"/>
          <c:y val="3.741496598639468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Audio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0.35294117647058826</c:v>
                </c:pt>
                <c:pt idx="1">
                  <c:v>0.35294117647058826</c:v>
                </c:pt>
                <c:pt idx="2">
                  <c:v>0.35294117647058826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Audio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61122432"/>
        <c:axId val="61123968"/>
      </c:barChart>
      <c:catAx>
        <c:axId val="611224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1123968"/>
        <c:crosses val="autoZero"/>
        <c:auto val="1"/>
        <c:lblAlgn val="ctr"/>
        <c:lblOffset val="100"/>
      </c:catAx>
      <c:valAx>
        <c:axId val="6112396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112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14E-2"/>
          <c:w val="0.38222317398609784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52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Audio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1.1764705882352942</c:v>
                </c:pt>
                <c:pt idx="1">
                  <c:v>1.1764705882352942</c:v>
                </c:pt>
                <c:pt idx="2">
                  <c:v>1.1764705882352942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Audio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61141760"/>
        <c:axId val="61143296"/>
      </c:barChart>
      <c:catAx>
        <c:axId val="611417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1143296"/>
        <c:crosses val="autoZero"/>
        <c:auto val="1"/>
        <c:lblAlgn val="ctr"/>
        <c:lblOffset val="100"/>
      </c:catAx>
      <c:valAx>
        <c:axId val="6114329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114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339"/>
          <c:y val="9.8976109215017066E-2"/>
          <c:w val="0.36363640013449638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2" r="0.750000000000002" t="1" header="0.49212598500000165" footer="0.49212598500000165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32"/>
          <c:y val="2.58063895859172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4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0.79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0.21</c:v>
                </c:pt>
              </c:numCache>
            </c:numRef>
          </c:val>
        </c:ser>
        <c:dLbls>
          <c:showVal val="1"/>
        </c:dLbls>
        <c:marker val="1"/>
        <c:axId val="62322944"/>
        <c:axId val="62328832"/>
      </c:lineChart>
      <c:catAx>
        <c:axId val="62322944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328832"/>
        <c:crosses val="autoZero"/>
        <c:auto val="1"/>
        <c:lblAlgn val="ctr"/>
        <c:lblOffset val="100"/>
        <c:tickLblSkip val="1"/>
        <c:tickMarkSkip val="1"/>
      </c:catAx>
      <c:valAx>
        <c:axId val="6232883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3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22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077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55782784"/>
        <c:axId val="55792768"/>
      </c:barChart>
      <c:catAx>
        <c:axId val="557827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5792768"/>
        <c:crosses val="autoZero"/>
        <c:auto val="1"/>
        <c:lblAlgn val="ctr"/>
        <c:lblOffset val="100"/>
      </c:catAx>
      <c:valAx>
        <c:axId val="557927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578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63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8"/>
          <c:y val="3.6116371529508278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40366</c:v>
                </c:pt>
                <c:pt idx="1">
                  <c:v>40367</c:v>
                </c:pt>
                <c:pt idx="2">
                  <c:v>40368</c:v>
                </c:pt>
                <c:pt idx="3">
                  <c:v>40369</c:v>
                </c:pt>
                <c:pt idx="4">
                  <c:v>40370</c:v>
                </c:pt>
                <c:pt idx="5">
                  <c:v>40371</c:v>
                </c:pt>
                <c:pt idx="6">
                  <c:v>40372</c:v>
                </c:pt>
                <c:pt idx="7">
                  <c:v>40373</c:v>
                </c:pt>
                <c:pt idx="8">
                  <c:v>40374</c:v>
                </c:pt>
                <c:pt idx="9">
                  <c:v>40375</c:v>
                </c:pt>
                <c:pt idx="10">
                  <c:v>40376</c:v>
                </c:pt>
                <c:pt idx="11">
                  <c:v>40377</c:v>
                </c:pt>
                <c:pt idx="12">
                  <c:v>40378</c:v>
                </c:pt>
                <c:pt idx="13">
                  <c:v>40379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0.56000000000000005</c:v>
                </c:pt>
                <c:pt idx="6">
                  <c:v>0.45</c:v>
                </c:pt>
                <c:pt idx="7">
                  <c:v>0.38</c:v>
                </c:pt>
                <c:pt idx="8">
                  <c:v>0.32</c:v>
                </c:pt>
                <c:pt idx="9">
                  <c:v>0.28000000000000003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0.23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40366</c:v>
                </c:pt>
                <c:pt idx="1">
                  <c:v>40367</c:v>
                </c:pt>
                <c:pt idx="2">
                  <c:v>40368</c:v>
                </c:pt>
                <c:pt idx="3">
                  <c:v>40369</c:v>
                </c:pt>
                <c:pt idx="4">
                  <c:v>40370</c:v>
                </c:pt>
                <c:pt idx="5">
                  <c:v>40371</c:v>
                </c:pt>
                <c:pt idx="6">
                  <c:v>40372</c:v>
                </c:pt>
                <c:pt idx="7">
                  <c:v>40373</c:v>
                </c:pt>
                <c:pt idx="8">
                  <c:v>40374</c:v>
                </c:pt>
                <c:pt idx="9">
                  <c:v>40375</c:v>
                </c:pt>
                <c:pt idx="10">
                  <c:v>40376</c:v>
                </c:pt>
                <c:pt idx="11">
                  <c:v>40377</c:v>
                </c:pt>
                <c:pt idx="12">
                  <c:v>40378</c:v>
                </c:pt>
                <c:pt idx="13">
                  <c:v>40379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62366848"/>
        <c:axId val="62368384"/>
      </c:barChart>
      <c:dateAx>
        <c:axId val="62366848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368384"/>
        <c:crosses val="autoZero"/>
        <c:auto val="1"/>
        <c:lblOffset val="100"/>
      </c:dateAx>
      <c:valAx>
        <c:axId val="6236838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366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66" l="0.70000000000000062" r="0.70000000000000062" t="0.75000000000000266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33"/>
          <c:w val="0.87600028071357672"/>
          <c:h val="0.60626530661289646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54.5</c:v>
                </c:pt>
                <c:pt idx="1">
                  <c:v>41</c:v>
                </c:pt>
                <c:pt idx="2">
                  <c:v>29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136</c:v>
                </c:pt>
                <c:pt idx="1">
                  <c:v>122.4</c:v>
                </c:pt>
                <c:pt idx="2">
                  <c:v>108.80000000000001</c:v>
                </c:pt>
                <c:pt idx="3">
                  <c:v>95.200000000000017</c:v>
                </c:pt>
                <c:pt idx="4">
                  <c:v>95.200000000000017</c:v>
                </c:pt>
                <c:pt idx="5">
                  <c:v>95.200000000000017</c:v>
                </c:pt>
                <c:pt idx="6">
                  <c:v>81.600000000000023</c:v>
                </c:pt>
                <c:pt idx="7">
                  <c:v>68.000000000000028</c:v>
                </c:pt>
                <c:pt idx="8">
                  <c:v>54.400000000000027</c:v>
                </c:pt>
                <c:pt idx="9">
                  <c:v>40.800000000000026</c:v>
                </c:pt>
                <c:pt idx="10">
                  <c:v>27.200000000000024</c:v>
                </c:pt>
                <c:pt idx="11">
                  <c:v>27.200000000000024</c:v>
                </c:pt>
                <c:pt idx="12">
                  <c:v>27.200000000000024</c:v>
                </c:pt>
                <c:pt idx="13">
                  <c:v>13.600000000000025</c:v>
                </c:pt>
                <c:pt idx="14">
                  <c:v>2.4868995751603507E-14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96</c:v>
                </c:pt>
                <c:pt idx="7">
                  <c:v>80</c:v>
                </c:pt>
                <c:pt idx="8">
                  <c:v>64</c:v>
                </c:pt>
                <c:pt idx="9">
                  <c:v>48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16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-1.5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62933632"/>
        <c:axId val="62947712"/>
      </c:lineChart>
      <c:catAx>
        <c:axId val="6293363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947712"/>
        <c:crosses val="autoZero"/>
        <c:auto val="1"/>
        <c:lblAlgn val="ctr"/>
        <c:lblOffset val="100"/>
        <c:tickLblSkip val="1"/>
        <c:tickMarkSkip val="1"/>
      </c:catAx>
      <c:valAx>
        <c:axId val="6294771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93363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4"/>
          <c:w val="0.87600028071357694"/>
          <c:h val="0.60626530661289679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62978688"/>
        <c:axId val="62861696"/>
      </c:lineChart>
      <c:catAx>
        <c:axId val="6297868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861696"/>
        <c:crosses val="autoZero"/>
        <c:auto val="1"/>
        <c:lblAlgn val="ctr"/>
        <c:lblOffset val="100"/>
        <c:tickLblSkip val="1"/>
        <c:tickMarkSkip val="1"/>
      </c:catAx>
      <c:valAx>
        <c:axId val="6286169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97868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2"/>
          <c:w val="0.87600028071357716"/>
          <c:h val="0.60626530661289701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13.5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-1.5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62900864"/>
        <c:axId val="62984576"/>
      </c:lineChart>
      <c:catAx>
        <c:axId val="6290086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984576"/>
        <c:crosses val="autoZero"/>
        <c:auto val="1"/>
        <c:lblAlgn val="ctr"/>
        <c:lblOffset val="100"/>
        <c:tickLblSkip val="1"/>
        <c:tickMarkSkip val="1"/>
      </c:catAx>
      <c:valAx>
        <c:axId val="6298457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90086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63"/>
          <c:w val="0.87600028071357761"/>
          <c:h val="0.60626530661289724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29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63019648"/>
        <c:axId val="63037824"/>
      </c:lineChart>
      <c:catAx>
        <c:axId val="6301964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3037824"/>
        <c:crosses val="autoZero"/>
        <c:auto val="1"/>
        <c:lblAlgn val="ctr"/>
        <c:lblOffset val="100"/>
        <c:tickLblSkip val="1"/>
        <c:tickMarkSkip val="1"/>
      </c:catAx>
      <c:valAx>
        <c:axId val="6303782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301964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63"/>
          <c:w val="0.87600028071357761"/>
          <c:h val="0.60626530661289724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63069184"/>
        <c:axId val="63087360"/>
      </c:lineChart>
      <c:catAx>
        <c:axId val="6306918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3087360"/>
        <c:crosses val="autoZero"/>
        <c:auto val="1"/>
        <c:lblAlgn val="ctr"/>
        <c:lblOffset val="100"/>
        <c:tickLblSkip val="1"/>
        <c:tickMarkSkip val="1"/>
      </c:catAx>
      <c:valAx>
        <c:axId val="6308736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306918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74"/>
          <c:w val="0.87600028071357783"/>
          <c:h val="0.60626530661289746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07/07</c:v>
                </c:pt>
                <c:pt idx="2">
                  <c:v>08/07</c:v>
                </c:pt>
                <c:pt idx="3">
                  <c:v>09/07</c:v>
                </c:pt>
                <c:pt idx="4">
                  <c:v>10/07</c:v>
                </c:pt>
                <c:pt idx="5">
                  <c:v>11/07</c:v>
                </c:pt>
                <c:pt idx="6">
                  <c:v>12/07</c:v>
                </c:pt>
                <c:pt idx="7">
                  <c:v>13/07</c:v>
                </c:pt>
                <c:pt idx="8">
                  <c:v>14/07</c:v>
                </c:pt>
                <c:pt idx="9">
                  <c:v>15/07</c:v>
                </c:pt>
                <c:pt idx="10">
                  <c:v>16/07</c:v>
                </c:pt>
                <c:pt idx="11">
                  <c:v>17/07</c:v>
                </c:pt>
                <c:pt idx="12">
                  <c:v>18/07</c:v>
                </c:pt>
                <c:pt idx="13">
                  <c:v>19/07</c:v>
                </c:pt>
                <c:pt idx="14">
                  <c:v>20/07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63204352"/>
        <c:axId val="63210240"/>
      </c:lineChart>
      <c:catAx>
        <c:axId val="6320435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3210240"/>
        <c:crosses val="autoZero"/>
        <c:auto val="1"/>
        <c:lblAlgn val="ctr"/>
        <c:lblOffset val="100"/>
        <c:tickLblSkip val="1"/>
        <c:tickMarkSkip val="1"/>
      </c:catAx>
      <c:valAx>
        <c:axId val="6321024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320435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889"/>
          <c:h val="0.66842389948404946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55827840"/>
        <c:axId val="60437632"/>
      </c:barChart>
      <c:catAx>
        <c:axId val="558278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437632"/>
        <c:crosses val="autoZero"/>
        <c:auto val="1"/>
        <c:lblAlgn val="ctr"/>
        <c:lblOffset val="100"/>
      </c:catAx>
      <c:valAx>
        <c:axId val="6043763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582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62"/>
          <c:w val="0.55442355419858458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479360"/>
        <c:axId val="60480896"/>
      </c:lineChart>
      <c:catAx>
        <c:axId val="6047936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480896"/>
        <c:crosses val="autoZero"/>
        <c:auto val="1"/>
        <c:lblAlgn val="ctr"/>
        <c:lblOffset val="100"/>
        <c:tickLblSkip val="1"/>
        <c:tickMarkSkip val="1"/>
      </c:catAx>
      <c:valAx>
        <c:axId val="604808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4793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502" l="0.70866141732283794" r="0.70866141732283794" t="0.74803149606299502" header="0.31496062992126261" footer="0.3149606299212626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526976"/>
        <c:axId val="60528512"/>
      </c:lineChart>
      <c:catAx>
        <c:axId val="6052697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528512"/>
        <c:crosses val="autoZero"/>
        <c:auto val="1"/>
        <c:lblAlgn val="ctr"/>
        <c:lblOffset val="100"/>
        <c:tickLblSkip val="1"/>
        <c:tickMarkSkip val="1"/>
      </c:catAx>
      <c:valAx>
        <c:axId val="605285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5269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553856"/>
        <c:axId val="60588416"/>
      </c:lineChart>
      <c:catAx>
        <c:axId val="605538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588416"/>
        <c:crosses val="autoZero"/>
        <c:auto val="1"/>
        <c:lblAlgn val="ctr"/>
        <c:lblOffset val="100"/>
        <c:tickLblSkip val="1"/>
        <c:tickMarkSkip val="1"/>
      </c:catAx>
      <c:valAx>
        <c:axId val="605884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5538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626048"/>
        <c:axId val="60627584"/>
      </c:lineChart>
      <c:catAx>
        <c:axId val="606260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627584"/>
        <c:crosses val="autoZero"/>
        <c:auto val="1"/>
        <c:lblAlgn val="ctr"/>
        <c:lblOffset val="100"/>
        <c:tickLblSkip val="1"/>
        <c:tickMarkSkip val="1"/>
      </c:catAx>
      <c:valAx>
        <c:axId val="606275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6260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665216"/>
        <c:axId val="60679296"/>
      </c:lineChart>
      <c:catAx>
        <c:axId val="6066521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679296"/>
        <c:crosses val="autoZero"/>
        <c:auto val="1"/>
        <c:lblAlgn val="ctr"/>
        <c:lblOffset val="100"/>
        <c:tickLblSkip val="1"/>
        <c:tickMarkSkip val="1"/>
      </c:catAx>
      <c:valAx>
        <c:axId val="606792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6652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0708352"/>
        <c:axId val="60709888"/>
      </c:lineChart>
      <c:catAx>
        <c:axId val="6070835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709888"/>
        <c:crosses val="autoZero"/>
        <c:auto val="1"/>
        <c:lblAlgn val="ctr"/>
        <c:lblOffset val="100"/>
        <c:tickLblSkip val="1"/>
        <c:tickMarkSkip val="1"/>
      </c:catAx>
      <c:valAx>
        <c:axId val="607098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7083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78" r="0.75000000000000178" t="1" header="0.49212598500000143" footer="0.49212598500000143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9"/>
  <sheetViews>
    <sheetView tabSelected="1" topLeftCell="A19" workbookViewId="0">
      <selection activeCell="A39" sqref="A39:M39"/>
    </sheetView>
  </sheetViews>
  <sheetFormatPr defaultRowHeight="15"/>
  <sheetData>
    <row r="1" spans="1:32" s="67" customFormat="1" ht="27" customHeight="1">
      <c r="H1" s="329" t="s">
        <v>131</v>
      </c>
      <c r="I1" s="329"/>
      <c r="J1" s="329"/>
      <c r="K1" s="329"/>
      <c r="L1" s="329"/>
      <c r="M1" s="329"/>
      <c r="N1" s="32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 s="330" t="s">
        <v>132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12">
        <v>21</v>
      </c>
    </row>
    <row r="5" spans="1:32">
      <c r="A5" s="328" t="s">
        <v>133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12">
        <v>5</v>
      </c>
    </row>
    <row r="6" spans="1:32">
      <c r="A6" s="331" t="s">
        <v>134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12">
        <v>5</v>
      </c>
    </row>
    <row r="7" spans="1:32" ht="15" customHeight="1">
      <c r="A7" s="327" t="s">
        <v>135</v>
      </c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12">
        <v>5</v>
      </c>
    </row>
    <row r="8" spans="1:32">
      <c r="A8" s="327" t="s">
        <v>136</v>
      </c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312">
        <v>8</v>
      </c>
    </row>
    <row r="9" spans="1:32">
      <c r="A9" s="328" t="s">
        <v>137</v>
      </c>
      <c r="B9" s="328"/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12">
        <v>13</v>
      </c>
    </row>
    <row r="10" spans="1:32">
      <c r="A10" s="328" t="s">
        <v>138</v>
      </c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12">
        <v>13</v>
      </c>
    </row>
    <row r="11" spans="1:32">
      <c r="A11" s="327" t="s">
        <v>139</v>
      </c>
      <c r="B11" s="328"/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328"/>
      <c r="N11" s="312">
        <v>21</v>
      </c>
    </row>
    <row r="12" spans="1:32">
      <c r="A12" s="328" t="s">
        <v>140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12">
        <v>3</v>
      </c>
    </row>
    <row r="13" spans="1:32">
      <c r="A13" s="328" t="s">
        <v>141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8"/>
      <c r="M13" s="328"/>
      <c r="N13" s="312">
        <v>5</v>
      </c>
    </row>
    <row r="14" spans="1:32">
      <c r="A14" s="328" t="s">
        <v>142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8"/>
      <c r="M14" s="328"/>
      <c r="N14" s="314">
        <v>3</v>
      </c>
    </row>
    <row r="15" spans="1:32">
      <c r="A15" s="327" t="s">
        <v>143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12">
        <v>1</v>
      </c>
    </row>
    <row r="16" spans="1:32">
      <c r="A16" s="327" t="s">
        <v>144</v>
      </c>
      <c r="B16" s="328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12">
        <v>8</v>
      </c>
    </row>
    <row r="17" spans="1:14">
      <c r="A17" s="328" t="s">
        <v>145</v>
      </c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12">
        <v>1</v>
      </c>
    </row>
    <row r="18" spans="1:14">
      <c r="A18" s="328" t="s">
        <v>146</v>
      </c>
      <c r="B18" s="328"/>
      <c r="C18" s="328"/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12">
        <v>1</v>
      </c>
    </row>
    <row r="19" spans="1:14">
      <c r="A19" s="324" t="s">
        <v>147</v>
      </c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13">
        <v>1</v>
      </c>
    </row>
    <row r="20" spans="1:14">
      <c r="A20" s="320" t="s">
        <v>148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12"/>
    </row>
    <row r="21" spans="1:14">
      <c r="A21" s="321" t="s">
        <v>149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13"/>
    </row>
    <row r="22" spans="1:14">
      <c r="A22" s="320" t="s">
        <v>150</v>
      </c>
      <c r="B22" s="322"/>
      <c r="C22" s="322"/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12"/>
    </row>
    <row r="23" spans="1:14">
      <c r="A23" s="323" t="s">
        <v>151</v>
      </c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13">
        <v>5</v>
      </c>
    </row>
    <row r="24" spans="1:14">
      <c r="A24" s="325" t="s">
        <v>152</v>
      </c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13"/>
    </row>
    <row r="25" spans="1:14">
      <c r="A25" s="318" t="s">
        <v>153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2"/>
    </row>
    <row r="26" spans="1:14">
      <c r="A26" s="318" t="s">
        <v>154</v>
      </c>
      <c r="B26" s="319"/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2"/>
    </row>
    <row r="27" spans="1:14">
      <c r="A27" s="318" t="s">
        <v>155</v>
      </c>
      <c r="B27" s="319"/>
      <c r="C27" s="319"/>
      <c r="D27" s="319"/>
      <c r="E27" s="319"/>
      <c r="F27" s="319"/>
      <c r="G27" s="319"/>
      <c r="H27" s="319"/>
      <c r="I27" s="319"/>
      <c r="J27" s="319"/>
      <c r="K27" s="319"/>
      <c r="L27" s="319"/>
      <c r="M27" s="319"/>
      <c r="N27" s="314"/>
    </row>
    <row r="28" spans="1:14">
      <c r="A28" s="316" t="s">
        <v>156</v>
      </c>
      <c r="B28" s="317"/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</row>
    <row r="29" spans="1:14">
      <c r="A29" s="318" t="s">
        <v>157</v>
      </c>
      <c r="B29" s="319"/>
      <c r="C29" s="319"/>
      <c r="D29" s="319"/>
      <c r="E29" s="319"/>
      <c r="F29" s="319"/>
      <c r="G29" s="319"/>
      <c r="H29" s="319"/>
      <c r="I29" s="319"/>
      <c r="J29" s="319"/>
      <c r="K29" s="319"/>
      <c r="L29" s="319"/>
      <c r="M29" s="319"/>
      <c r="N29" s="312"/>
    </row>
    <row r="30" spans="1:14">
      <c r="A30" s="316" t="s">
        <v>168</v>
      </c>
      <c r="B30" s="317"/>
      <c r="C30" s="317"/>
      <c r="D30" s="317"/>
      <c r="E30" s="317"/>
      <c r="F30" s="317"/>
      <c r="G30" s="317"/>
      <c r="H30" s="317"/>
      <c r="I30" s="317"/>
      <c r="J30" s="317"/>
      <c r="K30" s="317"/>
      <c r="L30" s="317"/>
      <c r="M30" s="317"/>
    </row>
    <row r="31" spans="1:14">
      <c r="A31" s="316" t="s">
        <v>169</v>
      </c>
      <c r="B31" s="317"/>
      <c r="C31" s="317"/>
      <c r="D31" s="317"/>
      <c r="E31" s="317"/>
      <c r="F31" s="317"/>
      <c r="G31" s="317"/>
      <c r="H31" s="317"/>
      <c r="I31" s="317"/>
      <c r="J31" s="317"/>
      <c r="K31" s="317"/>
      <c r="L31" s="317"/>
      <c r="M31" s="317"/>
    </row>
    <row r="32" spans="1:14">
      <c r="A32" s="316" t="s">
        <v>170</v>
      </c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7"/>
    </row>
    <row r="33" spans="1:14">
      <c r="A33" s="316" t="s">
        <v>171</v>
      </c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</row>
    <row r="34" spans="1:14">
      <c r="A34" s="316" t="s">
        <v>172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</row>
    <row r="35" spans="1:14">
      <c r="A35" s="316" t="s">
        <v>173</v>
      </c>
      <c r="B35" s="317"/>
      <c r="C35" s="317"/>
      <c r="D35" s="317"/>
      <c r="E35" s="317"/>
      <c r="F35" s="317"/>
      <c r="G35" s="317"/>
      <c r="H35" s="317"/>
      <c r="I35" s="317"/>
      <c r="J35" s="317"/>
      <c r="K35" s="317"/>
      <c r="L35" s="317"/>
      <c r="M35" s="317"/>
    </row>
    <row r="36" spans="1:14">
      <c r="A36" s="318" t="s">
        <v>174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5"/>
    </row>
    <row r="37" spans="1:14">
      <c r="A37" s="316" t="s">
        <v>175</v>
      </c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7"/>
    </row>
    <row r="38" spans="1:14">
      <c r="A38" s="316" t="s">
        <v>180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</row>
    <row r="39" spans="1:14">
      <c r="A39" s="316"/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</row>
  </sheetData>
  <mergeCells count="37">
    <mergeCell ref="A36:M36"/>
    <mergeCell ref="A37:M37"/>
    <mergeCell ref="A38:M38"/>
    <mergeCell ref="A39:M39"/>
    <mergeCell ref="H1:N1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M20"/>
    <mergeCell ref="A21:M21"/>
    <mergeCell ref="A22:M22"/>
    <mergeCell ref="A23:M23"/>
    <mergeCell ref="A24:M24"/>
    <mergeCell ref="A25:M25"/>
    <mergeCell ref="A26:M26"/>
    <mergeCell ref="A27:M27"/>
    <mergeCell ref="A33:M33"/>
    <mergeCell ref="A34:M34"/>
    <mergeCell ref="A35:M35"/>
    <mergeCell ref="A28:M28"/>
    <mergeCell ref="A29:M29"/>
    <mergeCell ref="A30:M30"/>
    <mergeCell ref="A31:M31"/>
    <mergeCell ref="A32:M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2" workbookViewId="0">
      <selection activeCell="J2" sqref="J2:P2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29" t="str">
        <f>'1. Backlog'!$H$1</f>
        <v>TNK</v>
      </c>
      <c r="K2" s="329"/>
      <c r="L2" s="329"/>
      <c r="M2" s="329"/>
      <c r="N2" s="329"/>
      <c r="O2" s="329"/>
      <c r="P2" s="329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47" t="s">
        <v>45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46" t="s">
        <v>14</v>
      </c>
      <c r="B28" s="346"/>
      <c r="C28" s="346"/>
      <c r="D28" s="346"/>
      <c r="E28" s="346"/>
      <c r="F28" s="346"/>
      <c r="G28" s="348">
        <f ca="1">TODAY()</f>
        <v>40373</v>
      </c>
      <c r="H28" s="348"/>
      <c r="I28" s="348"/>
      <c r="J28" s="348"/>
      <c r="K28" s="348"/>
      <c r="L28" s="183"/>
      <c r="M28" s="183"/>
      <c r="N28" s="183"/>
      <c r="O28" s="183"/>
      <c r="P28" s="183"/>
    </row>
    <row r="30" spans="1:16">
      <c r="B30" s="341" t="s">
        <v>90</v>
      </c>
      <c r="C30" s="342"/>
      <c r="D30" s="342"/>
      <c r="E30" s="343"/>
    </row>
    <row r="31" spans="1:16">
      <c r="B31" s="349" t="s">
        <v>60</v>
      </c>
      <c r="C31" s="350"/>
      <c r="D31" s="350"/>
      <c r="E31" s="350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54.5</v>
      </c>
      <c r="C33" s="176">
        <f>'4. Timesheet'!I10</f>
        <v>0.67924528301886788</v>
      </c>
      <c r="D33" s="177">
        <v>0</v>
      </c>
      <c r="E33" s="178">
        <f>IF(B33&lt;&gt;0,(C33/B33)-1,0)</f>
        <v>-0.98753678379781895</v>
      </c>
    </row>
    <row r="34" spans="2:16">
      <c r="B34" s="350" t="s">
        <v>54</v>
      </c>
      <c r="C34" s="350"/>
      <c r="D34" s="350"/>
      <c r="E34" s="350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51" t="s">
        <v>59</v>
      </c>
      <c r="C37" s="351"/>
      <c r="D37" s="351"/>
      <c r="E37" s="351"/>
    </row>
    <row r="38" spans="2:16">
      <c r="B38" s="352" t="s">
        <v>83</v>
      </c>
      <c r="C38" s="353"/>
      <c r="D38" s="353"/>
      <c r="E38" s="353"/>
    </row>
    <row r="40" spans="2:16">
      <c r="B40" s="341" t="s">
        <v>91</v>
      </c>
      <c r="C40" s="342"/>
      <c r="D40" s="342"/>
      <c r="E40" s="343"/>
    </row>
    <row r="41" spans="2:16">
      <c r="B41" s="332"/>
      <c r="C41" s="333"/>
      <c r="D41" s="333"/>
      <c r="E41" s="334"/>
    </row>
    <row r="42" spans="2:16">
      <c r="B42" s="335"/>
      <c r="C42" s="336"/>
      <c r="D42" s="336"/>
      <c r="E42" s="337"/>
      <c r="H42" s="181"/>
    </row>
    <row r="43" spans="2:16">
      <c r="B43" s="335"/>
      <c r="C43" s="336"/>
      <c r="D43" s="336"/>
      <c r="E43" s="337"/>
    </row>
    <row r="44" spans="2:16">
      <c r="B44" s="335"/>
      <c r="C44" s="336"/>
      <c r="D44" s="336"/>
      <c r="E44" s="337"/>
    </row>
    <row r="45" spans="2:16">
      <c r="B45" s="335"/>
      <c r="C45" s="336"/>
      <c r="D45" s="336"/>
      <c r="E45" s="337"/>
    </row>
    <row r="46" spans="2:16">
      <c r="B46" s="335"/>
      <c r="C46" s="336"/>
      <c r="D46" s="336"/>
      <c r="E46" s="337"/>
      <c r="F46" s="344" t="s">
        <v>89</v>
      </c>
      <c r="G46" s="344"/>
      <c r="H46" s="344"/>
      <c r="I46" s="344"/>
      <c r="J46" s="344"/>
      <c r="K46" s="344"/>
      <c r="L46" s="344"/>
      <c r="M46" s="344"/>
      <c r="N46" s="344"/>
      <c r="O46" s="344"/>
      <c r="P46" s="344"/>
    </row>
    <row r="47" spans="2:16">
      <c r="B47" s="335"/>
      <c r="C47" s="336"/>
      <c r="D47" s="336"/>
      <c r="E47" s="337"/>
      <c r="F47" s="345" t="s">
        <v>0</v>
      </c>
      <c r="G47" s="345"/>
      <c r="H47" s="345"/>
      <c r="I47" s="345"/>
      <c r="J47" s="345"/>
      <c r="K47" s="345"/>
      <c r="L47" s="345"/>
      <c r="M47" s="345"/>
      <c r="N47" s="345"/>
      <c r="O47" s="345"/>
      <c r="P47" s="345"/>
    </row>
    <row r="48" spans="2:16">
      <c r="B48" s="338"/>
      <c r="C48" s="339"/>
      <c r="D48" s="339"/>
      <c r="E48" s="340"/>
      <c r="F48" s="345"/>
      <c r="G48" s="345"/>
      <c r="H48" s="345"/>
      <c r="I48" s="345"/>
      <c r="J48" s="345"/>
      <c r="K48" s="345"/>
      <c r="L48" s="345"/>
      <c r="M48" s="345"/>
      <c r="N48" s="345"/>
      <c r="O48" s="345"/>
      <c r="P48" s="345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50" zoomScale="90" zoomScaleNormal="90" workbookViewId="0">
      <selection activeCell="E80" sqref="E80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2.42578125" style="9" bestFit="1" customWidth="1"/>
    <col min="6" max="6" width="13.2851562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61" t="str">
        <f>'1. Backlog'!$H$1</f>
        <v>TNK</v>
      </c>
      <c r="H2" s="361"/>
      <c r="I2" s="361"/>
      <c r="J2" s="361"/>
      <c r="K2" s="361"/>
      <c r="L2" s="36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63" t="s">
        <v>123</v>
      </c>
      <c r="C6" s="364"/>
      <c r="D6" s="364"/>
      <c r="E6" s="364"/>
      <c r="F6" s="364"/>
      <c r="G6" s="364"/>
      <c r="H6" s="364"/>
      <c r="I6" s="364"/>
      <c r="J6" s="364"/>
      <c r="K6" s="364"/>
      <c r="L6" s="36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66">
        <f ca="1">TODAY()</f>
        <v>40373</v>
      </c>
      <c r="O7" s="366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66"/>
      <c r="O8" s="366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71">
        <f ca="1">IF(N7&lt;D54,B54,LOOKUP(N7,'3. Resources'!D54:AG54,'3. Resources'!D56))</f>
        <v>5</v>
      </c>
      <c r="O10" s="354">
        <f ca="1">IF(N7&lt;D54,C59,LOOKUP(N7,'3. Resources'!D54:AG54,'3. Resources'!D59))</f>
        <v>17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72"/>
      <c r="O11" s="35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56" t="s">
        <v>78</v>
      </c>
      <c r="O13" s="356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70">
        <f ca="1">IF(N7&lt;D54,D63,LOOKUP(N7,'3. Resources'!D54:AG54,'3. Resources'!D63))</f>
        <v>3.4</v>
      </c>
      <c r="O14" s="370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70"/>
      <c r="O15" s="370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56" t="s">
        <v>79</v>
      </c>
      <c r="O17" s="356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56"/>
      <c r="O18" s="356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67">
        <f ca="1">IF(N7&lt;D54,D65,LOOKUP(N7,'3. Resources'!D54:AG54,'3. Resources'!D65))</f>
        <v>6</v>
      </c>
      <c r="O19" s="36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67"/>
      <c r="O20" s="36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56" t="str">
        <f>B66</f>
        <v>Chances to Complete (%)</v>
      </c>
      <c r="O22" s="356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63" t="s">
        <v>80</v>
      </c>
      <c r="C23" s="364"/>
      <c r="D23" s="364"/>
      <c r="E23" s="364"/>
      <c r="F23" s="364"/>
      <c r="G23" s="364"/>
      <c r="H23" s="364"/>
      <c r="I23" s="364"/>
      <c r="J23" s="364"/>
      <c r="K23" s="364"/>
      <c r="L23" s="365"/>
      <c r="M23" s="5"/>
      <c r="N23" s="357">
        <f ca="1">IF(N7&lt;D54,D66,LOOKUP(N7,'3. Resources'!D54:AG54,D66))</f>
        <v>1</v>
      </c>
      <c r="O23" s="35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57"/>
      <c r="O24" s="35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56" t="s">
        <v>76</v>
      </c>
      <c r="O26" s="356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69">
        <f ca="1">IF(N7&lt;D54,D67,LOOKUP(N7,'3. Resources'!D54:AG54,D67))</f>
        <v>0.44</v>
      </c>
      <c r="O27" s="369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69"/>
      <c r="O28" s="369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56" t="s">
        <v>77</v>
      </c>
      <c r="O30" s="35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55">
        <f ca="1">IF(N7&lt;D54,D68,LOOKUP(N7,'3. Resources'!D54:AG54,D68))</f>
        <v>0.38</v>
      </c>
      <c r="O31" s="355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55"/>
      <c r="O32" s="355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68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63" t="s">
        <v>81</v>
      </c>
      <c r="C39" s="364"/>
      <c r="D39" s="364"/>
      <c r="E39" s="364"/>
      <c r="F39" s="364"/>
      <c r="G39" s="364"/>
      <c r="H39" s="364"/>
      <c r="I39" s="364"/>
      <c r="J39" s="364"/>
      <c r="K39" s="364"/>
      <c r="L39" s="365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62" t="s">
        <v>122</v>
      </c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74">
        <v>10</v>
      </c>
      <c r="C54" s="376" t="s">
        <v>56</v>
      </c>
      <c r="D54" s="185">
        <v>40366</v>
      </c>
      <c r="E54" s="185">
        <f t="shared" ref="E54:O54" si="0">D54+1</f>
        <v>40367</v>
      </c>
      <c r="F54" s="185">
        <f t="shared" si="0"/>
        <v>40368</v>
      </c>
      <c r="G54" s="185">
        <f t="shared" si="0"/>
        <v>40369</v>
      </c>
      <c r="H54" s="185">
        <f t="shared" si="0"/>
        <v>40370</v>
      </c>
      <c r="I54" s="185">
        <f t="shared" si="0"/>
        <v>40371</v>
      </c>
      <c r="J54" s="185">
        <f t="shared" si="0"/>
        <v>40372</v>
      </c>
      <c r="K54" s="185">
        <f t="shared" si="0"/>
        <v>40373</v>
      </c>
      <c r="L54" s="185">
        <f t="shared" si="0"/>
        <v>40374</v>
      </c>
      <c r="M54" s="185">
        <f t="shared" si="0"/>
        <v>40375</v>
      </c>
      <c r="N54" s="185">
        <f t="shared" si="0"/>
        <v>40376</v>
      </c>
      <c r="O54" s="185">
        <f t="shared" si="0"/>
        <v>40377</v>
      </c>
      <c r="P54" s="185">
        <f>O54+1</f>
        <v>40378</v>
      </c>
      <c r="Q54" s="185">
        <f>P54+1</f>
        <v>40379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75"/>
      <c r="C55" s="377"/>
      <c r="D55" s="184">
        <f t="shared" ref="D55:H55" si="1">WEEKDAY(D54)</f>
        <v>4</v>
      </c>
      <c r="E55" s="184">
        <f t="shared" si="1"/>
        <v>5</v>
      </c>
      <c r="F55" s="184">
        <f t="shared" si="1"/>
        <v>6</v>
      </c>
      <c r="G55" s="184">
        <f t="shared" si="1"/>
        <v>7</v>
      </c>
      <c r="H55" s="184">
        <f t="shared" si="1"/>
        <v>1</v>
      </c>
      <c r="I55" s="184">
        <f t="shared" ref="I55:Q55" si="2">WEEKDAY(I54)</f>
        <v>2</v>
      </c>
      <c r="J55" s="184">
        <f t="shared" si="2"/>
        <v>3</v>
      </c>
      <c r="K55" s="184">
        <f t="shared" si="2"/>
        <v>4</v>
      </c>
      <c r="L55" s="184">
        <f t="shared" si="2"/>
        <v>5</v>
      </c>
      <c r="M55" s="184">
        <f t="shared" si="2"/>
        <v>6</v>
      </c>
      <c r="N55" s="184">
        <f t="shared" si="2"/>
        <v>7</v>
      </c>
      <c r="O55" s="184">
        <f t="shared" si="2"/>
        <v>1</v>
      </c>
      <c r="P55" s="184">
        <f t="shared" si="2"/>
        <v>2</v>
      </c>
      <c r="Q55" s="184">
        <f t="shared" si="2"/>
        <v>3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7</v>
      </c>
      <c r="I56" s="70">
        <f t="shared" si="3"/>
        <v>7</v>
      </c>
      <c r="J56" s="70">
        <f t="shared" si="3"/>
        <v>6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2</v>
      </c>
      <c r="P56" s="70">
        <f>IF(AND(WEEKDAY(O54)&lt;&gt;1,WEEKDAY(O54)&lt;&gt;7),O56-1,O56)</f>
        <v>2</v>
      </c>
      <c r="Q56" s="70">
        <f>IF(AND(WEEKDAY(P54)&lt;&gt;1,WEEKDAY(P54)&lt;&gt;7),P56-1,P56)</f>
        <v>1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54.5</v>
      </c>
      <c r="D58" s="74">
        <f>'4. Timesheet'!$D$10</f>
        <v>53</v>
      </c>
      <c r="E58" s="74">
        <f>'4. Timesheet'!$D$10</f>
        <v>53</v>
      </c>
      <c r="F58" s="74">
        <f>'4. Timesheet'!$D$10</f>
        <v>53</v>
      </c>
      <c r="G58" s="74">
        <f>'4. Timesheet'!$D$10</f>
        <v>53</v>
      </c>
      <c r="H58" s="74">
        <f>'4. Timesheet'!$D$10</f>
        <v>53</v>
      </c>
      <c r="I58" s="74">
        <f>'4. Timesheet'!$D$10</f>
        <v>53</v>
      </c>
      <c r="J58" s="74">
        <f>'4. Timesheet'!$D$10</f>
        <v>53</v>
      </c>
      <c r="K58" s="74">
        <f>'4. Timesheet'!$D$10</f>
        <v>53</v>
      </c>
      <c r="L58" s="74">
        <f>'4. Timesheet'!$D$10</f>
        <v>53</v>
      </c>
      <c r="M58" s="74">
        <f>'4. Timesheet'!$D$10</f>
        <v>53</v>
      </c>
      <c r="N58" s="74">
        <f>'4. Timesheet'!$D$10</f>
        <v>53</v>
      </c>
      <c r="O58" s="74">
        <f>'4. Timesheet'!$D$10</f>
        <v>53</v>
      </c>
      <c r="P58" s="74">
        <f>'4. Timesheet'!$D$10</f>
        <v>53</v>
      </c>
      <c r="Q58" s="74">
        <f>'4. Timesheet'!$D$10</f>
        <v>53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54.5</v>
      </c>
      <c r="D59" s="76">
        <f t="shared" ref="D59:N59" ca="1" si="4">IF(D58="","",D58-D61)</f>
        <v>41</v>
      </c>
      <c r="E59" s="76">
        <f t="shared" ca="1" si="4"/>
        <v>29</v>
      </c>
      <c r="F59" s="76">
        <f t="shared" ca="1" si="4"/>
        <v>17</v>
      </c>
      <c r="G59" s="76">
        <f t="shared" ca="1" si="4"/>
        <v>17</v>
      </c>
      <c r="H59" s="76">
        <f t="shared" ca="1" si="4"/>
        <v>17</v>
      </c>
      <c r="I59" s="76">
        <f t="shared" ca="1" si="4"/>
        <v>17</v>
      </c>
      <c r="J59" s="76">
        <f t="shared" ca="1" si="4"/>
        <v>17</v>
      </c>
      <c r="K59" s="76">
        <f t="shared" ca="1" si="4"/>
        <v>17</v>
      </c>
      <c r="L59" s="76">
        <f t="shared" ca="1" si="4"/>
        <v>17</v>
      </c>
      <c r="M59" s="76">
        <f t="shared" ca="1" si="4"/>
        <v>17</v>
      </c>
      <c r="N59" s="76">
        <f t="shared" ca="1" si="4"/>
        <v>17</v>
      </c>
      <c r="O59" s="76">
        <f ca="1">IF(O58="","",O58-O61)</f>
        <v>17</v>
      </c>
      <c r="P59" s="76">
        <f ca="1">IF(P58="","",P58-P61)</f>
        <v>17</v>
      </c>
      <c r="Q59" s="76">
        <f ca="1">IF(Q58="","",Q58-Q61)</f>
        <v>17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12</v>
      </c>
      <c r="E60" s="78">
        <f t="shared" ca="1" si="5"/>
        <v>12</v>
      </c>
      <c r="F60" s="78">
        <f t="shared" ca="1" si="5"/>
        <v>12</v>
      </c>
      <c r="G60" s="78">
        <f t="shared" ca="1" si="5"/>
        <v>0</v>
      </c>
      <c r="H60" s="78">
        <f t="shared" ca="1" si="5"/>
        <v>0</v>
      </c>
      <c r="I60" s="78">
        <f t="shared" ca="1" si="5"/>
        <v>0</v>
      </c>
      <c r="J60" s="78">
        <f t="shared" ca="1" si="5"/>
        <v>0</v>
      </c>
      <c r="K60" s="78">
        <f t="shared" ca="1" si="5"/>
        <v>0</v>
      </c>
      <c r="L60" s="78">
        <f t="shared" ca="1" si="5"/>
        <v>0</v>
      </c>
      <c r="M60" s="78">
        <f t="shared" ca="1" si="5"/>
        <v>0</v>
      </c>
      <c r="N60" s="78">
        <f t="shared" ca="1" si="5"/>
        <v>0</v>
      </c>
      <c r="O60" s="78">
        <f t="shared" ca="1" si="5"/>
        <v>0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12</v>
      </c>
      <c r="E61" s="78">
        <f t="shared" ca="1" si="6"/>
        <v>24</v>
      </c>
      <c r="F61" s="78">
        <f t="shared" ca="1" si="6"/>
        <v>36</v>
      </c>
      <c r="G61" s="78">
        <f t="shared" ca="1" si="6"/>
        <v>36</v>
      </c>
      <c r="H61" s="78">
        <f t="shared" ca="1" si="6"/>
        <v>36</v>
      </c>
      <c r="I61" s="78">
        <f t="shared" ca="1" si="6"/>
        <v>36</v>
      </c>
      <c r="J61" s="78">
        <f t="shared" ca="1" si="6"/>
        <v>36</v>
      </c>
      <c r="K61" s="78">
        <f t="shared" ca="1" si="6"/>
        <v>36</v>
      </c>
      <c r="L61" s="78">
        <f t="shared" ca="1" si="6"/>
        <v>36</v>
      </c>
      <c r="M61" s="78">
        <f t="shared" ca="1" si="6"/>
        <v>36</v>
      </c>
      <c r="N61" s="78">
        <f t="shared" ca="1" si="6"/>
        <v>36</v>
      </c>
      <c r="O61" s="78">
        <f t="shared" ca="1" si="6"/>
        <v>36</v>
      </c>
      <c r="P61" s="78">
        <f ca="1">O61+P60</f>
        <v>36</v>
      </c>
      <c r="Q61" s="78">
        <f ca="1">P61+Q60</f>
        <v>36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-1.5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5.45</v>
      </c>
      <c r="E63" s="81">
        <f t="shared" ca="1" si="8"/>
        <v>4.5555555555555554</v>
      </c>
      <c r="F63" s="81">
        <f t="shared" ca="1" si="8"/>
        <v>3.625</v>
      </c>
      <c r="G63" s="81">
        <f t="shared" ca="1" si="8"/>
        <v>2.4285714285714284</v>
      </c>
      <c r="H63" s="81">
        <f t="shared" ca="1" si="8"/>
        <v>2.4285714285714284</v>
      </c>
      <c r="I63" s="81">
        <f t="shared" ca="1" si="8"/>
        <v>2.4285714285714284</v>
      </c>
      <c r="J63" s="81">
        <f t="shared" ca="1" si="8"/>
        <v>2.8333333333333335</v>
      </c>
      <c r="K63" s="81">
        <f t="shared" ca="1" si="8"/>
        <v>3.4</v>
      </c>
      <c r="L63" s="81">
        <f t="shared" ca="1" si="8"/>
        <v>4.25</v>
      </c>
      <c r="M63" s="81">
        <f t="shared" ca="1" si="8"/>
        <v>5.666666666666667</v>
      </c>
      <c r="N63" s="81">
        <f ca="1">IF(M59&lt;&gt;0,M59/N56,0)</f>
        <v>8.5</v>
      </c>
      <c r="O63" s="81">
        <f t="shared" ca="1" si="8"/>
        <v>8.5</v>
      </c>
      <c r="P63" s="81">
        <f ca="1">IF(O59&lt;&gt;0,O59/P56,0)</f>
        <v>8.5</v>
      </c>
      <c r="Q63" s="81">
        <f ca="1">IF(P59&lt;&gt;0,P59/Q56,0)</f>
        <v>17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6.55</v>
      </c>
      <c r="E64" s="84">
        <f t="shared" ca="1" si="9"/>
        <v>7.4444444444444446</v>
      </c>
      <c r="F64" s="84">
        <f t="shared" ca="1" si="9"/>
        <v>8.375</v>
      </c>
      <c r="G64" s="84">
        <f t="shared" ca="1" si="9"/>
        <v>-2.4285714285714284</v>
      </c>
      <c r="H64" s="84">
        <f t="shared" ca="1" si="9"/>
        <v>-2.4285714285714284</v>
      </c>
      <c r="I64" s="84">
        <f t="shared" ca="1" si="9"/>
        <v>-2.4285714285714284</v>
      </c>
      <c r="J64" s="84">
        <f t="shared" ca="1" si="9"/>
        <v>-2.8333333333333335</v>
      </c>
      <c r="K64" s="84">
        <f t="shared" ca="1" si="9"/>
        <v>-3.4</v>
      </c>
      <c r="L64" s="84">
        <f t="shared" ca="1" si="9"/>
        <v>-4.25</v>
      </c>
      <c r="M64" s="84">
        <f t="shared" ca="1" si="9"/>
        <v>-5.666666666666667</v>
      </c>
      <c r="N64" s="84">
        <f t="shared" ca="1" si="9"/>
        <v>-8.5</v>
      </c>
      <c r="O64" s="84">
        <f t="shared" ca="1" si="9"/>
        <v>-8.5</v>
      </c>
      <c r="P64" s="84">
        <f ca="1">P60-P63</f>
        <v>-8.5</v>
      </c>
      <c r="Q64" s="84">
        <f ca="1">Q60-Q63</f>
        <v>-17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12</v>
      </c>
      <c r="E65" s="86">
        <f t="shared" ca="1" si="10"/>
        <v>12</v>
      </c>
      <c r="F65" s="86">
        <f t="shared" ca="1" si="10"/>
        <v>12</v>
      </c>
      <c r="G65" s="86">
        <f t="shared" ca="1" si="10"/>
        <v>9</v>
      </c>
      <c r="H65" s="86">
        <f t="shared" ca="1" si="10"/>
        <v>9</v>
      </c>
      <c r="I65" s="86">
        <f t="shared" ca="1" si="10"/>
        <v>9</v>
      </c>
      <c r="J65" s="86">
        <f t="shared" ca="1" si="10"/>
        <v>7.2</v>
      </c>
      <c r="K65" s="86">
        <f t="shared" ca="1" si="10"/>
        <v>6</v>
      </c>
      <c r="L65" s="86">
        <f t="shared" ca="1" si="10"/>
        <v>5.14</v>
      </c>
      <c r="M65" s="86">
        <f t="shared" ca="1" si="10"/>
        <v>4.5</v>
      </c>
      <c r="N65" s="86">
        <f t="shared" ca="1" si="10"/>
        <v>4</v>
      </c>
      <c r="O65" s="86">
        <f t="shared" ca="1" si="10"/>
        <v>4</v>
      </c>
      <c r="P65" s="86">
        <f ca="1">ROUND(P61/($B$54-P56+1),2)</f>
        <v>4</v>
      </c>
      <c r="Q65" s="86">
        <f ca="1">ROUND(Q61/($B$54-Q56+1),2)</f>
        <v>3.6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ca="1" si="11">IF(D63&lt;&gt;0,IF(ROUND(D65/D63,2)&gt;1,1,ROUND(D65/D63,2)),1)</f>
        <v>1</v>
      </c>
      <c r="E66" s="88">
        <f t="shared" ca="1" si="11"/>
        <v>1</v>
      </c>
      <c r="F66" s="88">
        <f t="shared" ca="1" si="11"/>
        <v>1</v>
      </c>
      <c r="G66" s="88">
        <f t="shared" ca="1" si="11"/>
        <v>1</v>
      </c>
      <c r="H66" s="88">
        <f t="shared" ca="1" si="11"/>
        <v>1</v>
      </c>
      <c r="I66" s="88">
        <f t="shared" ca="1" si="11"/>
        <v>1</v>
      </c>
      <c r="J66" s="88">
        <f t="shared" ca="1" si="11"/>
        <v>1</v>
      </c>
      <c r="K66" s="88">
        <f t="shared" ca="1" si="11"/>
        <v>1</v>
      </c>
      <c r="L66" s="88">
        <f t="shared" ca="1" si="11"/>
        <v>1</v>
      </c>
      <c r="M66" s="88">
        <f t="shared" ca="1" si="11"/>
        <v>0.79</v>
      </c>
      <c r="N66" s="88">
        <f t="shared" ca="1" si="11"/>
        <v>0.47</v>
      </c>
      <c r="O66" s="88">
        <f t="shared" ca="1" si="11"/>
        <v>0.47</v>
      </c>
      <c r="P66" s="88">
        <f ca="1">IF(P63&lt;&gt;0,IF(ROUND(P65/P63,2)&gt;1,1,ROUND(P65/P63,2)),1)</f>
        <v>0.47</v>
      </c>
      <c r="Q66" s="88">
        <f ca="1">IF(Q63&lt;&gt;0,IF(ROUND(Q65/Q63,2)&gt;1,1,ROUND(Q65/Q63,2)),1)</f>
        <v>0.21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0.88</v>
      </c>
      <c r="E67" s="91">
        <f t="shared" ca="1" si="12"/>
        <v>0.88</v>
      </c>
      <c r="F67" s="91">
        <f t="shared" ca="1" si="12"/>
        <v>0.88</v>
      </c>
      <c r="G67" s="91">
        <f t="shared" si="12"/>
        <v>0</v>
      </c>
      <c r="H67" s="91">
        <f t="shared" si="12"/>
        <v>0</v>
      </c>
      <c r="I67" s="91">
        <f t="shared" ca="1" si="12"/>
        <v>0.66</v>
      </c>
      <c r="J67" s="91">
        <f t="shared" ca="1" si="12"/>
        <v>0.53</v>
      </c>
      <c r="K67" s="91">
        <f t="shared" ca="1" si="12"/>
        <v>0.44</v>
      </c>
      <c r="L67" s="91">
        <f t="shared" ca="1" si="12"/>
        <v>0.38</v>
      </c>
      <c r="M67" s="91">
        <f t="shared" ca="1" si="12"/>
        <v>0.33</v>
      </c>
      <c r="N67" s="91">
        <f t="shared" si="12"/>
        <v>0</v>
      </c>
      <c r="O67" s="91">
        <f t="shared" si="12"/>
        <v>0</v>
      </c>
      <c r="P67" s="91">
        <f ca="1">ROUND(IF(P71&lt;&gt;0,(P65/P71),0),2)</f>
        <v>0.28999999999999998</v>
      </c>
      <c r="Q67" s="91">
        <f ca="1">ROUND(IF(Q71&lt;&gt;0,(Q65/Q71),0),2)</f>
        <v>0.26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0.75</v>
      </c>
      <c r="E68" s="91">
        <f t="shared" ca="1" si="13"/>
        <v>0.75</v>
      </c>
      <c r="F68" s="91">
        <f t="shared" ca="1" si="13"/>
        <v>0.75</v>
      </c>
      <c r="G68" s="91">
        <f t="shared" si="13"/>
        <v>0</v>
      </c>
      <c r="H68" s="91">
        <f t="shared" si="13"/>
        <v>0</v>
      </c>
      <c r="I68" s="91">
        <f t="shared" ca="1" si="13"/>
        <v>0.56000000000000005</v>
      </c>
      <c r="J68" s="91">
        <f t="shared" ca="1" si="13"/>
        <v>0.45</v>
      </c>
      <c r="K68" s="91">
        <f t="shared" ca="1" si="13"/>
        <v>0.38</v>
      </c>
      <c r="L68" s="91">
        <f t="shared" ca="1" si="13"/>
        <v>0.32</v>
      </c>
      <c r="M68" s="91">
        <f t="shared" ca="1" si="13"/>
        <v>0.28000000000000003</v>
      </c>
      <c r="N68" s="91">
        <f t="shared" si="13"/>
        <v>0</v>
      </c>
      <c r="O68" s="91">
        <f t="shared" si="13"/>
        <v>0</v>
      </c>
      <c r="P68" s="91">
        <f ca="1">ROUND(IF(P75&lt;&gt;0,(P65/P75),0),2)</f>
        <v>0.25</v>
      </c>
      <c r="Q68" s="91">
        <f ca="1">ROUND(IF(Q75&lt;&gt;0,(Q65/Q75),0),2)</f>
        <v>0.23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62" t="s">
        <v>42</v>
      </c>
      <c r="C70" s="362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13.6</v>
      </c>
      <c r="D71" s="96">
        <f>IF(AND(WEEKDAY(D54)&lt;&gt;1,WEEKDAY(D54)&lt;&gt;7,D55&lt;&gt;"FER"),$C$71,0)</f>
        <v>13.6</v>
      </c>
      <c r="E71" s="96">
        <f t="shared" ref="E71:Q71" si="14">IF(AND(WEEKDAY(E54)&lt;&gt;1,WEEKDAY(E54)&lt;&gt;7,E55&lt;&gt;"FER"),$C$71,0)</f>
        <v>13.6</v>
      </c>
      <c r="F71" s="96">
        <f t="shared" si="14"/>
        <v>13.6</v>
      </c>
      <c r="G71" s="96">
        <f t="shared" si="14"/>
        <v>0</v>
      </c>
      <c r="H71" s="96">
        <f t="shared" si="14"/>
        <v>0</v>
      </c>
      <c r="I71" s="96">
        <f t="shared" si="14"/>
        <v>13.6</v>
      </c>
      <c r="J71" s="96">
        <f t="shared" si="14"/>
        <v>13.6</v>
      </c>
      <c r="K71" s="96">
        <f t="shared" si="14"/>
        <v>13.6</v>
      </c>
      <c r="L71" s="96">
        <f t="shared" si="14"/>
        <v>13.6</v>
      </c>
      <c r="M71" s="96">
        <f t="shared" si="14"/>
        <v>13.6</v>
      </c>
      <c r="N71" s="96">
        <f t="shared" si="14"/>
        <v>0</v>
      </c>
      <c r="O71" s="96">
        <f t="shared" si="14"/>
        <v>0</v>
      </c>
      <c r="P71" s="96">
        <f t="shared" si="14"/>
        <v>13.6</v>
      </c>
      <c r="Q71" s="96">
        <f t="shared" si="14"/>
        <v>13.6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136</v>
      </c>
      <c r="D72" s="100">
        <f t="shared" ref="D72:O72" si="15">C72-D71</f>
        <v>122.4</v>
      </c>
      <c r="E72" s="100">
        <f t="shared" si="15"/>
        <v>108.80000000000001</v>
      </c>
      <c r="F72" s="100">
        <f t="shared" si="15"/>
        <v>95.200000000000017</v>
      </c>
      <c r="G72" s="100">
        <f t="shared" si="15"/>
        <v>95.200000000000017</v>
      </c>
      <c r="H72" s="100">
        <f t="shared" si="15"/>
        <v>95.200000000000017</v>
      </c>
      <c r="I72" s="100">
        <f t="shared" si="15"/>
        <v>81.600000000000023</v>
      </c>
      <c r="J72" s="100">
        <f t="shared" si="15"/>
        <v>68.000000000000028</v>
      </c>
      <c r="K72" s="100">
        <f t="shared" si="15"/>
        <v>54.400000000000027</v>
      </c>
      <c r="L72" s="100">
        <f t="shared" si="15"/>
        <v>40.800000000000026</v>
      </c>
      <c r="M72" s="100">
        <f t="shared" si="15"/>
        <v>27.200000000000024</v>
      </c>
      <c r="N72" s="100">
        <f t="shared" si="15"/>
        <v>27.200000000000024</v>
      </c>
      <c r="O72" s="100">
        <f t="shared" si="15"/>
        <v>27.200000000000024</v>
      </c>
      <c r="P72" s="100">
        <f>O72-P71</f>
        <v>13.600000000000025</v>
      </c>
      <c r="Q72" s="100">
        <f>P72-Q71</f>
        <v>2.4868995751603507E-14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62" t="s">
        <v>43</v>
      </c>
      <c r="C74" s="362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16</v>
      </c>
      <c r="D75" s="96">
        <f>IF(AND(WEEKDAY(D54)&lt;&gt;1,WEEKDAY(D54)&lt;&gt;7),$C$75,0)</f>
        <v>16</v>
      </c>
      <c r="E75" s="96">
        <f t="shared" ref="E75:Q75" si="16">IF(AND(WEEKDAY(E54)&lt;&gt;1,WEEKDAY(E54)&lt;&gt;7),$C$75,0)</f>
        <v>16</v>
      </c>
      <c r="F75" s="96">
        <f t="shared" si="16"/>
        <v>16</v>
      </c>
      <c r="G75" s="96">
        <f t="shared" si="16"/>
        <v>0</v>
      </c>
      <c r="H75" s="96">
        <f t="shared" si="16"/>
        <v>0</v>
      </c>
      <c r="I75" s="96">
        <f t="shared" si="16"/>
        <v>16</v>
      </c>
      <c r="J75" s="96">
        <f t="shared" si="16"/>
        <v>16</v>
      </c>
      <c r="K75" s="96">
        <f t="shared" si="16"/>
        <v>16</v>
      </c>
      <c r="L75" s="96">
        <f t="shared" si="16"/>
        <v>16</v>
      </c>
      <c r="M75" s="96">
        <f t="shared" si="16"/>
        <v>16</v>
      </c>
      <c r="N75" s="96">
        <f t="shared" si="16"/>
        <v>0</v>
      </c>
      <c r="O75" s="96">
        <f t="shared" si="16"/>
        <v>0</v>
      </c>
      <c r="P75" s="96">
        <f t="shared" si="16"/>
        <v>16</v>
      </c>
      <c r="Q75" s="96">
        <f t="shared" si="16"/>
        <v>16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160</v>
      </c>
      <c r="D76" s="100">
        <f t="shared" ref="D76:O76" si="17">C76-D75</f>
        <v>144</v>
      </c>
      <c r="E76" s="100">
        <f t="shared" si="17"/>
        <v>128</v>
      </c>
      <c r="F76" s="100">
        <f t="shared" si="17"/>
        <v>112</v>
      </c>
      <c r="G76" s="100">
        <f t="shared" si="17"/>
        <v>112</v>
      </c>
      <c r="H76" s="100">
        <f t="shared" si="17"/>
        <v>112</v>
      </c>
      <c r="I76" s="100">
        <f t="shared" si="17"/>
        <v>96</v>
      </c>
      <c r="J76" s="100">
        <f t="shared" si="17"/>
        <v>80</v>
      </c>
      <c r="K76" s="100">
        <f t="shared" si="17"/>
        <v>64</v>
      </c>
      <c r="L76" s="100">
        <f t="shared" si="17"/>
        <v>48</v>
      </c>
      <c r="M76" s="100">
        <f t="shared" si="17"/>
        <v>32</v>
      </c>
      <c r="N76" s="100">
        <f t="shared" si="17"/>
        <v>32</v>
      </c>
      <c r="O76" s="100">
        <f t="shared" si="17"/>
        <v>32</v>
      </c>
      <c r="P76" s="100">
        <f>O76-P75</f>
        <v>16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81" t="s">
        <v>35</v>
      </c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83" t="s">
        <v>34</v>
      </c>
      <c r="C79" s="383"/>
      <c r="D79" s="306">
        <f>D54</f>
        <v>40366</v>
      </c>
      <c r="E79" s="306">
        <f t="shared" ref="E79:Q79" si="18">E54</f>
        <v>40367</v>
      </c>
      <c r="F79" s="306">
        <f t="shared" si="18"/>
        <v>40368</v>
      </c>
      <c r="G79" s="306">
        <f t="shared" si="18"/>
        <v>40369</v>
      </c>
      <c r="H79" s="306">
        <f t="shared" si="18"/>
        <v>40370</v>
      </c>
      <c r="I79" s="306">
        <f t="shared" si="18"/>
        <v>40371</v>
      </c>
      <c r="J79" s="306">
        <f t="shared" si="18"/>
        <v>40372</v>
      </c>
      <c r="K79" s="306">
        <f t="shared" si="18"/>
        <v>40373</v>
      </c>
      <c r="L79" s="306">
        <f t="shared" si="18"/>
        <v>40374</v>
      </c>
      <c r="M79" s="306">
        <f t="shared" si="18"/>
        <v>40375</v>
      </c>
      <c r="N79" s="306">
        <f t="shared" si="18"/>
        <v>40376</v>
      </c>
      <c r="O79" s="306">
        <f t="shared" si="18"/>
        <v>40377</v>
      </c>
      <c r="P79" s="306">
        <f t="shared" si="18"/>
        <v>40378</v>
      </c>
      <c r="Q79" s="306">
        <f t="shared" si="18"/>
        <v>40379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84" t="s">
        <v>129</v>
      </c>
      <c r="C80" s="38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84" t="s">
        <v>130</v>
      </c>
      <c r="C81" s="38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84" t="s">
        <v>35</v>
      </c>
      <c r="C82" s="38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73" t="s">
        <v>1</v>
      </c>
      <c r="C84" s="373"/>
      <c r="D84" s="373"/>
      <c r="E84" s="373"/>
      <c r="F84" s="373"/>
      <c r="G84" s="373"/>
      <c r="H84" s="373"/>
      <c r="I84" s="373"/>
      <c r="J84" s="373"/>
      <c r="K84" s="373"/>
      <c r="L84" s="373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159</v>
      </c>
      <c r="C86" s="108" t="s">
        <v>118</v>
      </c>
      <c r="D86" s="109">
        <f>IF(C86&lt;&gt;"",4,0)</f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12</v>
      </c>
      <c r="K86" s="113">
        <f ca="1">IF(H86&lt;&gt;0,J86/H86,0)</f>
        <v>0.35294117647058826</v>
      </c>
      <c r="L86" s="113">
        <f ca="1">IF(I86&lt;&gt;0,J86/I86,0)</f>
        <v>0.3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160</v>
      </c>
      <c r="C87" s="108" t="s">
        <v>119</v>
      </c>
      <c r="D87" s="109">
        <f>IF(C87&lt;&gt;"",4,0)</f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12</v>
      </c>
      <c r="K87" s="113">
        <f t="shared" ref="K87:K95" ca="1" si="24">IF(H87&lt;&gt;0,J87/H87,0)</f>
        <v>0.35294117647058826</v>
      </c>
      <c r="L87" s="113">
        <f t="shared" ref="L87:L95" ca="1" si="25">IF(I87&lt;&gt;0,J87/I87,0)</f>
        <v>0.3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161</v>
      </c>
      <c r="C88" s="108" t="s">
        <v>102</v>
      </c>
      <c r="D88" s="109">
        <f>IF(C88&lt;&gt;"",4,0)</f>
        <v>4</v>
      </c>
      <c r="E88" s="110">
        <v>0.85</v>
      </c>
      <c r="F88" s="111">
        <f t="shared" si="19"/>
        <v>3.4</v>
      </c>
      <c r="G88" s="111">
        <f t="shared" si="20"/>
        <v>10</v>
      </c>
      <c r="H88" s="111">
        <f t="shared" si="21"/>
        <v>34</v>
      </c>
      <c r="I88" s="111">
        <f t="shared" si="22"/>
        <v>40</v>
      </c>
      <c r="J88" s="112">
        <f t="shared" ca="1" si="23"/>
        <v>12</v>
      </c>
      <c r="K88" s="113">
        <f t="shared" ca="1" si="24"/>
        <v>0.35294117647058826</v>
      </c>
      <c r="L88" s="113">
        <f t="shared" ca="1" si="25"/>
        <v>0.3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 t="s">
        <v>158</v>
      </c>
      <c r="C89" s="108" t="s">
        <v>120</v>
      </c>
      <c r="D89" s="109">
        <f>IF(C89&lt;&gt;"",4,0)</f>
        <v>4</v>
      </c>
      <c r="E89" s="110">
        <v>0.85</v>
      </c>
      <c r="F89" s="111">
        <f t="shared" si="19"/>
        <v>3.4</v>
      </c>
      <c r="G89" s="111">
        <f t="shared" si="20"/>
        <v>10</v>
      </c>
      <c r="H89" s="111">
        <f t="shared" si="21"/>
        <v>34</v>
      </c>
      <c r="I89" s="111">
        <f t="shared" si="22"/>
        <v>40</v>
      </c>
      <c r="J89" s="112">
        <f t="shared" ca="1" si="23"/>
        <v>0</v>
      </c>
      <c r="K89" s="113">
        <f t="shared" ca="1" si="24"/>
        <v>0</v>
      </c>
      <c r="L89" s="113">
        <f t="shared" ca="1" si="25"/>
        <v>0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ref="D90" si="26">IF(C90&lt;&gt;"",8,0)</f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4"/>
        <v>0</v>
      </c>
      <c r="L90" s="113">
        <f t="shared" si="25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36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16</v>
      </c>
      <c r="E96" s="114"/>
      <c r="F96" s="114">
        <f>SUM(F86:F91)</f>
        <v>13.6</v>
      </c>
      <c r="G96" s="114"/>
      <c r="H96" s="114">
        <f>SUM(H86:H91)</f>
        <v>136</v>
      </c>
      <c r="I96" s="114">
        <f>SUM(I86:I91)</f>
        <v>160</v>
      </c>
      <c r="J96" s="116">
        <f ca="1">SUM(J86:J91)</f>
        <v>36</v>
      </c>
      <c r="K96" s="117">
        <f ca="1">J96/H96</f>
        <v>0.26470588235294118</v>
      </c>
      <c r="L96" s="117">
        <f ca="1">J96/I96</f>
        <v>0.22500000000000001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73" t="s">
        <v>9</v>
      </c>
      <c r="C98" s="373"/>
      <c r="D98" s="373"/>
      <c r="E98" s="373"/>
      <c r="F98" s="373"/>
      <c r="G98" s="373"/>
      <c r="H98" s="373"/>
      <c r="I98" s="373"/>
      <c r="J98" s="373"/>
      <c r="K98" s="373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Gustavo</v>
      </c>
      <c r="C100" s="119">
        <f t="shared" ref="C100:C110" ca="1" si="29">COUNTIF($D$124:$AH$124,"&gt; 0")</f>
        <v>3</v>
      </c>
      <c r="D100" s="112">
        <f>SUMIFS('4. Timesheet'!D11:D109, '4. Timesheet'!F11:F109,B100) - SUMIFS('4. Timesheet'!E11:E109, '4. Timesheet'!F11:F109,B100)</f>
        <v>17</v>
      </c>
      <c r="E100" s="112">
        <f t="shared" ref="E100:E105" ca="1" si="30">C114</f>
        <v>12</v>
      </c>
      <c r="F100" s="120">
        <f t="shared" ref="F100:F105" ca="1" si="31">IF(D100&lt;&gt;0,E100/(D100 + E100),1)</f>
        <v>0.41379310344827586</v>
      </c>
      <c r="G100" s="112">
        <f t="shared" ref="G100:G105" ca="1" si="32">IF(C100&lt;&gt;0,E100/C100,0)</f>
        <v>4</v>
      </c>
      <c r="H100" s="110">
        <f ca="1">IF(F86&lt;&gt;0,G100/F86,0)</f>
        <v>1.1764705882352942</v>
      </c>
      <c r="I100" s="110">
        <f ca="1">IF(D86&lt;&gt;0,G100/D86,0)</f>
        <v>1</v>
      </c>
      <c r="J100" s="121">
        <f t="shared" ref="J100:J105" ca="1" si="33">IF($B$54&lt;&gt;C100,ABS(D100/($B$54-C100)),D100)</f>
        <v>2.4285714285714284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Kojiio</v>
      </c>
      <c r="C101" s="119">
        <f t="shared" ca="1" si="29"/>
        <v>3</v>
      </c>
      <c r="D101" s="112">
        <f>SUMIFS('4. Timesheet'!D11:D109, '4. Timesheet'!F11:F109,B101) - SUMIFS('4. Timesheet'!E11:E109, '4. Timesheet'!F11:F109,B101)</f>
        <v>0</v>
      </c>
      <c r="E101" s="112">
        <f t="shared" ca="1" si="30"/>
        <v>12</v>
      </c>
      <c r="F101" s="120">
        <f t="shared" si="31"/>
        <v>1</v>
      </c>
      <c r="G101" s="112">
        <f t="shared" ca="1" si="32"/>
        <v>4</v>
      </c>
      <c r="H101" s="110">
        <f t="shared" ref="H101:H109" ca="1" si="34">IF(F87&lt;&gt;0,G101/F87,0)</f>
        <v>1.1764705882352942</v>
      </c>
      <c r="I101" s="110">
        <f t="shared" ref="I101:I109" ca="1" si="35">IF(D87&lt;&gt;0,G101/D87,0)</f>
        <v>1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8"/>
        <v>Caio</v>
      </c>
      <c r="C102" s="119">
        <f t="shared" ca="1" si="29"/>
        <v>3</v>
      </c>
      <c r="D102" s="112">
        <f>SUMIFS('4. Timesheet'!D11:D109, '4. Timesheet'!F11:F109,B102) - SUMIFS('4. Timesheet'!E11:E109, '4. Timesheet'!F11:F109,B102)</f>
        <v>0</v>
      </c>
      <c r="E102" s="112">
        <f t="shared" ca="1" si="30"/>
        <v>12</v>
      </c>
      <c r="F102" s="120">
        <f t="shared" si="31"/>
        <v>1</v>
      </c>
      <c r="G102" s="112">
        <f t="shared" ca="1" si="32"/>
        <v>4</v>
      </c>
      <c r="H102" s="110">
        <f t="shared" ca="1" si="34"/>
        <v>1.1764705882352942</v>
      </c>
      <c r="I102" s="110">
        <f t="shared" ca="1" si="35"/>
        <v>1</v>
      </c>
      <c r="J102" s="121">
        <f t="shared" ca="1" si="33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 t="str">
        <f t="shared" si="28"/>
        <v>Audio</v>
      </c>
      <c r="C103" s="119">
        <f t="shared" ca="1" si="29"/>
        <v>3</v>
      </c>
      <c r="D103" s="112">
        <f>SUMIFS('4. Timesheet'!D11:D109, '4. Timesheet'!F11:F109,B103) - SUMIFS('4. Timesheet'!E11:E109, '4. Timesheet'!F11:F109,B103)</f>
        <v>0</v>
      </c>
      <c r="E103" s="112">
        <f t="shared" ca="1" si="30"/>
        <v>0</v>
      </c>
      <c r="F103" s="120">
        <f t="shared" si="31"/>
        <v>1</v>
      </c>
      <c r="G103" s="112">
        <f t="shared" ca="1" si="32"/>
        <v>0</v>
      </c>
      <c r="H103" s="110">
        <f t="shared" ca="1" si="34"/>
        <v>0</v>
      </c>
      <c r="I103" s="110">
        <f t="shared" ca="1" si="35"/>
        <v>0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3</v>
      </c>
      <c r="D104" s="112">
        <f>SUMIFS('4. Timesheet'!D11:D109, '4. Timesheet'!F11:F109,B104) - SUMIFS('4. Timesheet'!E11:E109, '4. Timesheet'!F11:F109,B104)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3</v>
      </c>
      <c r="D105" s="112">
        <f>SUMIFS('4. Timesheet'!D11:D109, '4. Timesheet'!F11:F109,B105) - SUMIFS('4. Timesheet'!E11:E109, '4. Timesheet'!F11:F109,B105)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3</v>
      </c>
      <c r="D106" s="112">
        <f>SUMIFS('4. Timesheet'!D11:D109, '4. Timesheet'!F11:F109,B106) - SUMIFS('4. Timesheet'!E11:E109, '4. Timesheet'!F11:F109,B106)</f>
        <v>0</v>
      </c>
      <c r="E106" s="112">
        <f ca="1">C124</f>
        <v>36</v>
      </c>
      <c r="F106" s="120">
        <f>IF(D106&lt;&gt;0,E106/(D106 + E106),1)</f>
        <v>1</v>
      </c>
      <c r="G106" s="112">
        <f ca="1">IF(C106&lt;&gt;0,E106/C106,0)</f>
        <v>12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3</v>
      </c>
      <c r="D107" s="112">
        <f>SUMIFS('4. Timesheet'!D11:D109, '4. Timesheet'!F11:F109,B107) - SUMIFS('4. Timesheet'!E11:E109, '4. Timesheet'!F11:F109,B107)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3</v>
      </c>
      <c r="D108" s="112">
        <f>SUMIFS('4. Timesheet'!D11:D109, '4. Timesheet'!F11:F109,B108) - SUMIFS('4. Timesheet'!E11:E109, '4. Timesheet'!F11:F109,B108)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3</v>
      </c>
      <c r="D109" s="112">
        <f>SUMIFS('4. Timesheet'!D11:D109, '4. Timesheet'!F11:F109,B109) - SUMIFS('4. Timesheet'!E11:E109, '4. Timesheet'!F11:F109,B109)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3</v>
      </c>
      <c r="D110" s="124">
        <f>SUM(D100:D105)</f>
        <v>17</v>
      </c>
      <c r="E110" s="124">
        <f ca="1">SUM(E100:E105)</f>
        <v>36</v>
      </c>
      <c r="F110" s="125">
        <f ca="1">IF(D110&lt;&gt;0,E110/(D110 + E110),1)</f>
        <v>0.67924528301886788</v>
      </c>
      <c r="G110" s="124">
        <f ca="1">SUM(G100:G105)</f>
        <v>12</v>
      </c>
      <c r="H110" s="125">
        <f ca="1">G110/F96</f>
        <v>0.88235294117647056</v>
      </c>
      <c r="I110" s="125">
        <f ca="1">G110/D96</f>
        <v>0.75</v>
      </c>
      <c r="J110" s="124">
        <f ca="1">SUM(J100:J105)</f>
        <v>2.4285714285714284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78" t="s">
        <v>82</v>
      </c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79"/>
      <c r="P112" s="379"/>
      <c r="Q112" s="379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40366</v>
      </c>
      <c r="E113" s="20">
        <f t="shared" si="36"/>
        <v>40367</v>
      </c>
      <c r="F113" s="20">
        <f t="shared" si="36"/>
        <v>40368</v>
      </c>
      <c r="G113" s="20">
        <f t="shared" si="36"/>
        <v>40369</v>
      </c>
      <c r="H113" s="20">
        <f t="shared" si="36"/>
        <v>40370</v>
      </c>
      <c r="I113" s="20">
        <f t="shared" si="36"/>
        <v>40371</v>
      </c>
      <c r="J113" s="20">
        <f t="shared" si="36"/>
        <v>40372</v>
      </c>
      <c r="K113" s="20">
        <f t="shared" si="36"/>
        <v>40373</v>
      </c>
      <c r="L113" s="20">
        <f t="shared" si="36"/>
        <v>40374</v>
      </c>
      <c r="M113" s="20">
        <f t="shared" si="36"/>
        <v>40375</v>
      </c>
      <c r="N113" s="20">
        <f t="shared" si="36"/>
        <v>40376</v>
      </c>
      <c r="O113" s="20">
        <f t="shared" si="36"/>
        <v>40377</v>
      </c>
      <c r="P113" s="20">
        <f>P54</f>
        <v>40378</v>
      </c>
      <c r="Q113" s="20">
        <f>Q54</f>
        <v>40379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Gustavo</v>
      </c>
      <c r="C114" s="129">
        <f t="shared" ref="C114:C119" ca="1" si="38">SUM(D114:AH114)</f>
        <v>12</v>
      </c>
      <c r="D114" s="104">
        <f ca="1">SUMIF('4. Timesheet'!$F$11:$G$109,$B114,'4. Timesheet'!J$11:J$109)</f>
        <v>4</v>
      </c>
      <c r="E114" s="104">
        <f ca="1">SUMIF('4. Timesheet'!$F$11:$G$109,$B114,'4. Timesheet'!K$11:K$109)</f>
        <v>4</v>
      </c>
      <c r="F114" s="104">
        <f ca="1">SUMIF('4. Timesheet'!$F$11:$G$109,$B114,'4. Timesheet'!L$11:L$109)</f>
        <v>4</v>
      </c>
      <c r="G114" s="104">
        <f ca="1">SUMIF('4. Timesheet'!$F$11:$G$109,$B114,'4. Timesheet'!M$11:M$109)</f>
        <v>0</v>
      </c>
      <c r="H114" s="104">
        <f ca="1">SUMIF('4. Timesheet'!$F$11:$G$109,$B114,'4. Timesheet'!N$11:N$109)</f>
        <v>0</v>
      </c>
      <c r="I114" s="104">
        <f ca="1">SUMIF('4. Timesheet'!$F$11:$G$109,$B114,'4. Timesheet'!O$11:O$109)</f>
        <v>0</v>
      </c>
      <c r="J114" s="104">
        <f ca="1">SUMIF('4. Timesheet'!$F$11:$G$109,$B114,'4. Timesheet'!P$11:P$109)</f>
        <v>0</v>
      </c>
      <c r="K114" s="104">
        <f ca="1">SUMIF('4. Timesheet'!$F$11:$G$109,$B114,'4. Timesheet'!Q$11:Q$109)</f>
        <v>0</v>
      </c>
      <c r="L114" s="104">
        <f ca="1">SUMIF('4. Timesheet'!$F$11:$G$109,$B114,'4. Timesheet'!R$11:R$109)</f>
        <v>0</v>
      </c>
      <c r="M114" s="104">
        <f ca="1">SUMIF('4. Timesheet'!$F$11:$G$109,$B114,'4. Timesheet'!S$11:S$109)</f>
        <v>0</v>
      </c>
      <c r="N114" s="104">
        <f ca="1">SUMIF('4. Timesheet'!$F$11:$G$109,$B114,'4. Timesheet'!T$11:T$109)</f>
        <v>0</v>
      </c>
      <c r="O114" s="104">
        <f ca="1">SUMIF('4. Timesheet'!$F$11:$G$109,$B114,'4. Timesheet'!U$11:U$109)</f>
        <v>0</v>
      </c>
      <c r="P114" s="104">
        <f ca="1">SUMIF('4. Timesheet'!$F$11:$G$109,$B114,'4. Timesheet'!V$11:V$109)</f>
        <v>0</v>
      </c>
      <c r="Q114" s="104">
        <f ca="1">SUMIF('4. Timesheet'!$F$11:$G$109,$B114,'4. Timesheet'!W$11:W$109)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Kojiio</v>
      </c>
      <c r="C115" s="129">
        <f t="shared" ca="1" si="38"/>
        <v>12</v>
      </c>
      <c r="D115" s="104">
        <f ca="1">SUMIF('4. Timesheet'!$F$11:$G$109,$B115,'4. Timesheet'!J$11:J$109)</f>
        <v>4</v>
      </c>
      <c r="E115" s="104">
        <f ca="1">SUMIF('4. Timesheet'!$F$11:$G$109,$B115,'4. Timesheet'!K$11:K$109)</f>
        <v>4</v>
      </c>
      <c r="F115" s="104">
        <f ca="1">SUMIF('4. Timesheet'!$F$11:$G$109,$B115,'4. Timesheet'!L$11:L$109)</f>
        <v>4</v>
      </c>
      <c r="G115" s="104">
        <f ca="1">SUMIF('4. Timesheet'!$F$11:$G$109,$B115,'4. Timesheet'!M$11:M$109)</f>
        <v>0</v>
      </c>
      <c r="H115" s="104">
        <f ca="1">SUMIF('4. Timesheet'!$F$11:$G$109,$B115,'4. Timesheet'!N$11:N$109)</f>
        <v>0</v>
      </c>
      <c r="I115" s="104">
        <f ca="1">SUMIF('4. Timesheet'!$F$11:$G$109,$B115,'4. Timesheet'!O$11:O$109)</f>
        <v>0</v>
      </c>
      <c r="J115" s="104">
        <f ca="1">SUMIF('4. Timesheet'!$F$11:$G$109,$B115,'4. Timesheet'!P$11:P$109)</f>
        <v>0</v>
      </c>
      <c r="K115" s="104">
        <f ca="1">SUMIF('4. Timesheet'!$F$11:$G$109,$B115,'4. Timesheet'!Q$11:Q$109)</f>
        <v>0</v>
      </c>
      <c r="L115" s="104">
        <f ca="1">SUMIF('4. Timesheet'!$F$11:$G$109,$B115,'4. Timesheet'!R$11:R$109)</f>
        <v>0</v>
      </c>
      <c r="M115" s="104">
        <f ca="1">SUMIF('4. Timesheet'!$F$11:$G$109,$B115,'4. Timesheet'!S$11:S$109)</f>
        <v>0</v>
      </c>
      <c r="N115" s="104">
        <f ca="1">SUMIF('4. Timesheet'!$F$11:$G$109,$B115,'4. Timesheet'!T$11:T$109)</f>
        <v>0</v>
      </c>
      <c r="O115" s="104">
        <f ca="1">SUMIF('4. Timesheet'!$F$11:$G$109,$B115,'4. Timesheet'!U$11:U$109)</f>
        <v>0</v>
      </c>
      <c r="P115" s="104">
        <f ca="1">SUMIF('4. Timesheet'!$F$11:$G$109,$B115,'4. Timesheet'!V$11:V$109)</f>
        <v>0</v>
      </c>
      <c r="Q115" s="104">
        <f ca="1">SUMIF('4. Timesheet'!$F$11:$G$109,$B115,'4. Timesheet'!W$11:W$109)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7"/>
        <v>Caio</v>
      </c>
      <c r="C116" s="129">
        <f t="shared" ca="1" si="38"/>
        <v>12</v>
      </c>
      <c r="D116" s="104">
        <f ca="1">SUMIF('4. Timesheet'!$F$11:$G$109,$B116,'4. Timesheet'!J$11:J$109)</f>
        <v>4</v>
      </c>
      <c r="E116" s="104">
        <f ca="1">SUMIF('4. Timesheet'!$F$11:$G$109,$B116,'4. Timesheet'!K$11:K$109)</f>
        <v>4</v>
      </c>
      <c r="F116" s="104">
        <f ca="1">SUMIF('4. Timesheet'!$F$11:$G$109,$B116,'4. Timesheet'!L$11:L$109)</f>
        <v>4</v>
      </c>
      <c r="G116" s="104">
        <f ca="1">SUMIF('4. Timesheet'!$F$11:$G$109,$B116,'4. Timesheet'!M$11:M$109)</f>
        <v>0</v>
      </c>
      <c r="H116" s="104">
        <f ca="1">SUMIF('4. Timesheet'!$F$11:$G$109,$B116,'4. Timesheet'!N$11:N$109)</f>
        <v>0</v>
      </c>
      <c r="I116" s="104">
        <f ca="1">SUMIF('4. Timesheet'!$F$11:$G$109,$B116,'4. Timesheet'!O$11:O$109)</f>
        <v>0</v>
      </c>
      <c r="J116" s="104">
        <f ca="1">SUMIF('4. Timesheet'!$F$11:$G$109,$B116,'4. Timesheet'!P$11:P$109)</f>
        <v>0</v>
      </c>
      <c r="K116" s="104">
        <f ca="1">SUMIF('4. Timesheet'!$F$11:$G$109,$B116,'4. Timesheet'!Q$11:Q$109)</f>
        <v>0</v>
      </c>
      <c r="L116" s="104">
        <f ca="1">SUMIF('4. Timesheet'!$F$11:$G$109,$B116,'4. Timesheet'!R$11:R$109)</f>
        <v>0</v>
      </c>
      <c r="M116" s="104">
        <f ca="1">SUMIF('4. Timesheet'!$F$11:$G$109,$B116,'4. Timesheet'!S$11:S$109)</f>
        <v>0</v>
      </c>
      <c r="N116" s="104">
        <f ca="1">SUMIF('4. Timesheet'!$F$11:$G$109,$B116,'4. Timesheet'!T$11:T$109)</f>
        <v>0</v>
      </c>
      <c r="O116" s="104">
        <f ca="1">SUMIF('4. Timesheet'!$F$11:$G$109,$B116,'4. Timesheet'!U$11:U$109)</f>
        <v>0</v>
      </c>
      <c r="P116" s="104">
        <f ca="1">SUMIF('4. Timesheet'!$F$11:$G$109,$B116,'4. Timesheet'!V$11:V$109)</f>
        <v>0</v>
      </c>
      <c r="Q116" s="104">
        <f ca="1">SUMIF('4. Timesheet'!$F$11:$G$109,$B116,'4. Timesheet'!W$11:W$109)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 t="str">
        <f t="shared" si="37"/>
        <v>Audio</v>
      </c>
      <c r="C117" s="129">
        <f t="shared" ca="1" si="38"/>
        <v>0</v>
      </c>
      <c r="D117" s="104">
        <f ca="1">SUMIF('4. Timesheet'!$F$11:$G$109,$B117,'4. Timesheet'!J$11:J$109)</f>
        <v>0</v>
      </c>
      <c r="E117" s="104">
        <f ca="1">SUMIF('4. Timesheet'!$F$11:$G$109,$B117,'4. Timesheet'!K$11:K$109)</f>
        <v>0</v>
      </c>
      <c r="F117" s="104">
        <f ca="1">SUMIF('4. Timesheet'!$F$11:$G$109,$B117,'4. Timesheet'!L$11:L$109)</f>
        <v>0</v>
      </c>
      <c r="G117" s="104">
        <f ca="1">SUMIF('4. Timesheet'!$F$11:$G$109,$B117,'4. Timesheet'!M$11:M$109)</f>
        <v>0</v>
      </c>
      <c r="H117" s="104">
        <f ca="1">SUMIF('4. Timesheet'!$F$11:$G$109,$B117,'4. Timesheet'!N$11:N$109)</f>
        <v>0</v>
      </c>
      <c r="I117" s="104">
        <f ca="1">SUMIF('4. Timesheet'!$F$11:$G$109,$B117,'4. Timesheet'!O$11:O$109)</f>
        <v>0</v>
      </c>
      <c r="J117" s="104">
        <f ca="1">SUMIF('4. Timesheet'!$F$11:$G$109,$B117,'4. Timesheet'!P$11:P$109)</f>
        <v>0</v>
      </c>
      <c r="K117" s="104">
        <f ca="1">SUMIF('4. Timesheet'!$F$11:$G$109,$B117,'4. Timesheet'!Q$11:Q$109)</f>
        <v>0</v>
      </c>
      <c r="L117" s="104">
        <f ca="1">SUMIF('4. Timesheet'!$F$11:$G$109,$B117,'4. Timesheet'!R$11:R$109)</f>
        <v>0</v>
      </c>
      <c r="M117" s="104">
        <f ca="1">SUMIF('4. Timesheet'!$F$11:$G$109,$B117,'4. Timesheet'!S$11:S$109)</f>
        <v>0</v>
      </c>
      <c r="N117" s="104">
        <f ca="1">SUMIF('4. Timesheet'!$F$11:$G$109,$B117,'4. Timesheet'!T$11:T$109)</f>
        <v>0</v>
      </c>
      <c r="O117" s="104">
        <f ca="1">SUMIF('4. Timesheet'!$F$11:$G$109,$B117,'4. Timesheet'!U$11:U$109)</f>
        <v>0</v>
      </c>
      <c r="P117" s="104">
        <f ca="1">SUMIF('4. Timesheet'!$F$11:$G$109,$B117,'4. Timesheet'!V$11:V$109)</f>
        <v>0</v>
      </c>
      <c r="Q117" s="104">
        <f ca="1">SUMIF('4. Timesheet'!$F$11:$G$109,$B117,'4. Timesheet'!W$11:W$109)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Timesheet'!$F$11:$G$109,$B118,'4. Timesheet'!J$11:J$109)</f>
        <v>0</v>
      </c>
      <c r="E118" s="104">
        <f ca="1">SUMIF('4. Timesheet'!$F$11:$G$109,$B118,'4. Timesheet'!K$11:K$109)</f>
        <v>0</v>
      </c>
      <c r="F118" s="104">
        <f ca="1">SUMIF('4. Timesheet'!$F$11:$G$109,$B118,'4. Timesheet'!L$11:L$109)</f>
        <v>0</v>
      </c>
      <c r="G118" s="104">
        <f ca="1">SUMIF('4. Timesheet'!$F$11:$G$109,$B118,'4. Timesheet'!M$11:M$109)</f>
        <v>0</v>
      </c>
      <c r="H118" s="104">
        <f ca="1">SUMIF('4. Timesheet'!$F$11:$G$109,$B118,'4. Timesheet'!N$11:N$109)</f>
        <v>0</v>
      </c>
      <c r="I118" s="104">
        <f ca="1">SUMIF('4. Timesheet'!$F$11:$G$109,$B118,'4. Timesheet'!O$11:O$109)</f>
        <v>0</v>
      </c>
      <c r="J118" s="104">
        <f ca="1">SUMIF('4. Timesheet'!$F$11:$G$109,$B118,'4. Timesheet'!P$11:P$109)</f>
        <v>0</v>
      </c>
      <c r="K118" s="104">
        <f ca="1">SUMIF('4. Timesheet'!$F$11:$G$109,$B118,'4. Timesheet'!Q$11:Q$109)</f>
        <v>0</v>
      </c>
      <c r="L118" s="104">
        <f ca="1">SUMIF('4. Timesheet'!$F$11:$G$109,$B118,'4. Timesheet'!R$11:R$109)</f>
        <v>0</v>
      </c>
      <c r="M118" s="104">
        <f ca="1">SUMIF('4. Timesheet'!$F$11:$G$109,$B118,'4. Timesheet'!S$11:S$109)</f>
        <v>0</v>
      </c>
      <c r="N118" s="104">
        <f ca="1">SUMIF('4. Timesheet'!$F$11:$G$109,$B118,'4. Timesheet'!T$11:T$109)</f>
        <v>0</v>
      </c>
      <c r="O118" s="104">
        <f ca="1">SUMIF('4. Timesheet'!$F$11:$G$109,$B118,'4. Timesheet'!U$11:U$109)</f>
        <v>0</v>
      </c>
      <c r="P118" s="104">
        <f ca="1">SUMIF('4. Timesheet'!$F$11:$G$109,$B118,'4. Timesheet'!V$11:V$109)</f>
        <v>0</v>
      </c>
      <c r="Q118" s="104">
        <f ca="1">SUMIF('4. Timesheet'!$F$11:$G$109,$B118,'4. Timesheet'!W$11:W$109)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Timesheet'!$F$11:$G$109,$B119,'4. Timesheet'!J$11:J$109)</f>
        <v>0</v>
      </c>
      <c r="E119" s="104">
        <f ca="1">SUMIF('4. Timesheet'!$F$11:$G$109,$B119,'4. Timesheet'!K$11:K$109)</f>
        <v>0</v>
      </c>
      <c r="F119" s="104">
        <f ca="1">SUMIF('4. Timesheet'!$F$11:$G$109,$B119,'4. Timesheet'!L$11:L$109)</f>
        <v>0</v>
      </c>
      <c r="G119" s="104">
        <f ca="1">SUMIF('4. Timesheet'!$F$11:$G$109,$B119,'4. Timesheet'!M$11:M$109)</f>
        <v>0</v>
      </c>
      <c r="H119" s="104">
        <f ca="1">SUMIF('4. Timesheet'!$F$11:$G$109,$B119,'4. Timesheet'!N$11:N$109)</f>
        <v>0</v>
      </c>
      <c r="I119" s="104">
        <f ca="1">SUMIF('4. Timesheet'!$F$11:$G$109,$B119,'4. Timesheet'!O$11:O$109)</f>
        <v>0</v>
      </c>
      <c r="J119" s="104">
        <f ca="1">SUMIF('4. Timesheet'!$F$11:$G$109,$B119,'4. Timesheet'!P$11:P$109)</f>
        <v>0</v>
      </c>
      <c r="K119" s="104">
        <f ca="1">SUMIF('4. Timesheet'!$F$11:$G$109,$B119,'4. Timesheet'!Q$11:Q$109)</f>
        <v>0</v>
      </c>
      <c r="L119" s="104">
        <f ca="1">SUMIF('4. Timesheet'!$F$11:$G$109,$B119,'4. Timesheet'!R$11:R$109)</f>
        <v>0</v>
      </c>
      <c r="M119" s="104">
        <f ca="1">SUMIF('4. Timesheet'!$F$11:$G$109,$B119,'4. Timesheet'!S$11:S$109)</f>
        <v>0</v>
      </c>
      <c r="N119" s="104">
        <f ca="1">SUMIF('4. Timesheet'!$F$11:$G$109,$B119,'4. Timesheet'!T$11:T$109)</f>
        <v>0</v>
      </c>
      <c r="O119" s="104">
        <f ca="1">SUMIF('4. Timesheet'!$F$11:$G$109,$B119,'4. Timesheet'!U$11:U$109)</f>
        <v>0</v>
      </c>
      <c r="P119" s="104">
        <f ca="1">SUMIF('4. Timesheet'!$F$11:$G$109,$B119,'4. Timesheet'!V$11:V$109)</f>
        <v>0</v>
      </c>
      <c r="Q119" s="104">
        <f ca="1">SUMIF('4. Timesheet'!$F$11:$G$109,$B119,'4. Timesheet'!W$11:W$109)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Timesheet'!$F$11:$G$109,$B120,'4. Timesheet'!J$11:J$109)</f>
        <v>0</v>
      </c>
      <c r="E120" s="104">
        <f ca="1">SUMIF('4. Timesheet'!$F$11:$G$109,$B120,'4. Timesheet'!K$11:K$109)</f>
        <v>0</v>
      </c>
      <c r="F120" s="104">
        <f ca="1">SUMIF('4. Timesheet'!$F$11:$G$109,$B120,'4. Timesheet'!L$11:L$109)</f>
        <v>0</v>
      </c>
      <c r="G120" s="104">
        <f ca="1">SUMIF('4. Timesheet'!$F$11:$G$109,$B120,'4. Timesheet'!M$11:M$109)</f>
        <v>0</v>
      </c>
      <c r="H120" s="104">
        <f ca="1">SUMIF('4. Timesheet'!$F$11:$G$109,$B120,'4. Timesheet'!N$11:N$109)</f>
        <v>0</v>
      </c>
      <c r="I120" s="104">
        <f ca="1">SUMIF('4. Timesheet'!$F$11:$G$109,$B120,'4. Timesheet'!O$11:O$109)</f>
        <v>0</v>
      </c>
      <c r="J120" s="104">
        <f ca="1">SUMIF('4. Timesheet'!$F$11:$G$109,$B120,'4. Timesheet'!P$11:P$109)</f>
        <v>0</v>
      </c>
      <c r="K120" s="104">
        <f ca="1">SUMIF('4. Timesheet'!$F$11:$G$109,$B120,'4. Timesheet'!Q$11:Q$109)</f>
        <v>0</v>
      </c>
      <c r="L120" s="104">
        <f ca="1">SUMIF('4. Timesheet'!$F$11:$G$109,$B120,'4. Timesheet'!R$11:R$109)</f>
        <v>0</v>
      </c>
      <c r="M120" s="104">
        <f ca="1">SUMIF('4. Timesheet'!$F$11:$G$109,$B120,'4. Timesheet'!S$11:S$109)</f>
        <v>0</v>
      </c>
      <c r="N120" s="104">
        <f ca="1">SUMIF('4. Timesheet'!$F$11:$G$109,$B120,'4. Timesheet'!T$11:T$109)</f>
        <v>0</v>
      </c>
      <c r="O120" s="104">
        <f ca="1">SUMIF('4. Timesheet'!$F$11:$G$109,$B120,'4. Timesheet'!U$11:U$109)</f>
        <v>0</v>
      </c>
      <c r="P120" s="104">
        <f ca="1">SUMIF('4. Timesheet'!$F$11:$G$109,$B120,'4. Timesheet'!V$11:V$109)</f>
        <v>0</v>
      </c>
      <c r="Q120" s="104">
        <f ca="1">SUMIF('4. Timesheet'!$F$11:$G$109,$B120,'4. Timesheet'!W$11:W$109)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Timesheet'!$F$11:$G$109,$B121,'4. Timesheet'!J$11:J$109)</f>
        <v>0</v>
      </c>
      <c r="E121" s="104">
        <f ca="1">SUMIF('4. Timesheet'!$F$11:$G$109,$B121,'4. Timesheet'!K$11:K$109)</f>
        <v>0</v>
      </c>
      <c r="F121" s="104">
        <f ca="1">SUMIF('4. Timesheet'!$F$11:$G$109,$B121,'4. Timesheet'!L$11:L$109)</f>
        <v>0</v>
      </c>
      <c r="G121" s="104">
        <f ca="1">SUMIF('4. Timesheet'!$F$11:$G$109,$B121,'4. Timesheet'!M$11:M$109)</f>
        <v>0</v>
      </c>
      <c r="H121" s="104">
        <f ca="1">SUMIF('4. Timesheet'!$F$11:$G$109,$B121,'4. Timesheet'!N$11:N$109)</f>
        <v>0</v>
      </c>
      <c r="I121" s="104">
        <f ca="1">SUMIF('4. Timesheet'!$F$11:$G$109,$B121,'4. Timesheet'!O$11:O$109)</f>
        <v>0</v>
      </c>
      <c r="J121" s="104">
        <f ca="1">SUMIF('4. Timesheet'!$F$11:$G$109,$B121,'4. Timesheet'!P$11:P$109)</f>
        <v>0</v>
      </c>
      <c r="K121" s="104">
        <f ca="1">SUMIF('4. Timesheet'!$F$11:$G$109,$B121,'4. Timesheet'!Q$11:Q$109)</f>
        <v>0</v>
      </c>
      <c r="L121" s="104">
        <f ca="1">SUMIF('4. Timesheet'!$F$11:$G$109,$B121,'4. Timesheet'!R$11:R$109)</f>
        <v>0</v>
      </c>
      <c r="M121" s="104">
        <f ca="1">SUMIF('4. Timesheet'!$F$11:$G$109,$B121,'4. Timesheet'!S$11:S$109)</f>
        <v>0</v>
      </c>
      <c r="N121" s="104">
        <f ca="1">SUMIF('4. Timesheet'!$F$11:$G$109,$B121,'4. Timesheet'!T$11:T$109)</f>
        <v>0</v>
      </c>
      <c r="O121" s="104">
        <f ca="1">SUMIF('4. Timesheet'!$F$11:$G$109,$B121,'4. Timesheet'!U$11:U$109)</f>
        <v>0</v>
      </c>
      <c r="P121" s="104">
        <f ca="1">SUMIF('4. Timesheet'!$F$11:$G$109,$B121,'4. Timesheet'!V$11:V$109)</f>
        <v>0</v>
      </c>
      <c r="Q121" s="104">
        <f ca="1">SUMIF('4. Timesheet'!$F$11:$G$109,$B121,'4. Timesheet'!W$11:W$109)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Timesheet'!$F$11:$G$109,$B122,'4. Timesheet'!J$11:J$109)</f>
        <v>0</v>
      </c>
      <c r="E122" s="104">
        <f ca="1">SUMIF('4. Timesheet'!$F$11:$G$109,$B122,'4. Timesheet'!K$11:K$109)</f>
        <v>0</v>
      </c>
      <c r="F122" s="104">
        <f ca="1">SUMIF('4. Timesheet'!$F$11:$G$109,$B122,'4. Timesheet'!L$11:L$109)</f>
        <v>0</v>
      </c>
      <c r="G122" s="104">
        <f ca="1">SUMIF('4. Timesheet'!$F$11:$G$109,$B122,'4. Timesheet'!M$11:M$109)</f>
        <v>0</v>
      </c>
      <c r="H122" s="104">
        <f ca="1">SUMIF('4. Timesheet'!$F$11:$G$109,$B122,'4. Timesheet'!N$11:N$109)</f>
        <v>0</v>
      </c>
      <c r="I122" s="104">
        <f ca="1">SUMIF('4. Timesheet'!$F$11:$G$109,$B122,'4. Timesheet'!O$11:O$109)</f>
        <v>0</v>
      </c>
      <c r="J122" s="104">
        <f ca="1">SUMIF('4. Timesheet'!$F$11:$G$109,$B122,'4. Timesheet'!P$11:P$109)</f>
        <v>0</v>
      </c>
      <c r="K122" s="104">
        <f ca="1">SUMIF('4. Timesheet'!$F$11:$G$109,$B122,'4. Timesheet'!Q$11:Q$109)</f>
        <v>0</v>
      </c>
      <c r="L122" s="104">
        <f ca="1">SUMIF('4. Timesheet'!$F$11:$G$109,$B122,'4. Timesheet'!R$11:R$109)</f>
        <v>0</v>
      </c>
      <c r="M122" s="104">
        <f ca="1">SUMIF('4. Timesheet'!$F$11:$G$109,$B122,'4. Timesheet'!S$11:S$109)</f>
        <v>0</v>
      </c>
      <c r="N122" s="104">
        <f ca="1">SUMIF('4. Timesheet'!$F$11:$G$109,$B122,'4. Timesheet'!T$11:T$109)</f>
        <v>0</v>
      </c>
      <c r="O122" s="104">
        <f ca="1">SUMIF('4. Timesheet'!$F$11:$G$109,$B122,'4. Timesheet'!U$11:U$109)</f>
        <v>0</v>
      </c>
      <c r="P122" s="104">
        <f ca="1">SUMIF('4. Timesheet'!$F$11:$G$109,$B122,'4. Timesheet'!V$11:V$109)</f>
        <v>0</v>
      </c>
      <c r="Q122" s="104">
        <f ca="1">SUMIF('4. Timesheet'!$F$11:$G$109,$B122,'4. Timesheet'!W$11:W$109)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Timesheet'!$F$11:$G$109,$B123,'4. Timesheet'!J$11:J$109)</f>
        <v>0</v>
      </c>
      <c r="E123" s="104">
        <f ca="1">SUMIF('4. Timesheet'!$F$11:$G$109,$B123,'4. Timesheet'!K$11:K$109)</f>
        <v>0</v>
      </c>
      <c r="F123" s="104">
        <f ca="1">SUMIF('4. Timesheet'!$F$11:$G$109,$B123,'4. Timesheet'!L$11:L$109)</f>
        <v>0</v>
      </c>
      <c r="G123" s="104">
        <f ca="1">SUMIF('4. Timesheet'!$F$11:$G$109,$B123,'4. Timesheet'!M$11:M$109)</f>
        <v>0</v>
      </c>
      <c r="H123" s="104">
        <f ca="1">SUMIF('4. Timesheet'!$F$11:$G$109,$B123,'4. Timesheet'!N$11:N$109)</f>
        <v>0</v>
      </c>
      <c r="I123" s="104">
        <f ca="1">SUMIF('4. Timesheet'!$F$11:$G$109,$B123,'4. Timesheet'!O$11:O$109)</f>
        <v>0</v>
      </c>
      <c r="J123" s="104">
        <f ca="1">SUMIF('4. Timesheet'!$F$11:$G$109,$B123,'4. Timesheet'!P$11:P$109)</f>
        <v>0</v>
      </c>
      <c r="K123" s="104">
        <f ca="1">SUMIF('4. Timesheet'!$F$11:$G$109,$B123,'4. Timesheet'!Q$11:Q$109)</f>
        <v>0</v>
      </c>
      <c r="L123" s="104">
        <f ca="1">SUMIF('4. Timesheet'!$F$11:$G$109,$B123,'4. Timesheet'!R$11:R$109)</f>
        <v>0</v>
      </c>
      <c r="M123" s="104">
        <f ca="1">SUMIF('4. Timesheet'!$F$11:$G$109,$B123,'4. Timesheet'!S$11:S$109)</f>
        <v>0</v>
      </c>
      <c r="N123" s="104">
        <f ca="1">SUMIF('4. Timesheet'!$F$11:$G$109,$B123,'4. Timesheet'!T$11:T$109)</f>
        <v>0</v>
      </c>
      <c r="O123" s="104">
        <f ca="1">SUMIF('4. Timesheet'!$F$11:$G$109,$B123,'4. Timesheet'!U$11:U$109)</f>
        <v>0</v>
      </c>
      <c r="P123" s="104">
        <f ca="1">SUMIF('4. Timesheet'!$F$11:$G$109,$B123,'4. Timesheet'!V$11:V$109)</f>
        <v>0</v>
      </c>
      <c r="Q123" s="104">
        <f ca="1">SUMIF('4. Timesheet'!$F$11:$G$109,$B123,'4. Timesheet'!W$11:W$109)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36</v>
      </c>
      <c r="D124" s="124">
        <f t="shared" ca="1" si="39"/>
        <v>12</v>
      </c>
      <c r="E124" s="124">
        <f t="shared" ca="1" si="39"/>
        <v>12</v>
      </c>
      <c r="F124" s="124">
        <f t="shared" ca="1" si="39"/>
        <v>12</v>
      </c>
      <c r="G124" s="124">
        <f t="shared" ca="1" si="39"/>
        <v>0</v>
      </c>
      <c r="H124" s="124">
        <f t="shared" ca="1" si="39"/>
        <v>0</v>
      </c>
      <c r="I124" s="124">
        <f t="shared" ca="1" si="39"/>
        <v>0</v>
      </c>
      <c r="J124" s="124">
        <f t="shared" ca="1" si="39"/>
        <v>0</v>
      </c>
      <c r="K124" s="124">
        <f t="shared" ca="1" si="39"/>
        <v>0</v>
      </c>
      <c r="L124" s="124">
        <f t="shared" ca="1" si="39"/>
        <v>0</v>
      </c>
      <c r="M124" s="124">
        <f t="shared" ca="1" si="39"/>
        <v>0</v>
      </c>
      <c r="N124" s="124">
        <f t="shared" ca="1" si="39"/>
        <v>0</v>
      </c>
      <c r="O124" s="124">
        <f t="shared" ca="1" si="39"/>
        <v>0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80" t="s">
        <v>35</v>
      </c>
      <c r="C237" s="380"/>
      <c r="D237" s="380"/>
      <c r="E237" s="380"/>
      <c r="F237" s="380"/>
      <c r="G237" s="380"/>
      <c r="H237" s="380"/>
      <c r="I237" s="380"/>
      <c r="J237" s="380"/>
      <c r="K237" s="380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58"/>
      <c r="C239" s="359"/>
      <c r="D239" s="358"/>
      <c r="E239" s="360"/>
      <c r="F239" s="359"/>
      <c r="G239" s="137"/>
      <c r="H239" s="137"/>
      <c r="I239" s="358"/>
      <c r="J239" s="360"/>
      <c r="K239" s="359"/>
    </row>
    <row r="240" spans="1:40">
      <c r="B240" s="358"/>
      <c r="C240" s="359"/>
      <c r="D240" s="358"/>
      <c r="E240" s="360"/>
      <c r="F240" s="359"/>
      <c r="G240" s="137"/>
      <c r="H240" s="137"/>
      <c r="I240" s="358"/>
      <c r="J240" s="360"/>
      <c r="K240" s="359"/>
    </row>
    <row r="241" spans="2:11">
      <c r="B241" s="358"/>
      <c r="C241" s="359"/>
      <c r="D241" s="358"/>
      <c r="E241" s="360"/>
      <c r="F241" s="359"/>
      <c r="G241" s="137"/>
      <c r="H241" s="137"/>
      <c r="I241" s="358"/>
      <c r="J241" s="360"/>
      <c r="K241" s="359"/>
    </row>
    <row r="242" spans="2:11">
      <c r="B242" s="358"/>
      <c r="C242" s="359"/>
      <c r="D242" s="358"/>
      <c r="E242" s="360"/>
      <c r="F242" s="359"/>
      <c r="G242" s="137"/>
      <c r="H242" s="137"/>
      <c r="I242" s="358"/>
      <c r="J242" s="360"/>
      <c r="K242" s="359"/>
    </row>
    <row r="243" spans="2:11" ht="14.25" customHeight="1">
      <c r="B243" s="358"/>
      <c r="C243" s="359"/>
      <c r="D243" s="358"/>
      <c r="E243" s="360"/>
      <c r="F243" s="359"/>
      <c r="G243" s="137"/>
      <c r="H243" s="137"/>
      <c r="I243" s="358"/>
      <c r="J243" s="360"/>
      <c r="K243" s="359"/>
    </row>
    <row r="244" spans="2:11">
      <c r="B244" s="358"/>
      <c r="C244" s="359"/>
      <c r="D244" s="358"/>
      <c r="E244" s="360"/>
      <c r="F244" s="359"/>
      <c r="G244" s="137"/>
      <c r="H244" s="137"/>
      <c r="I244" s="358"/>
      <c r="J244" s="360"/>
      <c r="K244" s="359"/>
    </row>
    <row r="245" spans="2:11">
      <c r="B245" s="358"/>
      <c r="C245" s="359"/>
      <c r="D245" s="358"/>
      <c r="E245" s="360"/>
      <c r="F245" s="359"/>
      <c r="G245" s="137"/>
      <c r="H245" s="137"/>
      <c r="I245" s="358"/>
      <c r="J245" s="360"/>
      <c r="K245" s="359"/>
    </row>
    <row r="246" spans="2:11">
      <c r="B246" s="358"/>
      <c r="C246" s="359"/>
      <c r="D246" s="358"/>
      <c r="E246" s="360"/>
      <c r="F246" s="359"/>
      <c r="G246" s="137"/>
      <c r="H246" s="137"/>
      <c r="I246" s="358"/>
      <c r="J246" s="360"/>
      <c r="K246" s="359"/>
    </row>
    <row r="247" spans="2:11">
      <c r="B247" s="358"/>
      <c r="C247" s="359"/>
      <c r="D247" s="358"/>
      <c r="E247" s="360"/>
      <c r="F247" s="359"/>
      <c r="G247" s="137"/>
      <c r="H247" s="137"/>
      <c r="I247" s="358"/>
      <c r="J247" s="360"/>
      <c r="K247" s="359"/>
    </row>
    <row r="248" spans="2:11">
      <c r="B248" s="358"/>
      <c r="C248" s="359"/>
      <c r="D248" s="358"/>
      <c r="E248" s="360"/>
      <c r="F248" s="359"/>
      <c r="G248" s="137"/>
      <c r="H248" s="137"/>
      <c r="I248" s="358"/>
      <c r="J248" s="360"/>
      <c r="K248" s="359"/>
    </row>
    <row r="249" spans="2:11">
      <c r="B249" s="358"/>
      <c r="C249" s="359"/>
      <c r="D249" s="358"/>
      <c r="E249" s="360"/>
      <c r="F249" s="359"/>
      <c r="G249" s="137"/>
      <c r="H249" s="137"/>
      <c r="I249" s="358"/>
      <c r="J249" s="360"/>
      <c r="K249" s="359"/>
    </row>
    <row r="250" spans="2:11">
      <c r="B250" s="358"/>
      <c r="C250" s="359"/>
      <c r="D250" s="358"/>
      <c r="E250" s="360"/>
      <c r="F250" s="359"/>
      <c r="G250" s="137"/>
      <c r="H250" s="137"/>
      <c r="I250" s="358"/>
      <c r="J250" s="360"/>
      <c r="K250" s="359"/>
    </row>
    <row r="251" spans="2:11">
      <c r="B251" s="358"/>
      <c r="C251" s="359"/>
      <c r="D251" s="358"/>
      <c r="E251" s="360"/>
      <c r="F251" s="359"/>
      <c r="G251" s="137"/>
      <c r="H251" s="137"/>
      <c r="I251" s="358"/>
      <c r="J251" s="360"/>
      <c r="K251" s="359"/>
    </row>
    <row r="252" spans="2:11">
      <c r="B252" s="358"/>
      <c r="C252" s="359"/>
      <c r="D252" s="358"/>
      <c r="E252" s="360"/>
      <c r="F252" s="359"/>
      <c r="G252" s="137"/>
      <c r="H252" s="137"/>
      <c r="I252" s="358"/>
      <c r="J252" s="360"/>
      <c r="K252" s="359"/>
    </row>
    <row r="253" spans="2:11">
      <c r="B253" s="358"/>
      <c r="C253" s="359"/>
      <c r="D253" s="358"/>
      <c r="E253" s="360"/>
      <c r="F253" s="359"/>
      <c r="G253" s="137"/>
      <c r="H253" s="137"/>
      <c r="I253" s="358"/>
      <c r="J253" s="360"/>
      <c r="K253" s="359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8:C248"/>
    <mergeCell ref="D248:F248"/>
    <mergeCell ref="I248:K248"/>
    <mergeCell ref="B249:C249"/>
    <mergeCell ref="D249:F249"/>
    <mergeCell ref="I249:K249"/>
    <mergeCell ref="O10:O11"/>
    <mergeCell ref="N31:O32"/>
    <mergeCell ref="N13:O13"/>
    <mergeCell ref="N22:O22"/>
    <mergeCell ref="N23:O24"/>
  </mergeCells>
  <conditionalFormatting sqref="C75:S75 D71:Q71">
    <cfRule type="expression" dxfId="59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58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57" priority="10" stopIfTrue="1">
      <formula>OR(WEEKDAY(D54)=1,WEEKDAY(D54)=7,D55="FER")</formula>
    </cfRule>
  </conditionalFormatting>
  <conditionalFormatting sqref="D56:Q56">
    <cfRule type="expression" dxfId="56" priority="9" stopIfTrue="1">
      <formula>OR(WEEKDAY(D54)=1,WEEKDAY(D54)=7,D55="FER")</formula>
    </cfRule>
  </conditionalFormatting>
  <conditionalFormatting sqref="D55:Q55">
    <cfRule type="expression" dxfId="55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28"/>
  <sheetViews>
    <sheetView workbookViewId="0">
      <pane xSplit="9" ySplit="10" topLeftCell="J29" activePane="bottomRight" state="frozen"/>
      <selection pane="topRight" activeCell="J1" sqref="J1"/>
      <selection pane="bottomLeft" activeCell="A10" sqref="A10"/>
      <selection pane="bottomRight" activeCell="A29" sqref="A29:B39"/>
    </sheetView>
  </sheetViews>
  <sheetFormatPr defaultRowHeight="15"/>
  <cols>
    <col min="1" max="1" width="4.140625" style="23" customWidth="1"/>
    <col min="2" max="2" width="31" style="26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95" t="str">
        <f>'1. Backlog'!$H$1</f>
        <v>TNK</v>
      </c>
      <c r="H2" s="395"/>
      <c r="I2" s="395"/>
      <c r="J2" s="395"/>
      <c r="K2" s="395"/>
      <c r="L2" s="395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97" t="s">
        <v>50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7"/>
      <c r="AA6" s="397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99" t="s">
        <v>49</v>
      </c>
      <c r="C7" s="390" t="s">
        <v>106</v>
      </c>
      <c r="D7" s="390" t="s">
        <v>107</v>
      </c>
      <c r="E7" s="390" t="s">
        <v>108</v>
      </c>
      <c r="F7" s="402" t="s">
        <v>46</v>
      </c>
      <c r="G7" s="403"/>
      <c r="H7" s="399" t="s">
        <v>94</v>
      </c>
      <c r="I7" s="390" t="s">
        <v>109</v>
      </c>
      <c r="J7" s="396" t="s">
        <v>92</v>
      </c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396"/>
      <c r="V7" s="396"/>
      <c r="W7" s="396"/>
      <c r="X7" s="408" t="s">
        <v>105</v>
      </c>
      <c r="Y7" s="390" t="s">
        <v>54</v>
      </c>
      <c r="Z7" s="390" t="s">
        <v>104</v>
      </c>
      <c r="AA7" s="390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400"/>
      <c r="C8" s="398"/>
      <c r="D8" s="398"/>
      <c r="E8" s="398"/>
      <c r="F8" s="404"/>
      <c r="G8" s="405"/>
      <c r="H8" s="400"/>
      <c r="I8" s="398"/>
      <c r="J8" s="190">
        <f>'3. Resources'!D54</f>
        <v>40366</v>
      </c>
      <c r="K8" s="190">
        <f>'3. Resources'!E54</f>
        <v>40367</v>
      </c>
      <c r="L8" s="190">
        <f>'3. Resources'!F54</f>
        <v>40368</v>
      </c>
      <c r="M8" s="190">
        <f>'3. Resources'!G54</f>
        <v>40369</v>
      </c>
      <c r="N8" s="190">
        <f>'3. Resources'!H54</f>
        <v>40370</v>
      </c>
      <c r="O8" s="190">
        <f>'3. Resources'!I54</f>
        <v>40371</v>
      </c>
      <c r="P8" s="190">
        <f>'3. Resources'!J54</f>
        <v>40372</v>
      </c>
      <c r="Q8" s="190">
        <f>'3. Resources'!K54</f>
        <v>40373</v>
      </c>
      <c r="R8" s="190">
        <f>'3. Resources'!L54</f>
        <v>40374</v>
      </c>
      <c r="S8" s="190">
        <f>'3. Resources'!M54</f>
        <v>40375</v>
      </c>
      <c r="T8" s="190">
        <f>'3. Resources'!N54</f>
        <v>40376</v>
      </c>
      <c r="U8" s="190">
        <f>'3. Resources'!O54</f>
        <v>40377</v>
      </c>
      <c r="V8" s="190">
        <f>'3. Resources'!P54</f>
        <v>40378</v>
      </c>
      <c r="W8" s="190">
        <f>'3. Resources'!Q54</f>
        <v>40379</v>
      </c>
      <c r="X8" s="408"/>
      <c r="Y8" s="391"/>
      <c r="Z8" s="401"/>
      <c r="AA8" s="401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401"/>
      <c r="C9" s="391"/>
      <c r="D9" s="391"/>
      <c r="E9" s="391"/>
      <c r="F9" s="406"/>
      <c r="G9" s="407"/>
      <c r="H9" s="401"/>
      <c r="I9" s="391"/>
      <c r="J9" s="189">
        <f>'3. Resources'!D55</f>
        <v>4</v>
      </c>
      <c r="K9" s="189">
        <f>'3. Resources'!E55</f>
        <v>5</v>
      </c>
      <c r="L9" s="189">
        <f>'3. Resources'!F55</f>
        <v>6</v>
      </c>
      <c r="M9" s="189">
        <f>'3. Resources'!G55</f>
        <v>7</v>
      </c>
      <c r="N9" s="189">
        <f>'3. Resources'!H55</f>
        <v>1</v>
      </c>
      <c r="O9" s="189">
        <f>'3. Resources'!I55</f>
        <v>2</v>
      </c>
      <c r="P9" s="189">
        <f>'3. Resources'!J55</f>
        <v>3</v>
      </c>
      <c r="Q9" s="189">
        <f>'3. Resources'!K55</f>
        <v>4</v>
      </c>
      <c r="R9" s="189">
        <f>'3. Resources'!L55</f>
        <v>5</v>
      </c>
      <c r="S9" s="189">
        <f>'3. Resources'!M55</f>
        <v>6</v>
      </c>
      <c r="T9" s="189">
        <f>'3. Resources'!N55</f>
        <v>7</v>
      </c>
      <c r="U9" s="189">
        <f>'3. Resources'!O55</f>
        <v>1</v>
      </c>
      <c r="V9" s="189">
        <f>'3. Resources'!P55</f>
        <v>2</v>
      </c>
      <c r="W9" s="189">
        <f>'3. Resources'!Q55</f>
        <v>3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SUM(C11:C109)</f>
        <v>54.5</v>
      </c>
      <c r="D10" s="40">
        <f>SUM(D11:D109)</f>
        <v>53</v>
      </c>
      <c r="E10" s="40">
        <f>SUM(E11:E109)</f>
        <v>36</v>
      </c>
      <c r="F10" s="389"/>
      <c r="G10" s="389"/>
      <c r="H10" s="41"/>
      <c r="I10" s="42">
        <f>IF(D10&lt;&gt;0,E10/D10,0)</f>
        <v>0.67924528301886788</v>
      </c>
      <c r="J10" s="41">
        <f>SUM(J11:J109)</f>
        <v>12</v>
      </c>
      <c r="K10" s="41">
        <f t="shared" ref="K10:U10" si="0">SUM(K11:K109)</f>
        <v>12</v>
      </c>
      <c r="L10" s="41">
        <f t="shared" si="0"/>
        <v>12</v>
      </c>
      <c r="M10" s="41">
        <f t="shared" si="0"/>
        <v>0</v>
      </c>
      <c r="N10" s="41">
        <f t="shared" si="0"/>
        <v>0</v>
      </c>
      <c r="O10" s="41">
        <f t="shared" si="0"/>
        <v>0</v>
      </c>
      <c r="P10" s="41">
        <f t="shared" si="0"/>
        <v>0</v>
      </c>
      <c r="Q10" s="41">
        <f t="shared" si="0"/>
        <v>0</v>
      </c>
      <c r="R10" s="41">
        <f t="shared" si="0"/>
        <v>0</v>
      </c>
      <c r="S10" s="41">
        <f t="shared" si="0"/>
        <v>0</v>
      </c>
      <c r="T10" s="41">
        <f t="shared" si="0"/>
        <v>0</v>
      </c>
      <c r="U10" s="41">
        <f t="shared" si="0"/>
        <v>0</v>
      </c>
      <c r="V10" s="41">
        <f>SUM(V11:V109)</f>
        <v>0</v>
      </c>
      <c r="W10" s="41">
        <f>SUM(W11:W109)</f>
        <v>0</v>
      </c>
      <c r="X10" s="43">
        <f>D10-E10</f>
        <v>17</v>
      </c>
      <c r="Y10" s="44"/>
      <c r="Z10" s="45">
        <f>IF(AND(C10&lt;&gt;"",C10&lt;&gt;0),D10/C10-1,0)</f>
        <v>-2.752293577981646E-2</v>
      </c>
      <c r="AA10" s="40">
        <f>D10-C10</f>
        <v>-1.5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167</v>
      </c>
      <c r="C12" s="310">
        <v>1</v>
      </c>
      <c r="D12" s="310">
        <v>1</v>
      </c>
      <c r="E12" s="311">
        <f t="shared" ref="E12:E20" si="1">SUM(J12:W12)</f>
        <v>0</v>
      </c>
      <c r="F12" s="392" t="s">
        <v>159</v>
      </c>
      <c r="G12" s="393"/>
      <c r="H12" s="41" t="str">
        <f>IF($F12&lt;&gt;"Resource name",VLOOKUP($F12,'3. Resources'!$B$86:$C$95,2,FALSE),"")</f>
        <v>PRG</v>
      </c>
      <c r="I12" s="42">
        <f t="shared" ref="I12:I17" si="2">IF(D12&lt;&gt;0,E12/D12,0)</f>
        <v>0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40">
        <f t="shared" ref="X12:X17" si="3">D12-E12</f>
        <v>1</v>
      </c>
      <c r="Y12" s="44"/>
      <c r="Z12" s="45">
        <f t="shared" ref="Z12:Z17" si="4">IF(AND(C12&lt;&gt;"",C12&lt;&gt;0),D12/C12-1,0)</f>
        <v>0</v>
      </c>
      <c r="AA12" s="40">
        <f t="shared" ref="AA12:AA17" si="5">C12-D12</f>
        <v>0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156</v>
      </c>
      <c r="C13" s="310">
        <v>12</v>
      </c>
      <c r="D13" s="310">
        <v>12</v>
      </c>
      <c r="E13" s="311">
        <f t="shared" si="1"/>
        <v>0</v>
      </c>
      <c r="F13" s="392" t="s">
        <v>159</v>
      </c>
      <c r="G13" s="393"/>
      <c r="H13" s="41" t="str">
        <f>IF($F13&lt;&gt;"Resource name",VLOOKUP($F13,'3. Resources'!$B$86:$C$95,2,FALSE),"")</f>
        <v>PRG</v>
      </c>
      <c r="I13" s="42">
        <f t="shared" si="2"/>
        <v>0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40">
        <f t="shared" si="3"/>
        <v>12</v>
      </c>
      <c r="Y13" s="44"/>
      <c r="Z13" s="45">
        <f t="shared" si="4"/>
        <v>0</v>
      </c>
      <c r="AA13" s="40">
        <f t="shared" si="5"/>
        <v>0</v>
      </c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 t="s">
        <v>176</v>
      </c>
      <c r="C14" s="310">
        <v>1</v>
      </c>
      <c r="D14" s="310">
        <v>1</v>
      </c>
      <c r="E14" s="311">
        <f t="shared" si="1"/>
        <v>0</v>
      </c>
      <c r="F14" s="392" t="s">
        <v>159</v>
      </c>
      <c r="G14" s="393"/>
      <c r="H14" s="41" t="str">
        <f>IF($F14&lt;&gt;"Resource name",VLOOKUP($F14,'3. Resources'!$B$86:$C$95,2,FALSE),"")</f>
        <v>PRG</v>
      </c>
      <c r="I14" s="42">
        <f t="shared" si="2"/>
        <v>0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3"/>
        <v>1</v>
      </c>
      <c r="Y14" s="44"/>
      <c r="Z14" s="45">
        <f t="shared" si="4"/>
        <v>0</v>
      </c>
      <c r="AA14" s="40">
        <f t="shared" si="5"/>
        <v>0</v>
      </c>
      <c r="AD14" s="36"/>
      <c r="AE14" s="36"/>
      <c r="AJ14" s="47"/>
      <c r="AK14" s="47"/>
      <c r="AL14" s="24"/>
      <c r="AM14" s="24"/>
      <c r="AN14" s="24"/>
    </row>
    <row r="15" spans="1:40">
      <c r="B15" s="309" t="s">
        <v>177</v>
      </c>
      <c r="C15" s="310">
        <v>1</v>
      </c>
      <c r="D15" s="310">
        <v>1</v>
      </c>
      <c r="E15" s="311">
        <f t="shared" si="1"/>
        <v>0</v>
      </c>
      <c r="F15" s="392" t="s">
        <v>159</v>
      </c>
      <c r="G15" s="393"/>
      <c r="H15" s="41" t="str">
        <f>IF($F15&lt;&gt;"Resource name",VLOOKUP($F15,'3. Resources'!$B$86:$C$95,2,FALSE),"")</f>
        <v>PRG</v>
      </c>
      <c r="I15" s="42">
        <f t="shared" si="2"/>
        <v>0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si="3"/>
        <v>1</v>
      </c>
      <c r="Y15" s="44"/>
      <c r="Z15" s="45">
        <f t="shared" si="4"/>
        <v>0</v>
      </c>
      <c r="AA15" s="40">
        <f t="shared" si="5"/>
        <v>0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 t="s">
        <v>178</v>
      </c>
      <c r="C16" s="310">
        <v>1</v>
      </c>
      <c r="D16" s="310">
        <v>1</v>
      </c>
      <c r="E16" s="311">
        <f t="shared" si="1"/>
        <v>0</v>
      </c>
      <c r="F16" s="392" t="s">
        <v>159</v>
      </c>
      <c r="G16" s="393"/>
      <c r="H16" s="41" t="str">
        <f>IF($F16&lt;&gt;"Resource name",VLOOKUP($F16,'3. Resources'!$B$86:$C$95,2,FALSE),"")</f>
        <v>PRG</v>
      </c>
      <c r="I16" s="42">
        <f t="shared" si="2"/>
        <v>0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3"/>
        <v>1</v>
      </c>
      <c r="Y16" s="44"/>
      <c r="Z16" s="45">
        <f t="shared" si="4"/>
        <v>0</v>
      </c>
      <c r="AA16" s="40">
        <f t="shared" si="5"/>
        <v>0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 t="s">
        <v>168</v>
      </c>
      <c r="C17" s="310">
        <v>1</v>
      </c>
      <c r="D17" s="310">
        <v>1</v>
      </c>
      <c r="E17" s="311">
        <f t="shared" si="1"/>
        <v>0</v>
      </c>
      <c r="F17" s="392" t="s">
        <v>159</v>
      </c>
      <c r="G17" s="393"/>
      <c r="H17" s="41" t="str">
        <f>IF($F17&lt;&gt;"Resource name",VLOOKUP($F17,'3. Resources'!$B$86:$C$95,2,FALSE),"")</f>
        <v>PRG</v>
      </c>
      <c r="I17" s="42">
        <f t="shared" si="2"/>
        <v>0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40">
        <f t="shared" si="3"/>
        <v>1</v>
      </c>
      <c r="Y17" s="44"/>
      <c r="Z17" s="45">
        <f t="shared" si="4"/>
        <v>0</v>
      </c>
      <c r="AA17" s="40">
        <f t="shared" si="5"/>
        <v>0</v>
      </c>
      <c r="AC17" s="46"/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309" t="s">
        <v>179</v>
      </c>
      <c r="C18" s="310">
        <v>12</v>
      </c>
      <c r="D18" s="310">
        <v>12</v>
      </c>
      <c r="E18" s="311">
        <f t="shared" si="1"/>
        <v>12</v>
      </c>
      <c r="F18" s="392" t="s">
        <v>159</v>
      </c>
      <c r="G18" s="393"/>
      <c r="H18" s="41" t="str">
        <f>IF($F18&lt;&gt;"Resource name",VLOOKUP($F18,'3. Resources'!$B$86:$C$95,2,FALSE),"")</f>
        <v>PRG</v>
      </c>
      <c r="I18" s="42">
        <f>IF(D18&lt;&gt;0,E18/D18,0)</f>
        <v>1</v>
      </c>
      <c r="J18" s="139">
        <v>4</v>
      </c>
      <c r="K18" s="139">
        <v>4</v>
      </c>
      <c r="L18" s="139">
        <v>4</v>
      </c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>D18-E18</f>
        <v>0</v>
      </c>
      <c r="Y18" s="44"/>
      <c r="Z18" s="45">
        <f>IF(AND(C18&lt;&gt;"",C18&lt;&gt;0),D18/C18-1,0)</f>
        <v>0</v>
      </c>
      <c r="AA18" s="40">
        <f>C18-D18</f>
        <v>0</v>
      </c>
      <c r="AC18" s="46"/>
      <c r="AD18" s="36"/>
      <c r="AE18" s="36"/>
      <c r="AJ18" s="47"/>
      <c r="AK18" s="47"/>
      <c r="AL18" s="24"/>
      <c r="AM18" s="24"/>
      <c r="AN18" s="24"/>
    </row>
    <row r="19" spans="2:40" ht="15.75" customHeight="1">
      <c r="B19" s="309"/>
      <c r="C19" s="310"/>
      <c r="D19" s="310"/>
      <c r="E19" s="311">
        <f t="shared" si="1"/>
        <v>0</v>
      </c>
      <c r="F19" s="392" t="s">
        <v>46</v>
      </c>
      <c r="G19" s="393"/>
      <c r="H19" s="41" t="str">
        <f>IF($F19&lt;&gt;"Resource name",VLOOKUP($F19,'3. Resources'!$B$86:$C$95,2,FALSE),"")</f>
        <v/>
      </c>
      <c r="I19" s="42">
        <f>IF(D19&lt;&gt;0,E19/D19,0)</f>
        <v>0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>D19-E19</f>
        <v>0</v>
      </c>
      <c r="Y19" s="44"/>
      <c r="Z19" s="45">
        <f>IF(AND(C19&lt;&gt;"",C19&lt;&gt;0),D19/C19-1,0)</f>
        <v>0</v>
      </c>
      <c r="AA19" s="40">
        <f>C19-D19</f>
        <v>0</v>
      </c>
      <c r="AC19" s="46"/>
      <c r="AD19" s="36"/>
      <c r="AE19" s="36"/>
      <c r="AJ19" s="47"/>
      <c r="AK19" s="47"/>
      <c r="AL19" s="24"/>
      <c r="AM19" s="24"/>
      <c r="AN19" s="24"/>
    </row>
    <row r="20" spans="2:40">
      <c r="B20" s="309"/>
      <c r="C20" s="310"/>
      <c r="D20" s="310"/>
      <c r="E20" s="311">
        <f t="shared" si="1"/>
        <v>0</v>
      </c>
      <c r="F20" s="392" t="s">
        <v>46</v>
      </c>
      <c r="G20" s="393"/>
      <c r="H20" s="41" t="str">
        <f>IF($F20&lt;&gt;"Resource name",VLOOKUP($F20,'3. Resources'!$B$86:$C$95,2,FALSE),"")</f>
        <v/>
      </c>
      <c r="I20" s="42">
        <f>IF(D20&lt;&gt;0,E20/D20,0)</f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>D20-E20</f>
        <v>0</v>
      </c>
      <c r="Y20" s="44"/>
      <c r="Z20" s="45">
        <f>IF(AND(C20&lt;&gt;"",C20&lt;&gt;0),D20/C20-1,0)</f>
        <v>0</v>
      </c>
      <c r="AA20" s="40">
        <f>C20-D20</f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48" t="s">
        <v>96</v>
      </c>
      <c r="C21" s="49"/>
      <c r="D21" s="49"/>
      <c r="E21" s="49"/>
      <c r="F21" s="394"/>
      <c r="G21" s="394"/>
      <c r="H21" s="50"/>
      <c r="I21" s="50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2"/>
      <c r="Y21" s="53"/>
      <c r="Z21" s="54"/>
      <c r="AA21" s="55"/>
      <c r="AC21" s="46"/>
      <c r="AD21" s="36"/>
      <c r="AE21" s="36"/>
      <c r="AJ21" s="47"/>
      <c r="AK21" s="47"/>
      <c r="AL21" s="24"/>
      <c r="AM21" s="24"/>
      <c r="AN21" s="24"/>
    </row>
    <row r="22" spans="2:40">
      <c r="B22" s="309" t="s">
        <v>165</v>
      </c>
      <c r="C22" s="310">
        <v>12.5</v>
      </c>
      <c r="D22" s="310">
        <v>11</v>
      </c>
      <c r="E22" s="311">
        <f t="shared" ref="E22:E35" si="6">SUM(J22:W22)</f>
        <v>11</v>
      </c>
      <c r="F22" s="392" t="s">
        <v>160</v>
      </c>
      <c r="G22" s="393"/>
      <c r="H22" s="41" t="str">
        <f>IF($F22&lt;&gt;"Resource name",VLOOKUP($F22,'3. Resources'!$B$86:$C$95,2,FALSE),"")</f>
        <v>ART</v>
      </c>
      <c r="I22" s="42">
        <f t="shared" ref="I22:I35" si="7">IF(D22&lt;&gt;0,E22/D22,0)</f>
        <v>1</v>
      </c>
      <c r="J22" s="139">
        <v>4</v>
      </c>
      <c r="K22" s="139">
        <v>3</v>
      </c>
      <c r="L22" s="139">
        <v>4</v>
      </c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 t="shared" ref="X22:X35" si="8">D22-E22</f>
        <v>0</v>
      </c>
      <c r="Y22" s="44"/>
      <c r="Z22" s="45">
        <f t="shared" ref="Z22:Z35" si="9">IF(AND(C22&lt;&gt;"",C22&lt;&gt;0),D22/C22-1,0)</f>
        <v>-0.12</v>
      </c>
      <c r="AA22" s="40">
        <f t="shared" ref="AA22:AA35" si="10">C22-D22</f>
        <v>1.5</v>
      </c>
      <c r="AC22" s="46"/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309" t="s">
        <v>166</v>
      </c>
      <c r="C23" s="310">
        <v>1</v>
      </c>
      <c r="D23" s="310">
        <v>1</v>
      </c>
      <c r="E23" s="311">
        <f t="shared" si="6"/>
        <v>1</v>
      </c>
      <c r="F23" s="392" t="s">
        <v>160</v>
      </c>
      <c r="G23" s="393"/>
      <c r="H23" s="41" t="str">
        <f>IF($F23&lt;&gt;"Resource name",VLOOKUP($F23,'3. Resources'!$B$86:$C$95,2,FALSE),"")</f>
        <v>ART</v>
      </c>
      <c r="I23" s="42">
        <f t="shared" si="7"/>
        <v>1</v>
      </c>
      <c r="J23" s="139"/>
      <c r="K23" s="139">
        <v>1</v>
      </c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>
        <f t="shared" si="8"/>
        <v>0</v>
      </c>
      <c r="Y23" s="44"/>
      <c r="Z23" s="45">
        <f t="shared" si="9"/>
        <v>0</v>
      </c>
      <c r="AA23" s="40">
        <f t="shared" si="10"/>
        <v>0</v>
      </c>
      <c r="AD23" s="36"/>
      <c r="AE23" s="36"/>
      <c r="AJ23" s="47"/>
      <c r="AK23" s="47"/>
      <c r="AL23" s="24"/>
      <c r="AM23" s="24"/>
      <c r="AN23" s="24"/>
    </row>
    <row r="24" spans="2:40" ht="15.75" customHeight="1">
      <c r="B24" s="309"/>
      <c r="C24" s="310"/>
      <c r="D24" s="310"/>
      <c r="E24" s="311">
        <f t="shared" si="6"/>
        <v>0</v>
      </c>
      <c r="F24" s="392" t="s">
        <v>46</v>
      </c>
      <c r="G24" s="393"/>
      <c r="H24" s="41" t="str">
        <f>IF($F24&lt;&gt;"Resource name",VLOOKUP($F24,'3. Resources'!$B$86:$C$95,2,FALSE),"")</f>
        <v/>
      </c>
      <c r="I24" s="42">
        <f t="shared" si="7"/>
        <v>0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 t="shared" si="8"/>
        <v>0</v>
      </c>
      <c r="Y24" s="44"/>
      <c r="Z24" s="45">
        <f t="shared" si="9"/>
        <v>0</v>
      </c>
      <c r="AA24" s="40">
        <f t="shared" si="10"/>
        <v>0</v>
      </c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/>
      <c r="C25" s="310"/>
      <c r="D25" s="310"/>
      <c r="E25" s="311">
        <f t="shared" si="6"/>
        <v>0</v>
      </c>
      <c r="F25" s="392" t="s">
        <v>46</v>
      </c>
      <c r="G25" s="393"/>
      <c r="H25" s="41" t="str">
        <f>IF($F25&lt;&gt;"Resource name",VLOOKUP($F25,'3. Resources'!$B$86:$C$95,2,FALSE),"")</f>
        <v/>
      </c>
      <c r="I25" s="42">
        <f t="shared" si="7"/>
        <v>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 t="shared" si="8"/>
        <v>0</v>
      </c>
      <c r="Y25" s="44"/>
      <c r="Z25" s="45">
        <f t="shared" si="9"/>
        <v>0</v>
      </c>
      <c r="AA25" s="40">
        <f t="shared" si="10"/>
        <v>0</v>
      </c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/>
      <c r="C26" s="310"/>
      <c r="D26" s="310"/>
      <c r="E26" s="311">
        <f t="shared" si="6"/>
        <v>0</v>
      </c>
      <c r="F26" s="392" t="s">
        <v>46</v>
      </c>
      <c r="G26" s="393"/>
      <c r="H26" s="41" t="str">
        <f>IF($F26&lt;&gt;"Resource name",VLOOKUP($F26,'3. Resources'!$B$86:$C$95,2,FALSE),"")</f>
        <v/>
      </c>
      <c r="I26" s="42">
        <f t="shared" si="7"/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 t="shared" si="8"/>
        <v>0</v>
      </c>
      <c r="Y26" s="44"/>
      <c r="Z26" s="45">
        <f t="shared" si="9"/>
        <v>0</v>
      </c>
      <c r="AA26" s="40">
        <f t="shared" si="10"/>
        <v>0</v>
      </c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309"/>
      <c r="C27" s="310"/>
      <c r="D27" s="310"/>
      <c r="E27" s="311">
        <f t="shared" si="6"/>
        <v>0</v>
      </c>
      <c r="F27" s="392" t="s">
        <v>46</v>
      </c>
      <c r="G27" s="393"/>
      <c r="H27" s="41" t="str">
        <f>IF($F27&lt;&gt;"Resource name",VLOOKUP($F27,'3. Resources'!$B$86:$C$95,2,FALSE),"")</f>
        <v/>
      </c>
      <c r="I27" s="42">
        <f t="shared" si="7"/>
        <v>0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>
        <f t="shared" si="8"/>
        <v>0</v>
      </c>
      <c r="Y27" s="44"/>
      <c r="Z27" s="45">
        <f t="shared" si="9"/>
        <v>0</v>
      </c>
      <c r="AA27" s="40">
        <f t="shared" si="10"/>
        <v>0</v>
      </c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/>
      <c r="C28" s="310"/>
      <c r="D28" s="310"/>
      <c r="E28" s="311">
        <f t="shared" si="6"/>
        <v>0</v>
      </c>
      <c r="F28" s="392" t="s">
        <v>46</v>
      </c>
      <c r="G28" s="393"/>
      <c r="H28" s="41" t="str">
        <f>IF($F28&lt;&gt;"Resource name",VLOOKUP($F28,'3. Resources'!$B$86:$C$95,2,FALSE),"")</f>
        <v/>
      </c>
      <c r="I28" s="42">
        <f t="shared" si="7"/>
        <v>0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40">
        <f t="shared" si="8"/>
        <v>0</v>
      </c>
      <c r="Y28" s="44"/>
      <c r="Z28" s="45">
        <f t="shared" si="9"/>
        <v>0</v>
      </c>
      <c r="AA28" s="40">
        <f t="shared" si="10"/>
        <v>0</v>
      </c>
      <c r="AD28" s="36"/>
      <c r="AE28" s="36"/>
      <c r="AJ28" s="47"/>
      <c r="AK28" s="47"/>
      <c r="AL28" s="24"/>
      <c r="AM28" s="24"/>
      <c r="AN28" s="24"/>
    </row>
    <row r="29" spans="2:40" ht="15.75" customHeight="1">
      <c r="B29" s="309"/>
      <c r="C29" s="310"/>
      <c r="D29" s="310"/>
      <c r="E29" s="311">
        <f t="shared" si="6"/>
        <v>0</v>
      </c>
      <c r="F29" s="392" t="s">
        <v>46</v>
      </c>
      <c r="G29" s="393"/>
      <c r="H29" s="41" t="str">
        <f>IF($F29&lt;&gt;"Resource name",VLOOKUP($F29,'3. Resources'!$B$86:$C$95,2,FALSE),"")</f>
        <v/>
      </c>
      <c r="I29" s="42">
        <f t="shared" si="7"/>
        <v>0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8"/>
        <v>0</v>
      </c>
      <c r="Y29" s="44"/>
      <c r="Z29" s="45">
        <f t="shared" si="9"/>
        <v>0</v>
      </c>
      <c r="AA29" s="40">
        <f t="shared" si="10"/>
        <v>0</v>
      </c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/>
      <c r="C30" s="310"/>
      <c r="D30" s="310"/>
      <c r="E30" s="311">
        <f t="shared" si="6"/>
        <v>0</v>
      </c>
      <c r="F30" s="392" t="s">
        <v>46</v>
      </c>
      <c r="G30" s="393"/>
      <c r="H30" s="41" t="str">
        <f>IF($F30&lt;&gt;"Resource name",VLOOKUP($F30,'3. Resources'!$B$86:$C$95,2,FALSE),"")</f>
        <v/>
      </c>
      <c r="I30" s="42">
        <f t="shared" si="7"/>
        <v>0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8"/>
        <v>0</v>
      </c>
      <c r="Y30" s="44"/>
      <c r="Z30" s="45">
        <f t="shared" si="9"/>
        <v>0</v>
      </c>
      <c r="AA30" s="40">
        <f t="shared" si="10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/>
      <c r="C31" s="310"/>
      <c r="D31" s="310"/>
      <c r="E31" s="311">
        <f t="shared" si="6"/>
        <v>0</v>
      </c>
      <c r="F31" s="392" t="s">
        <v>46</v>
      </c>
      <c r="G31" s="393"/>
      <c r="H31" s="41" t="str">
        <f>IF($F31&lt;&gt;"Resource name",VLOOKUP($F31,'3. Resources'!$B$86:$C$95,2,FALSE),"")</f>
        <v/>
      </c>
      <c r="I31" s="42">
        <f t="shared" si="7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8"/>
        <v>0</v>
      </c>
      <c r="Y31" s="44"/>
      <c r="Z31" s="45">
        <f t="shared" si="9"/>
        <v>0</v>
      </c>
      <c r="AA31" s="40">
        <f t="shared" si="10"/>
        <v>0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/>
      <c r="C32" s="310"/>
      <c r="D32" s="310"/>
      <c r="E32" s="311">
        <f t="shared" si="6"/>
        <v>0</v>
      </c>
      <c r="F32" s="392" t="s">
        <v>46</v>
      </c>
      <c r="G32" s="393"/>
      <c r="H32" s="41" t="str">
        <f>IF($F32&lt;&gt;"Resource name",VLOOKUP($F32,'3. Resources'!$B$86:$C$95,2,FALSE),"")</f>
        <v/>
      </c>
      <c r="I32" s="42">
        <f t="shared" si="7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8"/>
        <v>0</v>
      </c>
      <c r="Y32" s="44"/>
      <c r="Z32" s="45">
        <f t="shared" si="9"/>
        <v>0</v>
      </c>
      <c r="AA32" s="40">
        <f t="shared" si="10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/>
      <c r="C33" s="310"/>
      <c r="D33" s="310"/>
      <c r="E33" s="311">
        <f t="shared" si="6"/>
        <v>0</v>
      </c>
      <c r="F33" s="392" t="s">
        <v>46</v>
      </c>
      <c r="G33" s="393"/>
      <c r="H33" s="41" t="str">
        <f>IF($F33&lt;&gt;"Resource name",VLOOKUP($F33,'3. Resources'!$B$86:$C$95,2,FALSE),"")</f>
        <v/>
      </c>
      <c r="I33" s="42">
        <f t="shared" si="7"/>
        <v>0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8"/>
        <v>0</v>
      </c>
      <c r="Y33" s="44"/>
      <c r="Z33" s="45">
        <f t="shared" si="9"/>
        <v>0</v>
      </c>
      <c r="AA33" s="40">
        <f t="shared" si="10"/>
        <v>0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/>
      <c r="C34" s="310"/>
      <c r="D34" s="310"/>
      <c r="E34" s="311">
        <f t="shared" si="6"/>
        <v>0</v>
      </c>
      <c r="F34" s="392" t="s">
        <v>46</v>
      </c>
      <c r="G34" s="393"/>
      <c r="H34" s="41" t="str">
        <f>IF($F34&lt;&gt;"Resource name",VLOOKUP($F34,'3. Resources'!$B$86:$C$95,2,FALSE),"")</f>
        <v/>
      </c>
      <c r="I34" s="42">
        <f t="shared" si="7"/>
        <v>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40">
        <f t="shared" si="8"/>
        <v>0</v>
      </c>
      <c r="Y34" s="44"/>
      <c r="Z34" s="45">
        <f t="shared" si="9"/>
        <v>0</v>
      </c>
      <c r="AA34" s="40">
        <f t="shared" si="10"/>
        <v>0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si="6"/>
        <v>0</v>
      </c>
      <c r="F35" s="392" t="s">
        <v>46</v>
      </c>
      <c r="G35" s="393"/>
      <c r="H35" s="41" t="str">
        <f>IF($F35&lt;&gt;"Resource name",VLOOKUP($F35,'3. Resources'!$B$86:$C$95,2,FALSE),"")</f>
        <v/>
      </c>
      <c r="I35" s="42">
        <f t="shared" si="7"/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si="8"/>
        <v>0</v>
      </c>
      <c r="Y35" s="44"/>
      <c r="Z35" s="45">
        <f t="shared" si="9"/>
        <v>0</v>
      </c>
      <c r="AA35" s="40">
        <f t="shared" si="10"/>
        <v>0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48" t="s">
        <v>97</v>
      </c>
      <c r="C36" s="49"/>
      <c r="D36" s="49"/>
      <c r="E36" s="49"/>
      <c r="F36" s="394"/>
      <c r="G36" s="394"/>
      <c r="H36" s="50"/>
      <c r="I36" s="5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2"/>
      <c r="Y36" s="53"/>
      <c r="Z36" s="54"/>
      <c r="AA36" s="55"/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 t="s">
        <v>162</v>
      </c>
      <c r="C37" s="310"/>
      <c r="D37" s="310"/>
      <c r="E37" s="311">
        <f t="shared" ref="E37:E51" si="11">SUM(J37:W37)</f>
        <v>0</v>
      </c>
      <c r="F37" s="392" t="s">
        <v>158</v>
      </c>
      <c r="G37" s="393"/>
      <c r="H37" s="41" t="str">
        <f>IF($F37&lt;&gt;"Resource name",VLOOKUP($F37,'3. Resources'!$B$86:$C$95,2,FALSE),"")</f>
        <v>AUD</v>
      </c>
      <c r="I37" s="42">
        <f t="shared" ref="I37:I51" si="12">IF(D37&lt;&gt;0,E37/D37,0)</f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ref="X37:X51" si="13">D37-E37</f>
        <v>0</v>
      </c>
      <c r="Y37" s="44"/>
      <c r="Z37" s="45">
        <f t="shared" ref="Z37:Z51" si="14">IF(AND(C37&lt;&gt;"",C37&lt;&gt;0),D37/C37-1,0)</f>
        <v>0</v>
      </c>
      <c r="AA37" s="40">
        <f t="shared" ref="AA37:AA51" si="15">C37-D37</f>
        <v>0</v>
      </c>
      <c r="AD37" s="36"/>
      <c r="AE37" s="36"/>
      <c r="AJ37" s="47"/>
      <c r="AK37" s="47"/>
      <c r="AL37" s="24"/>
      <c r="AM37" s="24"/>
      <c r="AN37" s="24"/>
    </row>
    <row r="38" spans="2:40">
      <c r="B38" s="309" t="s">
        <v>163</v>
      </c>
      <c r="C38" s="310"/>
      <c r="D38" s="310"/>
      <c r="E38" s="311">
        <f t="shared" si="11"/>
        <v>0</v>
      </c>
      <c r="F38" s="392" t="s">
        <v>161</v>
      </c>
      <c r="G38" s="393"/>
      <c r="H38" s="41" t="str">
        <f>IF($F38&lt;&gt;"Resource name",VLOOKUP($F38,'3. Resources'!$B$86:$C$95,2,FALSE),"")</f>
        <v>GD</v>
      </c>
      <c r="I38" s="42">
        <f t="shared" si="12"/>
        <v>0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13"/>
        <v>0</v>
      </c>
      <c r="Y38" s="44"/>
      <c r="Z38" s="45">
        <f t="shared" si="14"/>
        <v>0</v>
      </c>
      <c r="AA38" s="40">
        <f t="shared" si="15"/>
        <v>0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 t="s">
        <v>164</v>
      </c>
      <c r="C39" s="310">
        <v>12</v>
      </c>
      <c r="D39" s="310">
        <v>12</v>
      </c>
      <c r="E39" s="311">
        <f t="shared" si="11"/>
        <v>12</v>
      </c>
      <c r="F39" s="392" t="s">
        <v>161</v>
      </c>
      <c r="G39" s="393"/>
      <c r="H39" s="41" t="str">
        <f>IF($F39&lt;&gt;"Resource name",VLOOKUP($F39,'3. Resources'!$B$86:$C$95,2,FALSE),"")</f>
        <v>GD</v>
      </c>
      <c r="I39" s="42">
        <f t="shared" si="12"/>
        <v>1</v>
      </c>
      <c r="J39" s="139">
        <v>4</v>
      </c>
      <c r="K39" s="139">
        <v>4</v>
      </c>
      <c r="L39" s="139">
        <v>4</v>
      </c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13"/>
        <v>0</v>
      </c>
      <c r="Y39" s="44"/>
      <c r="Z39" s="45">
        <f t="shared" si="14"/>
        <v>0</v>
      </c>
      <c r="AA39" s="40">
        <f t="shared" si="15"/>
        <v>0</v>
      </c>
      <c r="AD39" s="36"/>
      <c r="AE39" s="36"/>
      <c r="AJ39" s="47"/>
      <c r="AK39" s="47"/>
      <c r="AL39" s="24"/>
      <c r="AM39" s="24"/>
      <c r="AN39" s="24"/>
    </row>
    <row r="40" spans="2:40" ht="15.75" customHeight="1">
      <c r="B40" s="309"/>
      <c r="C40" s="310"/>
      <c r="D40" s="310"/>
      <c r="E40" s="311">
        <f t="shared" si="11"/>
        <v>0</v>
      </c>
      <c r="F40" s="392" t="s">
        <v>46</v>
      </c>
      <c r="G40" s="393"/>
      <c r="H40" s="41" t="str">
        <f>IF($F40&lt;&gt;"Resource name",VLOOKUP($F40,'3. Resources'!$B$86:$C$95,2,FALSE),"")</f>
        <v/>
      </c>
      <c r="I40" s="42">
        <f t="shared" si="12"/>
        <v>0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13"/>
        <v>0</v>
      </c>
      <c r="Y40" s="44"/>
      <c r="Z40" s="45">
        <f t="shared" si="14"/>
        <v>0</v>
      </c>
      <c r="AA40" s="40">
        <f t="shared" si="15"/>
        <v>0</v>
      </c>
      <c r="AD40" s="36"/>
      <c r="AE40" s="36"/>
      <c r="AJ40" s="47"/>
      <c r="AK40" s="47"/>
      <c r="AL40" s="24"/>
      <c r="AM40" s="24"/>
      <c r="AN40" s="24"/>
    </row>
    <row r="41" spans="2:40" ht="15.75" customHeight="1">
      <c r="B41" s="309"/>
      <c r="C41" s="310"/>
      <c r="D41" s="310"/>
      <c r="E41" s="311">
        <f t="shared" si="11"/>
        <v>0</v>
      </c>
      <c r="F41" s="392" t="s">
        <v>46</v>
      </c>
      <c r="G41" s="393"/>
      <c r="H41" s="41" t="str">
        <f>IF($F41&lt;&gt;"Resource name",VLOOKUP($F41,'3. Resources'!$B$86:$C$95,2,FALSE),"")</f>
        <v/>
      </c>
      <c r="I41" s="42">
        <f t="shared" si="12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13"/>
        <v>0</v>
      </c>
      <c r="Y41" s="44"/>
      <c r="Z41" s="45">
        <f t="shared" si="14"/>
        <v>0</v>
      </c>
      <c r="AA41" s="40">
        <f t="shared" si="15"/>
        <v>0</v>
      </c>
      <c r="AD41" s="36"/>
      <c r="AE41" s="36"/>
      <c r="AJ41" s="47"/>
      <c r="AK41" s="47"/>
      <c r="AL41" s="24"/>
      <c r="AM41" s="24"/>
      <c r="AN41" s="24"/>
    </row>
    <row r="42" spans="2:40" ht="15.75" customHeight="1">
      <c r="B42" s="309"/>
      <c r="C42" s="310"/>
      <c r="D42" s="310"/>
      <c r="E42" s="311">
        <f t="shared" si="11"/>
        <v>0</v>
      </c>
      <c r="F42" s="392" t="s">
        <v>46</v>
      </c>
      <c r="G42" s="393"/>
      <c r="H42" s="41" t="str">
        <f>IF($F42&lt;&gt;"Resource name",VLOOKUP($F42,'3. Resources'!$B$86:$C$95,2,FALSE),"")</f>
        <v/>
      </c>
      <c r="I42" s="42">
        <f t="shared" si="12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13"/>
        <v>0</v>
      </c>
      <c r="Y42" s="44"/>
      <c r="Z42" s="45">
        <f t="shared" si="14"/>
        <v>0</v>
      </c>
      <c r="AA42" s="40">
        <f t="shared" si="15"/>
        <v>0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309"/>
      <c r="C43" s="310"/>
      <c r="D43" s="310"/>
      <c r="E43" s="311">
        <f t="shared" si="11"/>
        <v>0</v>
      </c>
      <c r="F43" s="392" t="s">
        <v>46</v>
      </c>
      <c r="G43" s="393"/>
      <c r="H43" s="41" t="str">
        <f>IF($F43&lt;&gt;"Resource name",VLOOKUP($F43,'3. Resources'!$B$86:$C$95,2,FALSE),"")</f>
        <v/>
      </c>
      <c r="I43" s="42">
        <f t="shared" si="12"/>
        <v>0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40">
        <f t="shared" si="13"/>
        <v>0</v>
      </c>
      <c r="Y43" s="44"/>
      <c r="Z43" s="45">
        <f t="shared" si="14"/>
        <v>0</v>
      </c>
      <c r="AA43" s="40">
        <f t="shared" si="15"/>
        <v>0</v>
      </c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/>
      <c r="C44" s="310"/>
      <c r="D44" s="310"/>
      <c r="E44" s="311">
        <f t="shared" si="11"/>
        <v>0</v>
      </c>
      <c r="F44" s="392" t="s">
        <v>46</v>
      </c>
      <c r="G44" s="393"/>
      <c r="H44" s="41" t="str">
        <f>IF($F44&lt;&gt;"Resource name",VLOOKUP($F44,'3. Resources'!$B$86:$C$95,2,FALSE),"")</f>
        <v/>
      </c>
      <c r="I44" s="42">
        <f t="shared" si="12"/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si="13"/>
        <v>0</v>
      </c>
      <c r="Y44" s="44"/>
      <c r="Z44" s="45">
        <f t="shared" si="14"/>
        <v>0</v>
      </c>
      <c r="AA44" s="40">
        <f t="shared" si="15"/>
        <v>0</v>
      </c>
      <c r="AD44" s="36"/>
      <c r="AE44" s="36"/>
      <c r="AJ44" s="47"/>
      <c r="AK44" s="47"/>
      <c r="AL44" s="24"/>
      <c r="AM44" s="24"/>
      <c r="AN44" s="24"/>
    </row>
    <row r="45" spans="2:40" ht="15.75" customHeight="1">
      <c r="B45" s="309"/>
      <c r="C45" s="310"/>
      <c r="D45" s="310"/>
      <c r="E45" s="311">
        <f t="shared" si="11"/>
        <v>0</v>
      </c>
      <c r="F45" s="392" t="s">
        <v>46</v>
      </c>
      <c r="G45" s="393"/>
      <c r="H45" s="41" t="str">
        <f>IF($F45&lt;&gt;"Resource name",VLOOKUP($F45,'3. Resources'!$B$86:$C$95,2,FALSE),"")</f>
        <v/>
      </c>
      <c r="I45" s="42">
        <f t="shared" si="12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13"/>
        <v>0</v>
      </c>
      <c r="Y45" s="44"/>
      <c r="Z45" s="45">
        <f t="shared" si="14"/>
        <v>0</v>
      </c>
      <c r="AA45" s="40">
        <f t="shared" si="15"/>
        <v>0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309"/>
      <c r="C46" s="310"/>
      <c r="D46" s="310"/>
      <c r="E46" s="311">
        <f t="shared" si="11"/>
        <v>0</v>
      </c>
      <c r="F46" s="392" t="s">
        <v>46</v>
      </c>
      <c r="G46" s="393"/>
      <c r="H46" s="41" t="str">
        <f>IF($F46&lt;&gt;"Resource name",VLOOKUP($F46,'3. Resources'!$B$86:$C$95,2,FALSE),"")</f>
        <v/>
      </c>
      <c r="I46" s="42">
        <f t="shared" si="12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13"/>
        <v>0</v>
      </c>
      <c r="Y46" s="44"/>
      <c r="Z46" s="45">
        <f t="shared" si="14"/>
        <v>0</v>
      </c>
      <c r="AA46" s="40">
        <f t="shared" si="15"/>
        <v>0</v>
      </c>
      <c r="AD46" s="36"/>
      <c r="AE46" s="36"/>
      <c r="AJ46" s="47"/>
      <c r="AK46" s="47"/>
      <c r="AL46" s="24"/>
      <c r="AM46" s="24"/>
      <c r="AN46" s="24"/>
    </row>
    <row r="47" spans="2:40" ht="15.75" customHeight="1">
      <c r="B47" s="309"/>
      <c r="C47" s="310"/>
      <c r="D47" s="310"/>
      <c r="E47" s="311">
        <f t="shared" si="11"/>
        <v>0</v>
      </c>
      <c r="F47" s="392" t="s">
        <v>46</v>
      </c>
      <c r="G47" s="393"/>
      <c r="H47" s="41" t="str">
        <f>IF($F47&lt;&gt;"Resource name",VLOOKUP($F47,'3. Resources'!$B$86:$C$95,2,FALSE),"")</f>
        <v/>
      </c>
      <c r="I47" s="42">
        <f t="shared" si="12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13"/>
        <v>0</v>
      </c>
      <c r="Y47" s="44"/>
      <c r="Z47" s="45">
        <f t="shared" si="14"/>
        <v>0</v>
      </c>
      <c r="AA47" s="40">
        <f t="shared" si="15"/>
        <v>0</v>
      </c>
      <c r="AD47" s="36"/>
      <c r="AE47" s="36"/>
      <c r="AJ47" s="47"/>
      <c r="AK47" s="47"/>
      <c r="AL47" s="24"/>
      <c r="AM47" s="24"/>
      <c r="AN47" s="24"/>
    </row>
    <row r="48" spans="2:40" ht="15.75" customHeight="1">
      <c r="B48" s="309"/>
      <c r="C48" s="310"/>
      <c r="D48" s="310"/>
      <c r="E48" s="311">
        <f t="shared" si="11"/>
        <v>0</v>
      </c>
      <c r="F48" s="392" t="s">
        <v>46</v>
      </c>
      <c r="G48" s="393"/>
      <c r="H48" s="41" t="str">
        <f>IF($F48&lt;&gt;"Resource name",VLOOKUP($F48,'3. Resources'!$B$86:$C$95,2,FALSE),"")</f>
        <v/>
      </c>
      <c r="I48" s="42">
        <f t="shared" si="1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13"/>
        <v>0</v>
      </c>
      <c r="Y48" s="44"/>
      <c r="Z48" s="45">
        <f t="shared" si="14"/>
        <v>0</v>
      </c>
      <c r="AA48" s="40">
        <f t="shared" si="15"/>
        <v>0</v>
      </c>
      <c r="AD48" s="36"/>
      <c r="AE48" s="36"/>
      <c r="AJ48" s="47"/>
      <c r="AK48" s="47"/>
      <c r="AL48" s="24"/>
      <c r="AM48" s="24"/>
      <c r="AN48" s="24"/>
    </row>
    <row r="49" spans="2:40">
      <c r="B49" s="309"/>
      <c r="C49" s="310"/>
      <c r="D49" s="310"/>
      <c r="E49" s="311">
        <f t="shared" si="11"/>
        <v>0</v>
      </c>
      <c r="F49" s="392" t="s">
        <v>46</v>
      </c>
      <c r="G49" s="393"/>
      <c r="H49" s="41" t="str">
        <f>IF($F49&lt;&gt;"Resource name",VLOOKUP($F49,'3. Resources'!$B$86:$C$95,2,FALSE),"")</f>
        <v/>
      </c>
      <c r="I49" s="42">
        <f t="shared" si="1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13"/>
        <v>0</v>
      </c>
      <c r="Y49" s="44"/>
      <c r="Z49" s="45">
        <f t="shared" si="14"/>
        <v>0</v>
      </c>
      <c r="AA49" s="40">
        <f t="shared" si="15"/>
        <v>0</v>
      </c>
      <c r="AD49" s="36"/>
      <c r="AE49" s="36"/>
      <c r="AJ49" s="47"/>
      <c r="AK49" s="47"/>
      <c r="AL49" s="24"/>
      <c r="AM49" s="24"/>
      <c r="AN49" s="24"/>
    </row>
    <row r="50" spans="2:40">
      <c r="B50" s="309"/>
      <c r="C50" s="310"/>
      <c r="D50" s="310"/>
      <c r="E50" s="311">
        <f t="shared" si="11"/>
        <v>0</v>
      </c>
      <c r="F50" s="392" t="s">
        <v>46</v>
      </c>
      <c r="G50" s="393"/>
      <c r="H50" s="41" t="str">
        <f>IF($F50&lt;&gt;"Resource name",VLOOKUP($F50,'3. Resources'!$B$86:$C$95,2,FALSE),"")</f>
        <v/>
      </c>
      <c r="I50" s="42">
        <f t="shared" si="12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13"/>
        <v>0</v>
      </c>
      <c r="Y50" s="44"/>
      <c r="Z50" s="45">
        <f t="shared" si="14"/>
        <v>0</v>
      </c>
      <c r="AA50" s="40">
        <f t="shared" si="15"/>
        <v>0</v>
      </c>
      <c r="AD50" s="36"/>
      <c r="AE50" s="36"/>
      <c r="AJ50" s="47"/>
      <c r="AK50" s="47"/>
      <c r="AL50" s="24"/>
      <c r="AM50" s="24"/>
      <c r="AN50" s="24"/>
    </row>
    <row r="51" spans="2:40">
      <c r="B51" s="309"/>
      <c r="C51" s="310"/>
      <c r="D51" s="310"/>
      <c r="E51" s="311">
        <f t="shared" si="11"/>
        <v>0</v>
      </c>
      <c r="F51" s="392" t="s">
        <v>46</v>
      </c>
      <c r="G51" s="393"/>
      <c r="H51" s="41" t="str">
        <f>IF($F51&lt;&gt;"Resource name",VLOOKUP($F51,'3. Resources'!$B$86:$C$95,2,FALSE),"")</f>
        <v/>
      </c>
      <c r="I51" s="42">
        <f t="shared" si="12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13"/>
        <v>0</v>
      </c>
      <c r="Y51" s="44"/>
      <c r="Z51" s="45">
        <f t="shared" si="14"/>
        <v>0</v>
      </c>
      <c r="AA51" s="40">
        <f t="shared" si="15"/>
        <v>0</v>
      </c>
      <c r="AD51" s="36"/>
      <c r="AE51" s="36"/>
      <c r="AJ51" s="47"/>
      <c r="AK51" s="47"/>
      <c r="AL51" s="24"/>
      <c r="AM51" s="24"/>
      <c r="AN51" s="24"/>
    </row>
    <row r="52" spans="2:40">
      <c r="B52" s="48" t="s">
        <v>98</v>
      </c>
      <c r="C52" s="49"/>
      <c r="D52" s="49"/>
      <c r="E52" s="49"/>
      <c r="F52" s="394"/>
      <c r="G52" s="394"/>
      <c r="H52" s="50"/>
      <c r="I52" s="50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2"/>
      <c r="Y52" s="53"/>
      <c r="Z52" s="54"/>
      <c r="AA52" s="55"/>
      <c r="AD52" s="36"/>
      <c r="AE52" s="36"/>
      <c r="AJ52" s="47"/>
      <c r="AK52" s="47"/>
      <c r="AL52" s="24"/>
      <c r="AM52" s="24"/>
      <c r="AN52" s="24"/>
    </row>
    <row r="53" spans="2:40">
      <c r="B53" s="309"/>
      <c r="C53" s="310"/>
      <c r="D53" s="310"/>
      <c r="E53" s="311">
        <f t="shared" ref="E53:E67" si="16">SUM(J53:W53)</f>
        <v>0</v>
      </c>
      <c r="F53" s="392" t="s">
        <v>46</v>
      </c>
      <c r="G53" s="393"/>
      <c r="H53" s="41" t="str">
        <f>IF($F53&lt;&gt;"Resource name",VLOOKUP($F53,'3. Resources'!$B$86:$C$95,2,FALSE),"")</f>
        <v/>
      </c>
      <c r="I53" s="42">
        <f t="shared" ref="I53:I67" si="17">IF(D53&lt;&gt;0,E53/D53,0)</f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ref="X53:X67" si="18">D53-E53</f>
        <v>0</v>
      </c>
      <c r="Y53" s="44"/>
      <c r="Z53" s="45">
        <f t="shared" ref="Z53:Z67" si="19">IF(AND(C53&lt;&gt;"",C53&lt;&gt;0),D53/C53-1,0)</f>
        <v>0</v>
      </c>
      <c r="AA53" s="40">
        <f t="shared" ref="AA53:AA67" si="20">C53-D53</f>
        <v>0</v>
      </c>
      <c r="AD53" s="36"/>
      <c r="AE53" s="36"/>
      <c r="AJ53" s="47"/>
      <c r="AK53" s="47"/>
      <c r="AL53" s="24"/>
      <c r="AM53" s="24"/>
      <c r="AN53" s="24"/>
    </row>
    <row r="54" spans="2:40">
      <c r="B54" s="309"/>
      <c r="C54" s="310"/>
      <c r="D54" s="310"/>
      <c r="E54" s="311">
        <f t="shared" si="16"/>
        <v>0</v>
      </c>
      <c r="F54" s="392" t="s">
        <v>46</v>
      </c>
      <c r="G54" s="393"/>
      <c r="H54" s="41" t="str">
        <f>IF($F54&lt;&gt;"Resource name",VLOOKUP($F54,'3. Resources'!$B$86:$C$95,2,FALSE),"")</f>
        <v/>
      </c>
      <c r="I54" s="42">
        <f t="shared" si="17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18"/>
        <v>0</v>
      </c>
      <c r="Y54" s="44"/>
      <c r="Z54" s="45">
        <f t="shared" si="19"/>
        <v>0</v>
      </c>
      <c r="AA54" s="40">
        <f t="shared" si="20"/>
        <v>0</v>
      </c>
      <c r="AD54" s="36"/>
      <c r="AE54" s="36"/>
      <c r="AJ54" s="47"/>
      <c r="AK54" s="47"/>
      <c r="AL54" s="24"/>
      <c r="AM54" s="24"/>
      <c r="AN54" s="24"/>
    </row>
    <row r="55" spans="2:40">
      <c r="B55" s="309"/>
      <c r="C55" s="310"/>
      <c r="D55" s="310"/>
      <c r="E55" s="311">
        <f t="shared" si="16"/>
        <v>0</v>
      </c>
      <c r="F55" s="392" t="s">
        <v>46</v>
      </c>
      <c r="G55" s="393"/>
      <c r="H55" s="41" t="str">
        <f>IF($F55&lt;&gt;"Resource name",VLOOKUP($F55,'3. Resources'!$B$86:$C$95,2,FALSE),"")</f>
        <v/>
      </c>
      <c r="I55" s="42">
        <f t="shared" si="17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18"/>
        <v>0</v>
      </c>
      <c r="Y55" s="44"/>
      <c r="Z55" s="45">
        <f t="shared" si="19"/>
        <v>0</v>
      </c>
      <c r="AA55" s="40">
        <f t="shared" si="20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16"/>
        <v>0</v>
      </c>
      <c r="F56" s="392" t="s">
        <v>46</v>
      </c>
      <c r="G56" s="393"/>
      <c r="H56" s="41" t="str">
        <f>IF($F56&lt;&gt;"Resource name",VLOOKUP($F56,'3. Resources'!$B$86:$C$95,2,FALSE),"")</f>
        <v/>
      </c>
      <c r="I56" s="42">
        <f t="shared" si="17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18"/>
        <v>0</v>
      </c>
      <c r="Y56" s="44"/>
      <c r="Z56" s="45">
        <f t="shared" si="19"/>
        <v>0</v>
      </c>
      <c r="AA56" s="40">
        <f t="shared" si="20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16"/>
        <v>0</v>
      </c>
      <c r="F57" s="392" t="s">
        <v>46</v>
      </c>
      <c r="G57" s="393"/>
      <c r="H57" s="41" t="str">
        <f>IF($F57&lt;&gt;"Resource name",VLOOKUP($F57,'3. Resources'!$B$86:$C$95,2,FALSE),"")</f>
        <v/>
      </c>
      <c r="I57" s="42">
        <f t="shared" si="17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18"/>
        <v>0</v>
      </c>
      <c r="Y57" s="44"/>
      <c r="Z57" s="45">
        <f t="shared" si="19"/>
        <v>0</v>
      </c>
      <c r="AA57" s="40">
        <f t="shared" si="20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16"/>
        <v>0</v>
      </c>
      <c r="F58" s="392" t="s">
        <v>46</v>
      </c>
      <c r="G58" s="393"/>
      <c r="H58" s="41" t="str">
        <f>IF($F58&lt;&gt;"Resource name",VLOOKUP($F58,'3. Resources'!$B$86:$C$95,2,FALSE),"")</f>
        <v/>
      </c>
      <c r="I58" s="42">
        <f t="shared" si="17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18"/>
        <v>0</v>
      </c>
      <c r="Y58" s="44"/>
      <c r="Z58" s="45">
        <f t="shared" si="19"/>
        <v>0</v>
      </c>
      <c r="AA58" s="40">
        <f t="shared" si="20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309"/>
      <c r="C59" s="310"/>
      <c r="D59" s="310"/>
      <c r="E59" s="311">
        <f t="shared" si="16"/>
        <v>0</v>
      </c>
      <c r="F59" s="392" t="s">
        <v>46</v>
      </c>
      <c r="G59" s="393"/>
      <c r="H59" s="41" t="str">
        <f>IF($F59&lt;&gt;"Resource name",VLOOKUP($F59,'3. Resources'!$B$86:$C$95,2,FALSE),"")</f>
        <v/>
      </c>
      <c r="I59" s="42">
        <f t="shared" si="17"/>
        <v>0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40">
        <f t="shared" si="18"/>
        <v>0</v>
      </c>
      <c r="Y59" s="44"/>
      <c r="Z59" s="45">
        <f t="shared" si="19"/>
        <v>0</v>
      </c>
      <c r="AA59" s="40">
        <f t="shared" si="20"/>
        <v>0</v>
      </c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si="16"/>
        <v>0</v>
      </c>
      <c r="F60" s="392" t="s">
        <v>46</v>
      </c>
      <c r="G60" s="393"/>
      <c r="H60" s="41" t="str">
        <f>IF($F60&lt;&gt;"Resource name",VLOOKUP($F60,'3. Resources'!$B$86:$C$95,2,FALSE),"")</f>
        <v/>
      </c>
      <c r="I60" s="42">
        <f t="shared" si="17"/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si="18"/>
        <v>0</v>
      </c>
      <c r="Y60" s="44"/>
      <c r="Z60" s="45">
        <f t="shared" si="19"/>
        <v>0</v>
      </c>
      <c r="AA60" s="40">
        <f t="shared" si="20"/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16"/>
        <v>0</v>
      </c>
      <c r="F61" s="392" t="s">
        <v>46</v>
      </c>
      <c r="G61" s="393"/>
      <c r="H61" s="41" t="str">
        <f>IF($F61&lt;&gt;"Resource name",VLOOKUP($F61,'3. Resources'!$B$86:$C$95,2,FALSE),"")</f>
        <v/>
      </c>
      <c r="I61" s="42">
        <f t="shared" si="1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18"/>
        <v>0</v>
      </c>
      <c r="Y61" s="44"/>
      <c r="Z61" s="45">
        <f t="shared" si="19"/>
        <v>0</v>
      </c>
      <c r="AA61" s="40">
        <f t="shared" si="2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16"/>
        <v>0</v>
      </c>
      <c r="F62" s="392" t="s">
        <v>46</v>
      </c>
      <c r="G62" s="393"/>
      <c r="H62" s="41" t="str">
        <f>IF($F62&lt;&gt;"Resource name",VLOOKUP($F62,'3. Resources'!$B$86:$C$95,2,FALSE),"")</f>
        <v/>
      </c>
      <c r="I62" s="42">
        <f t="shared" si="1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18"/>
        <v>0</v>
      </c>
      <c r="Y62" s="44"/>
      <c r="Z62" s="45">
        <f t="shared" si="19"/>
        <v>0</v>
      </c>
      <c r="AA62" s="40">
        <f t="shared" si="20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16"/>
        <v>0</v>
      </c>
      <c r="F63" s="392" t="s">
        <v>46</v>
      </c>
      <c r="G63" s="393"/>
      <c r="H63" s="41" t="str">
        <f>IF($F63&lt;&gt;"Resource name",VLOOKUP($F63,'3. Resources'!$B$86:$C$95,2,FALSE),"")</f>
        <v/>
      </c>
      <c r="I63" s="42">
        <f t="shared" si="1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18"/>
        <v>0</v>
      </c>
      <c r="Y63" s="44"/>
      <c r="Z63" s="45">
        <f t="shared" si="19"/>
        <v>0</v>
      </c>
      <c r="AA63" s="40">
        <f t="shared" si="20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16"/>
        <v>0</v>
      </c>
      <c r="F64" s="392" t="s">
        <v>46</v>
      </c>
      <c r="G64" s="393"/>
      <c r="H64" s="41" t="str">
        <f>IF($F64&lt;&gt;"Resource name",VLOOKUP($F64,'3. Resources'!$B$86:$C$95,2,FALSE),"")</f>
        <v/>
      </c>
      <c r="I64" s="42">
        <f t="shared" si="1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18"/>
        <v>0</v>
      </c>
      <c r="Y64" s="44"/>
      <c r="Z64" s="45">
        <f t="shared" si="19"/>
        <v>0</v>
      </c>
      <c r="AA64" s="40">
        <f t="shared" si="20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16"/>
        <v>0</v>
      </c>
      <c r="F65" s="392" t="s">
        <v>46</v>
      </c>
      <c r="G65" s="393"/>
      <c r="H65" s="41" t="str">
        <f>IF($F65&lt;&gt;"Resource name",VLOOKUP($F65,'3. Resources'!$B$86:$C$95,2,FALSE),"")</f>
        <v/>
      </c>
      <c r="I65" s="42">
        <f t="shared" si="1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18"/>
        <v>0</v>
      </c>
      <c r="Y65" s="44"/>
      <c r="Z65" s="45">
        <f t="shared" si="19"/>
        <v>0</v>
      </c>
      <c r="AA65" s="40">
        <f t="shared" si="20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16"/>
        <v>0</v>
      </c>
      <c r="F66" s="392" t="s">
        <v>46</v>
      </c>
      <c r="G66" s="393"/>
      <c r="H66" s="41" t="str">
        <f>IF($F66&lt;&gt;"Resource name",VLOOKUP($F66,'3. Resources'!$B$86:$C$95,2,FALSE),"")</f>
        <v/>
      </c>
      <c r="I66" s="42">
        <f t="shared" si="17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18"/>
        <v>0</v>
      </c>
      <c r="Y66" s="44"/>
      <c r="Z66" s="45">
        <f t="shared" si="19"/>
        <v>0</v>
      </c>
      <c r="AA66" s="40">
        <f t="shared" si="20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16"/>
        <v>0</v>
      </c>
      <c r="F67" s="392" t="s">
        <v>46</v>
      </c>
      <c r="G67" s="393"/>
      <c r="H67" s="41" t="str">
        <f>IF($F67&lt;&gt;"Resource name",VLOOKUP($F67,'3. Resources'!$B$86:$C$95,2,FALSE),"")</f>
        <v/>
      </c>
      <c r="I67" s="42">
        <f t="shared" si="17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18"/>
        <v>0</v>
      </c>
      <c r="Y67" s="44"/>
      <c r="Z67" s="45">
        <f t="shared" si="19"/>
        <v>0</v>
      </c>
      <c r="AA67" s="40">
        <f t="shared" si="20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48" t="s">
        <v>99</v>
      </c>
      <c r="C68" s="49"/>
      <c r="D68" s="49"/>
      <c r="E68" s="49"/>
      <c r="F68" s="394"/>
      <c r="G68" s="394"/>
      <c r="H68" s="50"/>
      <c r="I68" s="50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2"/>
      <c r="Y68" s="53"/>
      <c r="Z68" s="54"/>
      <c r="AA68" s="55"/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ref="E69:E83" si="21">SUM(J69:W69)</f>
        <v>0</v>
      </c>
      <c r="F69" s="392" t="s">
        <v>46</v>
      </c>
      <c r="G69" s="393"/>
      <c r="H69" s="41" t="str">
        <f>IF($F69&lt;&gt;"Resource name",VLOOKUP($F69,'3. Resources'!$B$86:$C$95,2,FALSE),"")</f>
        <v/>
      </c>
      <c r="I69" s="42">
        <f t="shared" ref="I69:I83" si="22">IF(D69&lt;&gt;0,E69/D69,0)</f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ref="X69:X83" si="23">D69-E69</f>
        <v>0</v>
      </c>
      <c r="Y69" s="44"/>
      <c r="Z69" s="45">
        <f t="shared" ref="Z69:Z83" si="24">IF(AND(C69&lt;&gt;"",C69&lt;&gt;0),D69/C69-1,0)</f>
        <v>0</v>
      </c>
      <c r="AA69" s="40">
        <f t="shared" ref="AA69:AA83" si="25">C69-D69</f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21"/>
        <v>0</v>
      </c>
      <c r="F70" s="392" t="s">
        <v>46</v>
      </c>
      <c r="G70" s="393"/>
      <c r="H70" s="41" t="str">
        <f>IF($F70&lt;&gt;"Resource name",VLOOKUP($F70,'3. Resources'!$B$86:$C$95,2,FALSE),"")</f>
        <v/>
      </c>
      <c r="I70" s="42">
        <f t="shared" si="22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23"/>
        <v>0</v>
      </c>
      <c r="Y70" s="44"/>
      <c r="Z70" s="45">
        <f t="shared" si="24"/>
        <v>0</v>
      </c>
      <c r="AA70" s="40">
        <f t="shared" si="25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21"/>
        <v>0</v>
      </c>
      <c r="F71" s="392" t="s">
        <v>46</v>
      </c>
      <c r="G71" s="393"/>
      <c r="H71" s="41" t="str">
        <f>IF($F71&lt;&gt;"Resource name",VLOOKUP($F71,'3. Resources'!$B$86:$C$95,2,FALSE),"")</f>
        <v/>
      </c>
      <c r="I71" s="42">
        <f t="shared" si="22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23"/>
        <v>0</v>
      </c>
      <c r="Y71" s="44"/>
      <c r="Z71" s="45">
        <f t="shared" si="24"/>
        <v>0</v>
      </c>
      <c r="AA71" s="40">
        <f t="shared" si="25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21"/>
        <v>0</v>
      </c>
      <c r="F72" s="392" t="s">
        <v>46</v>
      </c>
      <c r="G72" s="393"/>
      <c r="H72" s="41" t="str">
        <f>IF($F72&lt;&gt;"Resource name",VLOOKUP($F72,'3. Resources'!$B$86:$C$95,2,FALSE),"")</f>
        <v/>
      </c>
      <c r="I72" s="42">
        <f t="shared" si="22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23"/>
        <v>0</v>
      </c>
      <c r="Y72" s="44"/>
      <c r="Z72" s="45">
        <f t="shared" si="24"/>
        <v>0</v>
      </c>
      <c r="AA72" s="40">
        <f t="shared" si="25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21"/>
        <v>0</v>
      </c>
      <c r="F73" s="392" t="s">
        <v>46</v>
      </c>
      <c r="G73" s="393"/>
      <c r="H73" s="41" t="str">
        <f>IF($F73&lt;&gt;"Resource name",VLOOKUP($F73,'3. Resources'!$B$86:$C$95,2,FALSE),"")</f>
        <v/>
      </c>
      <c r="I73" s="42">
        <f t="shared" si="22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23"/>
        <v>0</v>
      </c>
      <c r="Y73" s="44"/>
      <c r="Z73" s="45">
        <f t="shared" si="24"/>
        <v>0</v>
      </c>
      <c r="AA73" s="40">
        <f t="shared" si="25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21"/>
        <v>0</v>
      </c>
      <c r="F74" s="392" t="s">
        <v>46</v>
      </c>
      <c r="G74" s="393"/>
      <c r="H74" s="41" t="str">
        <f>IF($F74&lt;&gt;"Resource name",VLOOKUP($F74,'3. Resources'!$B$86:$C$95,2,FALSE),"")</f>
        <v/>
      </c>
      <c r="I74" s="42">
        <f t="shared" si="22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23"/>
        <v>0</v>
      </c>
      <c r="Y74" s="44"/>
      <c r="Z74" s="45">
        <f t="shared" si="24"/>
        <v>0</v>
      </c>
      <c r="AA74" s="40">
        <f t="shared" si="25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309"/>
      <c r="C75" s="310"/>
      <c r="D75" s="310"/>
      <c r="E75" s="311">
        <f t="shared" si="21"/>
        <v>0</v>
      </c>
      <c r="F75" s="392" t="s">
        <v>46</v>
      </c>
      <c r="G75" s="393"/>
      <c r="H75" s="41" t="str">
        <f>IF($F75&lt;&gt;"Resource name",VLOOKUP($F75,'3. Resources'!$B$86:$C$95,2,FALSE),"")</f>
        <v/>
      </c>
      <c r="I75" s="42">
        <f t="shared" si="22"/>
        <v>0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40">
        <f t="shared" si="23"/>
        <v>0</v>
      </c>
      <c r="Y75" s="44"/>
      <c r="Z75" s="45">
        <f t="shared" si="24"/>
        <v>0</v>
      </c>
      <c r="AA75" s="40">
        <f t="shared" si="25"/>
        <v>0</v>
      </c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si="21"/>
        <v>0</v>
      </c>
      <c r="F76" s="392" t="s">
        <v>46</v>
      </c>
      <c r="G76" s="393"/>
      <c r="H76" s="41" t="str">
        <f>IF($F76&lt;&gt;"Resource name",VLOOKUP($F76,'3. Resources'!$B$86:$C$95,2,FALSE),"")</f>
        <v/>
      </c>
      <c r="I76" s="42">
        <f t="shared" si="22"/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si="23"/>
        <v>0</v>
      </c>
      <c r="Y76" s="44"/>
      <c r="Z76" s="45">
        <f t="shared" si="24"/>
        <v>0</v>
      </c>
      <c r="AA76" s="40">
        <f t="shared" si="25"/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21"/>
        <v>0</v>
      </c>
      <c r="F77" s="392" t="s">
        <v>46</v>
      </c>
      <c r="G77" s="393"/>
      <c r="H77" s="41" t="str">
        <f>IF($F77&lt;&gt;"Resource name",VLOOKUP($F77,'3. Resources'!$B$86:$C$95,2,FALSE),"")</f>
        <v/>
      </c>
      <c r="I77" s="42">
        <f t="shared" si="2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23"/>
        <v>0</v>
      </c>
      <c r="Y77" s="44"/>
      <c r="Z77" s="45">
        <f t="shared" si="24"/>
        <v>0</v>
      </c>
      <c r="AA77" s="40">
        <f t="shared" si="2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21"/>
        <v>0</v>
      </c>
      <c r="F78" s="392" t="s">
        <v>46</v>
      </c>
      <c r="G78" s="393"/>
      <c r="H78" s="41" t="str">
        <f>IF($F78&lt;&gt;"Resource name",VLOOKUP($F78,'3. Resources'!$B$86:$C$95,2,FALSE),"")</f>
        <v/>
      </c>
      <c r="I78" s="42">
        <f t="shared" si="2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23"/>
        <v>0</v>
      </c>
      <c r="Y78" s="44"/>
      <c r="Z78" s="45">
        <f t="shared" si="24"/>
        <v>0</v>
      </c>
      <c r="AA78" s="40">
        <f t="shared" si="2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21"/>
        <v>0</v>
      </c>
      <c r="F79" s="392" t="s">
        <v>46</v>
      </c>
      <c r="G79" s="393"/>
      <c r="H79" s="41" t="str">
        <f>IF($F79&lt;&gt;"Resource name",VLOOKUP($F79,'3. Resources'!$B$86:$C$95,2,FALSE),"")</f>
        <v/>
      </c>
      <c r="I79" s="42">
        <f t="shared" si="2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23"/>
        <v>0</v>
      </c>
      <c r="Y79" s="44"/>
      <c r="Z79" s="45">
        <f t="shared" si="24"/>
        <v>0</v>
      </c>
      <c r="AA79" s="40">
        <f t="shared" si="2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21"/>
        <v>0</v>
      </c>
      <c r="F80" s="392" t="s">
        <v>46</v>
      </c>
      <c r="G80" s="393"/>
      <c r="H80" s="41" t="str">
        <f>IF($F80&lt;&gt;"Resource name",VLOOKUP($F80,'3. Resources'!$B$86:$C$95,2,FALSE),"")</f>
        <v/>
      </c>
      <c r="I80" s="42">
        <f t="shared" si="2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23"/>
        <v>0</v>
      </c>
      <c r="Y80" s="44"/>
      <c r="Z80" s="45">
        <f t="shared" si="24"/>
        <v>0</v>
      </c>
      <c r="AA80" s="40">
        <f t="shared" si="2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21"/>
        <v>0</v>
      </c>
      <c r="F81" s="392" t="s">
        <v>46</v>
      </c>
      <c r="G81" s="393"/>
      <c r="H81" s="41" t="str">
        <f>IF($F81&lt;&gt;"Resource name",VLOOKUP($F81,'3. Resources'!$B$86:$C$95,2,FALSE),"")</f>
        <v/>
      </c>
      <c r="I81" s="42">
        <f t="shared" si="2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23"/>
        <v>0</v>
      </c>
      <c r="Y81" s="44"/>
      <c r="Z81" s="45">
        <f t="shared" si="24"/>
        <v>0</v>
      </c>
      <c r="AA81" s="40">
        <f t="shared" si="2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21"/>
        <v>0</v>
      </c>
      <c r="F82" s="392" t="s">
        <v>46</v>
      </c>
      <c r="G82" s="393"/>
      <c r="H82" s="41" t="str">
        <f>IF($F82&lt;&gt;"Resource name",VLOOKUP($F82,'3. Resources'!$B$86:$C$95,2,FALSE),"")</f>
        <v/>
      </c>
      <c r="I82" s="42">
        <f t="shared" si="22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23"/>
        <v>0</v>
      </c>
      <c r="Y82" s="44"/>
      <c r="Z82" s="45">
        <f t="shared" si="24"/>
        <v>0</v>
      </c>
      <c r="AA82" s="40">
        <f t="shared" si="25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21"/>
        <v>0</v>
      </c>
      <c r="F83" s="392" t="s">
        <v>46</v>
      </c>
      <c r="G83" s="393"/>
      <c r="H83" s="41" t="str">
        <f>IF($F83&lt;&gt;"Resource name",VLOOKUP($F83,'3. Resources'!$B$86:$C$95,2,FALSE),"")</f>
        <v/>
      </c>
      <c r="I83" s="42">
        <f t="shared" si="22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23"/>
        <v>0</v>
      </c>
      <c r="Y83" s="44"/>
      <c r="Z83" s="45">
        <f t="shared" si="24"/>
        <v>0</v>
      </c>
      <c r="AA83" s="40">
        <f t="shared" si="25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48" t="s">
        <v>100</v>
      </c>
      <c r="C84" s="49"/>
      <c r="D84" s="49"/>
      <c r="E84" s="49"/>
      <c r="F84" s="394"/>
      <c r="G84" s="394"/>
      <c r="H84" s="50"/>
      <c r="I84" s="50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2"/>
      <c r="Y84" s="53"/>
      <c r="Z84" s="54"/>
      <c r="AA84" s="55"/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ref="E85:E109" si="26">SUM(J85:W85)</f>
        <v>0</v>
      </c>
      <c r="F85" s="392" t="s">
        <v>46</v>
      </c>
      <c r="G85" s="393"/>
      <c r="H85" s="41" t="str">
        <f>IF($F85&lt;&gt;"Resource name",VLOOKUP($F85,'3. Resources'!$B$86:$C$95,2,FALSE),"")</f>
        <v/>
      </c>
      <c r="I85" s="42">
        <f t="shared" ref="I85:I99" si="27">IF(D85&lt;&gt;0,E85/D85,0)</f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ref="X85:X108" si="28">D85-E85</f>
        <v>0</v>
      </c>
      <c r="Y85" s="44"/>
      <c r="Z85" s="45">
        <f t="shared" ref="Z85:Z99" si="29">IF(AND(C85&lt;&gt;"",C85&lt;&gt;0),D85/C85-1,0)</f>
        <v>0</v>
      </c>
      <c r="AA85" s="40">
        <f t="shared" ref="AA85:AA99" si="30">C85-D85</f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26"/>
        <v>0</v>
      </c>
      <c r="F86" s="392" t="s">
        <v>46</v>
      </c>
      <c r="G86" s="393"/>
      <c r="H86" s="41" t="str">
        <f>IF($F86&lt;&gt;"Resource name",VLOOKUP($F86,'3. Resources'!$B$86:$C$95,2,FALSE),"")</f>
        <v/>
      </c>
      <c r="I86" s="42">
        <f t="shared" si="27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28"/>
        <v>0</v>
      </c>
      <c r="Y86" s="44"/>
      <c r="Z86" s="45">
        <f t="shared" si="29"/>
        <v>0</v>
      </c>
      <c r="AA86" s="40">
        <f t="shared" si="30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26"/>
        <v>0</v>
      </c>
      <c r="F87" s="392" t="s">
        <v>46</v>
      </c>
      <c r="G87" s="393"/>
      <c r="H87" s="41" t="str">
        <f>IF($F87&lt;&gt;"Resource name",VLOOKUP($F87,'3. Resources'!$B$86:$C$95,2,FALSE),"")</f>
        <v/>
      </c>
      <c r="I87" s="42">
        <f t="shared" si="27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28"/>
        <v>0</v>
      </c>
      <c r="Y87" s="44"/>
      <c r="Z87" s="45">
        <f t="shared" si="29"/>
        <v>0</v>
      </c>
      <c r="AA87" s="40">
        <f t="shared" si="30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26"/>
        <v>0</v>
      </c>
      <c r="F88" s="392" t="s">
        <v>46</v>
      </c>
      <c r="G88" s="393"/>
      <c r="H88" s="41" t="str">
        <f>IF($F88&lt;&gt;"Resource name",VLOOKUP($F88,'3. Resources'!$B$86:$C$95,2,FALSE),"")</f>
        <v/>
      </c>
      <c r="I88" s="42">
        <f t="shared" si="27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28"/>
        <v>0</v>
      </c>
      <c r="Y88" s="44"/>
      <c r="Z88" s="45">
        <f t="shared" si="29"/>
        <v>0</v>
      </c>
      <c r="AA88" s="40">
        <f t="shared" si="30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26"/>
        <v>0</v>
      </c>
      <c r="F89" s="392" t="s">
        <v>46</v>
      </c>
      <c r="G89" s="393"/>
      <c r="H89" s="41" t="str">
        <f>IF($F89&lt;&gt;"Resource name",VLOOKUP($F89,'3. Resources'!$B$86:$C$95,2,FALSE),"")</f>
        <v/>
      </c>
      <c r="I89" s="42">
        <f t="shared" si="27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28"/>
        <v>0</v>
      </c>
      <c r="Y89" s="44"/>
      <c r="Z89" s="45">
        <f t="shared" si="29"/>
        <v>0</v>
      </c>
      <c r="AA89" s="40">
        <f t="shared" si="30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26"/>
        <v>0</v>
      </c>
      <c r="F90" s="392" t="s">
        <v>46</v>
      </c>
      <c r="G90" s="393"/>
      <c r="H90" s="41" t="str">
        <f>IF($F90&lt;&gt;"Resource name",VLOOKUP($F90,'3. Resources'!$B$86:$C$95,2,FALSE),"")</f>
        <v/>
      </c>
      <c r="I90" s="42">
        <f t="shared" si="27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28"/>
        <v>0</v>
      </c>
      <c r="Y90" s="44"/>
      <c r="Z90" s="45">
        <f t="shared" si="29"/>
        <v>0</v>
      </c>
      <c r="AA90" s="40">
        <f t="shared" si="30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26"/>
        <v>0</v>
      </c>
      <c r="F91" s="392" t="s">
        <v>46</v>
      </c>
      <c r="G91" s="393"/>
      <c r="H91" s="41" t="str">
        <f>IF($F91&lt;&gt;"Resource name",VLOOKUP($F91,'3. Resources'!$B$86:$C$95,2,FALSE),"")</f>
        <v/>
      </c>
      <c r="I91" s="42">
        <f t="shared" si="27"/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28"/>
        <v>0</v>
      </c>
      <c r="Y91" s="44"/>
      <c r="Z91" s="45">
        <f t="shared" si="29"/>
        <v>0</v>
      </c>
      <c r="AA91" s="40">
        <f t="shared" si="30"/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26"/>
        <v>0</v>
      </c>
      <c r="F92" s="392" t="s">
        <v>46</v>
      </c>
      <c r="G92" s="393"/>
      <c r="H92" s="41" t="str">
        <f>IF($F92&lt;&gt;"Resource name",VLOOKUP($F92,'3. Resources'!$B$86:$C$95,2,FALSE),"")</f>
        <v/>
      </c>
      <c r="I92" s="42">
        <f t="shared" si="27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28"/>
        <v>0</v>
      </c>
      <c r="Y92" s="44"/>
      <c r="Z92" s="45">
        <f t="shared" si="29"/>
        <v>0</v>
      </c>
      <c r="AA92" s="40">
        <f t="shared" si="30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26"/>
        <v>0</v>
      </c>
      <c r="F93" s="392" t="s">
        <v>46</v>
      </c>
      <c r="G93" s="393"/>
      <c r="H93" s="41" t="str">
        <f>IF($F93&lt;&gt;"Resource name",VLOOKUP($F93,'3. Resources'!$B$86:$C$95,2,FALSE),"")</f>
        <v/>
      </c>
      <c r="I93" s="42">
        <f t="shared" si="2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28"/>
        <v>0</v>
      </c>
      <c r="Y93" s="44"/>
      <c r="Z93" s="45">
        <f t="shared" si="29"/>
        <v>0</v>
      </c>
      <c r="AA93" s="40">
        <f t="shared" si="3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26"/>
        <v>0</v>
      </c>
      <c r="F94" s="392" t="s">
        <v>46</v>
      </c>
      <c r="G94" s="393"/>
      <c r="H94" s="41" t="str">
        <f>IF($F94&lt;&gt;"Resource name",VLOOKUP($F94,'3. Resources'!$B$86:$C$95,2,FALSE),"")</f>
        <v/>
      </c>
      <c r="I94" s="42">
        <f t="shared" si="2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28"/>
        <v>0</v>
      </c>
      <c r="Y94" s="44"/>
      <c r="Z94" s="45">
        <f t="shared" si="29"/>
        <v>0</v>
      </c>
      <c r="AA94" s="40">
        <f t="shared" si="3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26"/>
        <v>0</v>
      </c>
      <c r="F95" s="392" t="s">
        <v>46</v>
      </c>
      <c r="G95" s="393"/>
      <c r="H95" s="41" t="str">
        <f>IF($F95&lt;&gt;"Resource name",VLOOKUP($F95,'3. Resources'!$B$86:$C$95,2,FALSE),"")</f>
        <v/>
      </c>
      <c r="I95" s="42">
        <f t="shared" si="2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28"/>
        <v>0</v>
      </c>
      <c r="Y95" s="44"/>
      <c r="Z95" s="45">
        <f t="shared" si="29"/>
        <v>0</v>
      </c>
      <c r="AA95" s="40">
        <f t="shared" si="3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26"/>
        <v>0</v>
      </c>
      <c r="F96" s="392" t="s">
        <v>46</v>
      </c>
      <c r="G96" s="393"/>
      <c r="H96" s="41" t="str">
        <f>IF($F96&lt;&gt;"Resource name",VLOOKUP($F96,'3. Resources'!$B$86:$C$95,2,FALSE),"")</f>
        <v/>
      </c>
      <c r="I96" s="42">
        <f t="shared" si="2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28"/>
        <v>0</v>
      </c>
      <c r="Y96" s="44"/>
      <c r="Z96" s="45">
        <f t="shared" si="29"/>
        <v>0</v>
      </c>
      <c r="AA96" s="40">
        <f t="shared" si="3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26"/>
        <v>0</v>
      </c>
      <c r="F97" s="392" t="s">
        <v>46</v>
      </c>
      <c r="G97" s="393"/>
      <c r="H97" s="41" t="str">
        <f>IF($F97&lt;&gt;"Resource name",VLOOKUP($F97,'3. Resources'!$B$86:$C$95,2,FALSE),"")</f>
        <v/>
      </c>
      <c r="I97" s="42">
        <f t="shared" si="2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28"/>
        <v>0</v>
      </c>
      <c r="Y97" s="44"/>
      <c r="Z97" s="45">
        <f t="shared" si="29"/>
        <v>0</v>
      </c>
      <c r="AA97" s="40">
        <f t="shared" si="3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26"/>
        <v>0</v>
      </c>
      <c r="F98" s="392" t="s">
        <v>46</v>
      </c>
      <c r="G98" s="393"/>
      <c r="H98" s="41" t="str">
        <f>IF($F98&lt;&gt;"Resource name",VLOOKUP($F98,'3. Resources'!$B$86:$C$95,2,FALSE),"")</f>
        <v/>
      </c>
      <c r="I98" s="42">
        <f t="shared" si="27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28"/>
        <v>0</v>
      </c>
      <c r="Y98" s="44"/>
      <c r="Z98" s="45">
        <f t="shared" si="29"/>
        <v>0</v>
      </c>
      <c r="AA98" s="40">
        <f t="shared" si="30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26"/>
        <v>0</v>
      </c>
      <c r="F99" s="392" t="s">
        <v>46</v>
      </c>
      <c r="G99" s="393"/>
      <c r="H99" s="41" t="str">
        <f>IF($F99&lt;&gt;"Resource name",VLOOKUP($F99,'3. Resources'!$B$86:$C$95,2,FALSE),"")</f>
        <v/>
      </c>
      <c r="I99" s="42">
        <f t="shared" si="27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28"/>
        <v>0</v>
      </c>
      <c r="Y99" s="44"/>
      <c r="Z99" s="45">
        <f t="shared" si="29"/>
        <v>0</v>
      </c>
      <c r="AA99" s="40">
        <f t="shared" si="30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26"/>
        <v>0</v>
      </c>
      <c r="F100" s="392" t="s">
        <v>46</v>
      </c>
      <c r="G100" s="393"/>
      <c r="H100" s="41" t="str">
        <f>IF($F100&lt;&gt;"Resource name",VLOOKUP($F100,'3. Resources'!$B$86:$C$95,2,FALSE),"")</f>
        <v/>
      </c>
      <c r="I100" s="42">
        <f t="shared" ref="I100:I109" si="31">IF(D100&lt;&gt;0,E100/D100,0)</f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28"/>
        <v>0</v>
      </c>
      <c r="Y100" s="44"/>
      <c r="Z100" s="45">
        <f t="shared" ref="Z100:Z109" si="32">IF(AND(C100&lt;&gt;"",C100&lt;&gt;0),D100/C100-1,0)</f>
        <v>0</v>
      </c>
      <c r="AA100" s="40">
        <f t="shared" ref="AA100:AA109" si="33">C100-D100</f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26"/>
        <v>0</v>
      </c>
      <c r="F101" s="392" t="s">
        <v>46</v>
      </c>
      <c r="G101" s="393"/>
      <c r="H101" s="41" t="str">
        <f>IF($F101&lt;&gt;"Resource name",VLOOKUP($F101,'3. Resources'!$B$86:$C$95,2,FALSE),"")</f>
        <v/>
      </c>
      <c r="I101" s="42">
        <f t="shared" si="31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28"/>
        <v>0</v>
      </c>
      <c r="Y101" s="44"/>
      <c r="Z101" s="45">
        <f t="shared" si="32"/>
        <v>0</v>
      </c>
      <c r="AA101" s="40">
        <f t="shared" si="33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26"/>
        <v>0</v>
      </c>
      <c r="F102" s="392" t="s">
        <v>46</v>
      </c>
      <c r="G102" s="393"/>
      <c r="H102" s="41" t="str">
        <f>IF($F102&lt;&gt;"Resource name",VLOOKUP($F102,'3. Resources'!$B$86:$C$95,2,FALSE),"")</f>
        <v/>
      </c>
      <c r="I102" s="42">
        <f t="shared" si="31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28"/>
        <v>0</v>
      </c>
      <c r="Y102" s="44"/>
      <c r="Z102" s="45">
        <f t="shared" si="32"/>
        <v>0</v>
      </c>
      <c r="AA102" s="40">
        <f t="shared" si="33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26"/>
        <v>0</v>
      </c>
      <c r="F103" s="392" t="s">
        <v>46</v>
      </c>
      <c r="G103" s="393"/>
      <c r="H103" s="41" t="str">
        <f>IF($F103&lt;&gt;"Resource name",VLOOKUP($F103,'3. Resources'!$B$86:$C$95,2,FALSE),"")</f>
        <v/>
      </c>
      <c r="I103" s="42">
        <f t="shared" si="31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28"/>
        <v>0</v>
      </c>
      <c r="Y103" s="44"/>
      <c r="Z103" s="45">
        <f t="shared" si="32"/>
        <v>0</v>
      </c>
      <c r="AA103" s="40">
        <f t="shared" si="33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26"/>
        <v>0</v>
      </c>
      <c r="F104" s="392" t="s">
        <v>46</v>
      </c>
      <c r="G104" s="393"/>
      <c r="H104" s="41" t="str">
        <f>IF($F104&lt;&gt;"Resource name",VLOOKUP($F104,'3. Resources'!$B$86:$C$95,2,FALSE),"")</f>
        <v/>
      </c>
      <c r="I104" s="42">
        <f t="shared" si="31"/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28"/>
        <v>0</v>
      </c>
      <c r="Y104" s="44"/>
      <c r="Z104" s="45">
        <f t="shared" si="32"/>
        <v>0</v>
      </c>
      <c r="AA104" s="40">
        <f t="shared" si="33"/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26"/>
        <v>0</v>
      </c>
      <c r="F105" s="392" t="s">
        <v>46</v>
      </c>
      <c r="G105" s="393"/>
      <c r="H105" s="41" t="str">
        <f>IF($F105&lt;&gt;"Resource name",VLOOKUP($F105,'3. Resources'!$B$86:$C$95,2,FALSE),"")</f>
        <v/>
      </c>
      <c r="I105" s="42">
        <f t="shared" si="31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28"/>
        <v>0</v>
      </c>
      <c r="Y105" s="44"/>
      <c r="Z105" s="45">
        <f t="shared" si="32"/>
        <v>0</v>
      </c>
      <c r="AA105" s="40">
        <f t="shared" si="33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26"/>
        <v>0</v>
      </c>
      <c r="F106" s="392" t="s">
        <v>46</v>
      </c>
      <c r="G106" s="393"/>
      <c r="H106" s="41" t="str">
        <f>IF($F106&lt;&gt;"Resource name",VLOOKUP($F106,'3. Resources'!$B$86:$C$95,2,FALSE),"")</f>
        <v/>
      </c>
      <c r="I106" s="42">
        <f t="shared" si="31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28"/>
        <v>0</v>
      </c>
      <c r="Y106" s="44"/>
      <c r="Z106" s="45">
        <f t="shared" si="32"/>
        <v>0</v>
      </c>
      <c r="AA106" s="40">
        <f t="shared" si="33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26"/>
        <v>0</v>
      </c>
      <c r="F107" s="392" t="s">
        <v>46</v>
      </c>
      <c r="G107" s="393"/>
      <c r="H107" s="41" t="str">
        <f>IF($F107&lt;&gt;"Resource name",VLOOKUP($F107,'3. Resources'!$B$86:$C$95,2,FALSE),"")</f>
        <v/>
      </c>
      <c r="I107" s="42">
        <f t="shared" si="31"/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 t="shared" si="28"/>
        <v>0</v>
      </c>
      <c r="Y107" s="44"/>
      <c r="Z107" s="45">
        <f t="shared" si="32"/>
        <v>0</v>
      </c>
      <c r="AA107" s="40">
        <f t="shared" si="33"/>
        <v>0</v>
      </c>
      <c r="AD107" s="36"/>
      <c r="AE107" s="36"/>
      <c r="AJ107" s="47"/>
      <c r="AK107" s="47"/>
      <c r="AL107" s="24"/>
      <c r="AM107" s="24"/>
      <c r="AN107" s="24"/>
    </row>
    <row r="108" spans="2:40">
      <c r="B108" s="309"/>
      <c r="C108" s="310"/>
      <c r="D108" s="310"/>
      <c r="E108" s="311">
        <f t="shared" si="26"/>
        <v>0</v>
      </c>
      <c r="F108" s="392" t="s">
        <v>46</v>
      </c>
      <c r="G108" s="393"/>
      <c r="H108" s="41" t="str">
        <f>IF($F108&lt;&gt;"Resource name",VLOOKUP($F108,'3. Resources'!$B$86:$C$95,2,FALSE),"")</f>
        <v/>
      </c>
      <c r="I108" s="42">
        <f t="shared" si="31"/>
        <v>0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40">
        <f t="shared" si="28"/>
        <v>0</v>
      </c>
      <c r="Y108" s="44"/>
      <c r="Z108" s="45">
        <f t="shared" si="32"/>
        <v>0</v>
      </c>
      <c r="AA108" s="40">
        <f t="shared" si="33"/>
        <v>0</v>
      </c>
      <c r="AD108" s="36"/>
      <c r="AE108" s="36"/>
      <c r="AJ108" s="47"/>
      <c r="AK108" s="47"/>
      <c r="AL108" s="24"/>
      <c r="AM108" s="24"/>
      <c r="AN108" s="24"/>
    </row>
    <row r="109" spans="2:40">
      <c r="B109" s="309"/>
      <c r="C109" s="310"/>
      <c r="D109" s="310"/>
      <c r="E109" s="311">
        <f t="shared" si="26"/>
        <v>0</v>
      </c>
      <c r="F109" s="392" t="s">
        <v>46</v>
      </c>
      <c r="G109" s="393"/>
      <c r="H109" s="41" t="str">
        <f>IF($F109&lt;&gt;"Resource name",VLOOKUP($F109,'3. Resources'!$B$86:$C$95,2,FALSE),"")</f>
        <v/>
      </c>
      <c r="I109" s="42">
        <f t="shared" si="31"/>
        <v>0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40">
        <f>D109-E109</f>
        <v>0</v>
      </c>
      <c r="Y109" s="44"/>
      <c r="Z109" s="45">
        <f t="shared" si="32"/>
        <v>0</v>
      </c>
      <c r="AA109" s="40">
        <f t="shared" si="33"/>
        <v>0</v>
      </c>
      <c r="AD109" s="36"/>
      <c r="AE109" s="36"/>
      <c r="AJ109" s="47"/>
      <c r="AK109" s="47"/>
      <c r="AL109" s="24"/>
      <c r="AM109" s="24"/>
      <c r="AN109" s="24"/>
    </row>
    <row r="111" spans="2:40">
      <c r="J111" s="385" t="s">
        <v>35</v>
      </c>
      <c r="K111" s="385"/>
      <c r="L111" s="385"/>
      <c r="M111" s="385"/>
      <c r="N111" s="385"/>
      <c r="O111" s="385"/>
      <c r="P111" s="385"/>
      <c r="Q111" s="385"/>
      <c r="R111" s="385"/>
      <c r="S111" s="385"/>
      <c r="T111" s="385"/>
      <c r="U111" s="385"/>
      <c r="V111" s="385"/>
      <c r="W111" s="385"/>
      <c r="X111" s="385"/>
      <c r="Y111" s="385"/>
    </row>
    <row r="112" spans="2:40" customFormat="1">
      <c r="B112" s="26"/>
      <c r="C112" s="26"/>
      <c r="D112" s="26"/>
      <c r="E112" s="26"/>
      <c r="F112" s="26"/>
      <c r="G112" s="26"/>
      <c r="H112" s="26"/>
      <c r="I112" s="26"/>
      <c r="J112" s="387" t="s">
        <v>16</v>
      </c>
      <c r="K112" s="387"/>
      <c r="L112" s="387"/>
      <c r="M112" s="387"/>
      <c r="N112" s="387" t="s">
        <v>68</v>
      </c>
      <c r="O112" s="387"/>
      <c r="P112" s="387"/>
      <c r="Q112" s="387"/>
      <c r="R112" s="385" t="s">
        <v>65</v>
      </c>
      <c r="S112" s="385"/>
      <c r="T112" s="385" t="s">
        <v>66</v>
      </c>
      <c r="U112" s="385"/>
      <c r="V112" s="387" t="s">
        <v>67</v>
      </c>
      <c r="W112" s="387"/>
      <c r="X112" s="387"/>
      <c r="Y112" s="387"/>
    </row>
    <row r="113" spans="2:25" customFormat="1">
      <c r="B113" s="26"/>
      <c r="C113" s="26"/>
      <c r="D113" s="26"/>
      <c r="E113" s="26"/>
      <c r="F113" s="26"/>
      <c r="G113" s="26"/>
      <c r="H113" s="26"/>
      <c r="I113" s="26"/>
      <c r="J113" s="388"/>
      <c r="K113" s="388"/>
      <c r="L113" s="388"/>
      <c r="M113" s="388"/>
      <c r="N113" s="388"/>
      <c r="O113" s="388"/>
      <c r="P113" s="388"/>
      <c r="Q113" s="388"/>
      <c r="R113" s="386"/>
      <c r="S113" s="386"/>
      <c r="T113" s="386"/>
      <c r="U113" s="386"/>
      <c r="V113" s="388"/>
      <c r="W113" s="388"/>
      <c r="X113" s="388"/>
      <c r="Y113" s="388"/>
    </row>
    <row r="114" spans="2:25" customFormat="1">
      <c r="B114" s="26"/>
      <c r="C114" s="26"/>
      <c r="D114" s="26"/>
      <c r="E114" s="26"/>
      <c r="F114" s="26"/>
      <c r="G114" s="26"/>
      <c r="H114" s="26"/>
      <c r="I114" s="26"/>
      <c r="J114" s="388"/>
      <c r="K114" s="388"/>
      <c r="L114" s="388"/>
      <c r="M114" s="388"/>
      <c r="N114" s="388"/>
      <c r="O114" s="388"/>
      <c r="P114" s="388"/>
      <c r="Q114" s="388"/>
      <c r="R114" s="386"/>
      <c r="S114" s="386"/>
      <c r="T114" s="386"/>
      <c r="U114" s="386"/>
      <c r="V114" s="388"/>
      <c r="W114" s="388"/>
      <c r="X114" s="388"/>
      <c r="Y114" s="388"/>
    </row>
    <row r="115" spans="2:25" customFormat="1">
      <c r="B115" s="26"/>
      <c r="C115" s="26"/>
      <c r="D115" s="26"/>
      <c r="E115" s="26"/>
      <c r="F115" s="26"/>
      <c r="G115" s="26"/>
      <c r="H115" s="26"/>
      <c r="I115" s="26"/>
      <c r="J115" s="388"/>
      <c r="K115" s="388"/>
      <c r="L115" s="388"/>
      <c r="M115" s="388"/>
      <c r="N115" s="388"/>
      <c r="O115" s="388"/>
      <c r="P115" s="388"/>
      <c r="Q115" s="388"/>
      <c r="R115" s="386"/>
      <c r="S115" s="386"/>
      <c r="T115" s="386"/>
      <c r="U115" s="386"/>
      <c r="V115" s="388"/>
      <c r="W115" s="388"/>
      <c r="X115" s="388"/>
      <c r="Y115" s="388"/>
    </row>
    <row r="116" spans="2:25" customFormat="1">
      <c r="B116" s="26"/>
      <c r="C116" s="26"/>
      <c r="D116" s="26"/>
      <c r="E116" s="26"/>
      <c r="F116" s="26"/>
      <c r="G116" s="26"/>
      <c r="H116" s="26"/>
      <c r="I116" s="26"/>
      <c r="J116" s="388"/>
      <c r="K116" s="388"/>
      <c r="L116" s="388"/>
      <c r="M116" s="388"/>
      <c r="N116" s="388"/>
      <c r="O116" s="388"/>
      <c r="P116" s="388"/>
      <c r="Q116" s="388"/>
      <c r="R116" s="386"/>
      <c r="S116" s="386"/>
      <c r="T116" s="386"/>
      <c r="U116" s="386"/>
      <c r="V116" s="388"/>
      <c r="W116" s="388"/>
      <c r="X116" s="388"/>
      <c r="Y116" s="388"/>
    </row>
    <row r="117" spans="2:25" customFormat="1">
      <c r="B117" s="26"/>
      <c r="C117" s="26"/>
      <c r="D117" s="26"/>
      <c r="E117" s="26"/>
      <c r="F117" s="26"/>
      <c r="G117" s="26"/>
      <c r="H117" s="26"/>
      <c r="I117" s="26"/>
      <c r="J117" s="388"/>
      <c r="K117" s="388"/>
      <c r="L117" s="388"/>
      <c r="M117" s="388"/>
      <c r="N117" s="388"/>
      <c r="O117" s="388"/>
      <c r="P117" s="388"/>
      <c r="Q117" s="388"/>
      <c r="R117" s="386"/>
      <c r="S117" s="386"/>
      <c r="T117" s="386"/>
      <c r="U117" s="386"/>
      <c r="V117" s="388"/>
      <c r="W117" s="388"/>
      <c r="X117" s="388"/>
      <c r="Y117" s="388"/>
    </row>
    <row r="118" spans="2:25" customFormat="1">
      <c r="B118" s="26"/>
      <c r="C118" s="26"/>
      <c r="D118" s="26"/>
      <c r="E118" s="26"/>
      <c r="F118" s="26"/>
      <c r="G118" s="26"/>
      <c r="H118" s="26"/>
      <c r="I118" s="26"/>
      <c r="J118" s="388"/>
      <c r="K118" s="388"/>
      <c r="L118" s="388"/>
      <c r="M118" s="388"/>
      <c r="N118" s="388"/>
      <c r="O118" s="388"/>
      <c r="P118" s="388"/>
      <c r="Q118" s="388"/>
      <c r="R118" s="386"/>
      <c r="S118" s="386"/>
      <c r="T118" s="386"/>
      <c r="U118" s="386"/>
      <c r="V118" s="388"/>
      <c r="W118" s="388"/>
      <c r="X118" s="388"/>
      <c r="Y118" s="388"/>
    </row>
    <row r="119" spans="2:25" customFormat="1">
      <c r="B119" s="26"/>
      <c r="C119" s="26"/>
      <c r="D119" s="26"/>
      <c r="E119" s="26"/>
      <c r="F119" s="26"/>
      <c r="G119" s="26"/>
      <c r="H119" s="26"/>
      <c r="I119" s="26"/>
      <c r="J119" s="388"/>
      <c r="K119" s="388"/>
      <c r="L119" s="388"/>
      <c r="M119" s="388"/>
      <c r="N119" s="388"/>
      <c r="O119" s="388"/>
      <c r="P119" s="388"/>
      <c r="Q119" s="388"/>
      <c r="R119" s="386"/>
      <c r="S119" s="386"/>
      <c r="T119" s="386"/>
      <c r="U119" s="386"/>
      <c r="V119" s="388"/>
      <c r="W119" s="388"/>
      <c r="X119" s="388"/>
      <c r="Y119" s="388"/>
    </row>
    <row r="120" spans="2:25" customFormat="1">
      <c r="B120" s="26"/>
      <c r="C120" s="26"/>
      <c r="D120" s="26"/>
      <c r="E120" s="26"/>
      <c r="F120" s="26"/>
      <c r="G120" s="26"/>
      <c r="H120" s="26"/>
      <c r="I120" s="26"/>
      <c r="J120" s="388"/>
      <c r="K120" s="388"/>
      <c r="L120" s="388"/>
      <c r="M120" s="388"/>
      <c r="N120" s="388"/>
      <c r="O120" s="388"/>
      <c r="P120" s="388"/>
      <c r="Q120" s="388"/>
      <c r="R120" s="386"/>
      <c r="S120" s="386"/>
      <c r="T120" s="386"/>
      <c r="U120" s="386"/>
      <c r="V120" s="388"/>
      <c r="W120" s="388"/>
      <c r="X120" s="388"/>
      <c r="Y120" s="388"/>
    </row>
    <row r="121" spans="2:25" customFormat="1">
      <c r="B121" s="26"/>
      <c r="C121" s="26"/>
      <c r="D121" s="26"/>
      <c r="E121" s="26"/>
      <c r="F121" s="26"/>
      <c r="G121" s="26"/>
      <c r="H121" s="26"/>
      <c r="I121" s="26"/>
      <c r="J121" s="388"/>
      <c r="K121" s="388"/>
      <c r="L121" s="388"/>
      <c r="M121" s="388"/>
      <c r="N121" s="388"/>
      <c r="O121" s="388"/>
      <c r="P121" s="388"/>
      <c r="Q121" s="388"/>
      <c r="R121" s="386"/>
      <c r="S121" s="386"/>
      <c r="T121" s="386"/>
      <c r="U121" s="386"/>
      <c r="V121" s="388"/>
      <c r="W121" s="388"/>
      <c r="X121" s="388"/>
      <c r="Y121" s="388"/>
    </row>
    <row r="122" spans="2:25" customFormat="1">
      <c r="B122" s="26"/>
      <c r="C122" s="26"/>
      <c r="D122" s="26"/>
      <c r="E122" s="26"/>
      <c r="F122" s="26"/>
      <c r="G122" s="26"/>
      <c r="H122" s="26"/>
      <c r="I122" s="26"/>
      <c r="J122" s="388"/>
      <c r="K122" s="388"/>
      <c r="L122" s="388"/>
      <c r="M122" s="388"/>
      <c r="N122" s="388"/>
      <c r="O122" s="388"/>
      <c r="P122" s="388"/>
      <c r="Q122" s="388"/>
      <c r="R122" s="386"/>
      <c r="S122" s="386"/>
      <c r="T122" s="386"/>
      <c r="U122" s="386"/>
      <c r="V122" s="388"/>
      <c r="W122" s="388"/>
      <c r="X122" s="388"/>
      <c r="Y122" s="388"/>
    </row>
    <row r="123" spans="2:25" customFormat="1">
      <c r="B123" s="26"/>
      <c r="C123" s="26"/>
      <c r="D123" s="26"/>
      <c r="E123" s="26"/>
      <c r="F123" s="26"/>
      <c r="G123" s="26"/>
      <c r="H123" s="26"/>
      <c r="I123" s="26"/>
      <c r="J123" s="388"/>
      <c r="K123" s="388"/>
      <c r="L123" s="388"/>
      <c r="M123" s="388"/>
      <c r="N123" s="388"/>
      <c r="O123" s="388"/>
      <c r="P123" s="388"/>
      <c r="Q123" s="388"/>
      <c r="R123" s="386"/>
      <c r="S123" s="386"/>
      <c r="T123" s="386"/>
      <c r="U123" s="386"/>
      <c r="V123" s="388"/>
      <c r="W123" s="388"/>
      <c r="X123" s="388"/>
      <c r="Y123" s="388"/>
    </row>
    <row r="124" spans="2:25" customFormat="1">
      <c r="B124" s="26"/>
      <c r="C124" s="26"/>
      <c r="D124" s="26"/>
      <c r="E124" s="26"/>
      <c r="F124" s="26"/>
      <c r="G124" s="26"/>
      <c r="H124" s="26"/>
      <c r="I124" s="26"/>
      <c r="J124" s="388"/>
      <c r="K124" s="388"/>
      <c r="L124" s="388"/>
      <c r="M124" s="388"/>
      <c r="N124" s="388"/>
      <c r="O124" s="388"/>
      <c r="P124" s="388"/>
      <c r="Q124" s="388"/>
      <c r="R124" s="386"/>
      <c r="S124" s="386"/>
      <c r="T124" s="386"/>
      <c r="U124" s="386"/>
      <c r="V124" s="388"/>
      <c r="W124" s="388"/>
      <c r="X124" s="388"/>
      <c r="Y124" s="388"/>
    </row>
    <row r="125" spans="2:25" customFormat="1">
      <c r="B125" s="26"/>
      <c r="C125" s="26"/>
      <c r="D125" s="26"/>
      <c r="E125" s="26"/>
      <c r="F125" s="26"/>
      <c r="G125" s="26"/>
      <c r="H125" s="26"/>
      <c r="I125" s="26"/>
      <c r="J125" s="388"/>
      <c r="K125" s="388"/>
      <c r="L125" s="388"/>
      <c r="M125" s="388"/>
      <c r="N125" s="388"/>
      <c r="O125" s="388"/>
      <c r="P125" s="388"/>
      <c r="Q125" s="388"/>
      <c r="R125" s="386"/>
      <c r="S125" s="386"/>
      <c r="T125" s="386"/>
      <c r="U125" s="386"/>
      <c r="V125" s="388"/>
      <c r="W125" s="388"/>
      <c r="X125" s="388"/>
      <c r="Y125" s="388"/>
    </row>
    <row r="126" spans="2:25" customFormat="1">
      <c r="B126" s="26"/>
      <c r="C126" s="26"/>
      <c r="D126" s="26"/>
      <c r="E126" s="26"/>
      <c r="F126" s="26"/>
      <c r="G126" s="26"/>
      <c r="H126" s="26"/>
      <c r="I126" s="26"/>
      <c r="J126" s="388"/>
      <c r="K126" s="388"/>
      <c r="L126" s="388"/>
      <c r="M126" s="388"/>
      <c r="N126" s="388"/>
      <c r="O126" s="388"/>
      <c r="P126" s="388"/>
      <c r="Q126" s="388"/>
      <c r="R126" s="386"/>
      <c r="S126" s="386"/>
      <c r="T126" s="386"/>
      <c r="U126" s="386"/>
      <c r="V126" s="388"/>
      <c r="W126" s="388"/>
      <c r="X126" s="388"/>
      <c r="Y126" s="388"/>
    </row>
    <row r="127" spans="2:25" customFormat="1">
      <c r="B127" s="26"/>
      <c r="C127" s="26"/>
      <c r="D127" s="26"/>
      <c r="E127" s="26"/>
      <c r="F127" s="26"/>
      <c r="G127" s="26"/>
      <c r="H127" s="26"/>
      <c r="I127" s="26"/>
      <c r="J127" s="388"/>
      <c r="K127" s="388"/>
      <c r="L127" s="388"/>
      <c r="M127" s="388"/>
      <c r="N127" s="388"/>
      <c r="O127" s="388"/>
      <c r="P127" s="388"/>
      <c r="Q127" s="388"/>
      <c r="R127" s="386"/>
      <c r="S127" s="386"/>
      <c r="T127" s="386"/>
      <c r="U127" s="386"/>
      <c r="V127" s="388"/>
      <c r="W127" s="388"/>
      <c r="X127" s="388"/>
      <c r="Y127" s="388"/>
    </row>
    <row r="128" spans="2:25" customFormat="1"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</sheetData>
  <mergeCells count="194">
    <mergeCell ref="AA7:AA8"/>
    <mergeCell ref="F21:G21"/>
    <mergeCell ref="F22:G22"/>
    <mergeCell ref="F23:G23"/>
    <mergeCell ref="F14:G14"/>
    <mergeCell ref="F15:G15"/>
    <mergeCell ref="F16:G16"/>
    <mergeCell ref="F17:G17"/>
    <mergeCell ref="F18:G18"/>
    <mergeCell ref="F19:G19"/>
    <mergeCell ref="F94:G94"/>
    <mergeCell ref="F87:G87"/>
    <mergeCell ref="G2:L2"/>
    <mergeCell ref="F26:G26"/>
    <mergeCell ref="F35:G35"/>
    <mergeCell ref="F40:G40"/>
    <mergeCell ref="F24:G24"/>
    <mergeCell ref="F25:G25"/>
    <mergeCell ref="J7:W7"/>
    <mergeCell ref="B6:AA6"/>
    <mergeCell ref="F20:G20"/>
    <mergeCell ref="I7:I9"/>
    <mergeCell ref="B7:B9"/>
    <mergeCell ref="C7:C9"/>
    <mergeCell ref="D7:D9"/>
    <mergeCell ref="E7:E9"/>
    <mergeCell ref="F7:G9"/>
    <mergeCell ref="H7:H9"/>
    <mergeCell ref="X7:X8"/>
    <mergeCell ref="F53:G53"/>
    <mergeCell ref="F51:G51"/>
    <mergeCell ref="F13:G13"/>
    <mergeCell ref="F12:G12"/>
    <mergeCell ref="Z7:Z8"/>
    <mergeCell ref="F97:G97"/>
    <mergeCell ref="F98:G98"/>
    <mergeCell ref="F99:G99"/>
    <mergeCell ref="F100:G100"/>
    <mergeCell ref="F101:G101"/>
    <mergeCell ref="F102:G102"/>
    <mergeCell ref="F109:G109"/>
    <mergeCell ref="F103:G103"/>
    <mergeCell ref="F104:G104"/>
    <mergeCell ref="F105:G105"/>
    <mergeCell ref="F106:G106"/>
    <mergeCell ref="F107:G107"/>
    <mergeCell ref="F31:G31"/>
    <mergeCell ref="F38:G38"/>
    <mergeCell ref="F34:G34"/>
    <mergeCell ref="F49:G49"/>
    <mergeCell ref="F37:G37"/>
    <mergeCell ref="F36:G36"/>
    <mergeCell ref="F39:G39"/>
    <mergeCell ref="F41:G41"/>
    <mergeCell ref="F29:G29"/>
    <mergeCell ref="F30:G30"/>
    <mergeCell ref="F43:G43"/>
    <mergeCell ref="F33:G33"/>
    <mergeCell ref="F32:G32"/>
    <mergeCell ref="F27:G27"/>
    <mergeCell ref="F28:G28"/>
    <mergeCell ref="F96:G96"/>
    <mergeCell ref="F54:G54"/>
    <mergeCell ref="F42:G42"/>
    <mergeCell ref="F44:G44"/>
    <mergeCell ref="F50:G50"/>
    <mergeCell ref="F48:G48"/>
    <mergeCell ref="F47:G47"/>
    <mergeCell ref="F58:G58"/>
    <mergeCell ref="F59:G59"/>
    <mergeCell ref="F67:G67"/>
    <mergeCell ref="F57:G57"/>
    <mergeCell ref="F52:G52"/>
    <mergeCell ref="F84:G84"/>
    <mergeCell ref="F78:G78"/>
    <mergeCell ref="F70:G70"/>
    <mergeCell ref="F60:G60"/>
    <mergeCell ref="F61:G61"/>
    <mergeCell ref="F72:G72"/>
    <mergeCell ref="F73:G73"/>
    <mergeCell ref="F74:G74"/>
    <mergeCell ref="F69:G69"/>
    <mergeCell ref="F62:G62"/>
    <mergeCell ref="F56:G56"/>
    <mergeCell ref="F89:G89"/>
    <mergeCell ref="F92:G92"/>
    <mergeCell ref="F93:G93"/>
    <mergeCell ref="F86:G86"/>
    <mergeCell ref="F81:G81"/>
    <mergeCell ref="F80:G80"/>
    <mergeCell ref="F82:G82"/>
    <mergeCell ref="F79:G79"/>
    <mergeCell ref="F68:G68"/>
    <mergeCell ref="F85:G85"/>
    <mergeCell ref="J112:M112"/>
    <mergeCell ref="J113:M113"/>
    <mergeCell ref="J114:M114"/>
    <mergeCell ref="J115:M115"/>
    <mergeCell ref="J116:M116"/>
    <mergeCell ref="F10:G10"/>
    <mergeCell ref="Y7:Y8"/>
    <mergeCell ref="F45:G45"/>
    <mergeCell ref="F46:G46"/>
    <mergeCell ref="F108:G108"/>
    <mergeCell ref="F63:G63"/>
    <mergeCell ref="F64:G64"/>
    <mergeCell ref="F65:G65"/>
    <mergeCell ref="F66:G66"/>
    <mergeCell ref="F90:G90"/>
    <mergeCell ref="F91:G91"/>
    <mergeCell ref="F83:G83"/>
    <mergeCell ref="F75:G75"/>
    <mergeCell ref="F71:G71"/>
    <mergeCell ref="F95:G95"/>
    <mergeCell ref="F76:G76"/>
    <mergeCell ref="F77:G77"/>
    <mergeCell ref="F88:G88"/>
    <mergeCell ref="F55:G55"/>
    <mergeCell ref="J127:M127"/>
    <mergeCell ref="J123:M123"/>
    <mergeCell ref="J124:M124"/>
    <mergeCell ref="J125:M125"/>
    <mergeCell ref="J120:M120"/>
    <mergeCell ref="J121:M121"/>
    <mergeCell ref="J122:M122"/>
    <mergeCell ref="J117:M117"/>
    <mergeCell ref="J118:M118"/>
    <mergeCell ref="J119:M119"/>
    <mergeCell ref="N119:Q119"/>
    <mergeCell ref="N120:Q120"/>
    <mergeCell ref="J126:M126"/>
    <mergeCell ref="N121:Q121"/>
    <mergeCell ref="N122:Q122"/>
    <mergeCell ref="N123:Q123"/>
    <mergeCell ref="N124:Q124"/>
    <mergeCell ref="N125:Q125"/>
    <mergeCell ref="N126:Q126"/>
    <mergeCell ref="N127:Q127"/>
    <mergeCell ref="R112:S112"/>
    <mergeCell ref="R113:S113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N112:Q112"/>
    <mergeCell ref="N113:Q113"/>
    <mergeCell ref="N114:Q114"/>
    <mergeCell ref="N115:Q115"/>
    <mergeCell ref="N116:Q116"/>
    <mergeCell ref="N117:Q117"/>
    <mergeCell ref="N118:Q118"/>
    <mergeCell ref="T112:U112"/>
    <mergeCell ref="T113:U113"/>
    <mergeCell ref="T114:U114"/>
    <mergeCell ref="T115:U115"/>
    <mergeCell ref="T116:U116"/>
    <mergeCell ref="T117:U117"/>
    <mergeCell ref="T118:U118"/>
    <mergeCell ref="T119:U119"/>
    <mergeCell ref="T120:U120"/>
    <mergeCell ref="J111:Y111"/>
    <mergeCell ref="T121:U121"/>
    <mergeCell ref="T122:U122"/>
    <mergeCell ref="T123:U123"/>
    <mergeCell ref="T124:U124"/>
    <mergeCell ref="T125:U125"/>
    <mergeCell ref="T126:U126"/>
    <mergeCell ref="T127:U127"/>
    <mergeCell ref="V112:Y112"/>
    <mergeCell ref="V113:Y113"/>
    <mergeCell ref="V114:Y114"/>
    <mergeCell ref="V115:Y115"/>
    <mergeCell ref="V116:Y116"/>
    <mergeCell ref="V117:Y117"/>
    <mergeCell ref="V118:Y118"/>
    <mergeCell ref="V119:Y119"/>
    <mergeCell ref="V120:Y120"/>
    <mergeCell ref="V121:Y121"/>
    <mergeCell ref="V122:Y122"/>
    <mergeCell ref="V123:Y123"/>
    <mergeCell ref="V124:Y124"/>
    <mergeCell ref="V125:Y125"/>
    <mergeCell ref="V126:Y126"/>
    <mergeCell ref="V127:Y127"/>
  </mergeCells>
  <conditionalFormatting sqref="J11:W109">
    <cfRule type="expression" dxfId="54" priority="49" stopIfTrue="1">
      <formula>IF(J$9="FER",TRUE,FALSE)</formula>
    </cfRule>
    <cfRule type="expression" dxfId="53" priority="52" stopIfTrue="1">
      <formula>OR(WEEKDAY(J$9)=1,WEEKDAY(J$9)=7)</formula>
    </cfRule>
  </conditionalFormatting>
  <conditionalFormatting sqref="B22:G35 B12:G20">
    <cfRule type="expression" dxfId="52" priority="46">
      <formula>IF(AND($I12&lt;&gt;0,$I12&lt;&gt;1),TRUE,FALSE)</formula>
    </cfRule>
    <cfRule type="expression" dxfId="51" priority="47">
      <formula>IF($I12=1,TRUE,FALSE)</formula>
    </cfRule>
    <cfRule type="expression" dxfId="50" priority="48">
      <formula>IF(AND($D12=0,$D12&lt;&gt;""),TRUE,FALSE)</formula>
    </cfRule>
  </conditionalFormatting>
  <conditionalFormatting sqref="B37:G51">
    <cfRule type="expression" dxfId="49" priority="37">
      <formula>IF(AND($I37&lt;&gt;0,$I37&lt;&gt;1),TRUE,FALSE)</formula>
    </cfRule>
    <cfRule type="expression" dxfId="48" priority="38">
      <formula>IF($I37=1,TRUE,FALSE)</formula>
    </cfRule>
    <cfRule type="expression" dxfId="47" priority="39">
      <formula>IF(AND($D37=0,$D37&lt;&gt;""),TRUE,FALSE)</formula>
    </cfRule>
  </conditionalFormatting>
  <conditionalFormatting sqref="B53:G67">
    <cfRule type="expression" dxfId="46" priority="34">
      <formula>IF(AND($I53&lt;&gt;0,$I53&lt;&gt;1),TRUE,FALSE)</formula>
    </cfRule>
    <cfRule type="expression" dxfId="45" priority="35">
      <formula>IF($I53=1,TRUE,FALSE)</formula>
    </cfRule>
    <cfRule type="expression" dxfId="44" priority="36">
      <formula>IF(AND($D53=0,$D53&lt;&gt;""),TRUE,FALSE)</formula>
    </cfRule>
  </conditionalFormatting>
  <conditionalFormatting sqref="B69:G83">
    <cfRule type="expression" dxfId="43" priority="31">
      <formula>IF(AND($I69&lt;&gt;0,$I69&lt;&gt;1),TRUE,FALSE)</formula>
    </cfRule>
    <cfRule type="expression" dxfId="42" priority="32">
      <formula>IF($I69=1,TRUE,FALSE)</formula>
    </cfRule>
    <cfRule type="expression" dxfId="41" priority="33">
      <formula>IF(AND($D69=0,$D69&lt;&gt;""),TRUE,FALSE)</formula>
    </cfRule>
  </conditionalFormatting>
  <conditionalFormatting sqref="B85:G109">
    <cfRule type="expression" dxfId="40" priority="28">
      <formula>IF(AND($I85&lt;&gt;0,$I85&lt;&gt;1),TRUE,FALSE)</formula>
    </cfRule>
    <cfRule type="expression" dxfId="39" priority="29">
      <formula>IF($I85=1,TRUE,FALSE)</formula>
    </cfRule>
    <cfRule type="expression" dxfId="38" priority="30">
      <formula>IF(AND($D85=0,$D85&lt;&gt;""),TRUE,FALSE)</formula>
    </cfRule>
  </conditionalFormatting>
  <conditionalFormatting sqref="E37:E51">
    <cfRule type="expression" dxfId="37" priority="19">
      <formula>IF(AND($I37&lt;&gt;0,$I37&lt;&gt;1),TRUE,FALSE)</formula>
    </cfRule>
    <cfRule type="expression" dxfId="36" priority="20">
      <formula>IF($I37=1,TRUE,FALSE)</formula>
    </cfRule>
    <cfRule type="expression" dxfId="35" priority="21">
      <formula>IF(AND($D37=0,$D37&lt;&gt;""),TRUE,FALSE)</formula>
    </cfRule>
  </conditionalFormatting>
  <conditionalFormatting sqref="E53:E67">
    <cfRule type="expression" dxfId="34" priority="16">
      <formula>IF(AND($I53&lt;&gt;0,$I53&lt;&gt;1),TRUE,FALSE)</formula>
    </cfRule>
    <cfRule type="expression" dxfId="33" priority="17">
      <formula>IF($I53=1,TRUE,FALSE)</formula>
    </cfRule>
    <cfRule type="expression" dxfId="32" priority="18">
      <formula>IF(AND($D53=0,$D53&lt;&gt;""),TRUE,FALSE)</formula>
    </cfRule>
  </conditionalFormatting>
  <conditionalFormatting sqref="E69:E83">
    <cfRule type="expression" dxfId="31" priority="13">
      <formula>IF(AND($I69&lt;&gt;0,$I69&lt;&gt;1),TRUE,FALSE)</formula>
    </cfRule>
    <cfRule type="expression" dxfId="30" priority="14">
      <formula>IF($I69=1,TRUE,FALSE)</formula>
    </cfRule>
    <cfRule type="expression" dxfId="29" priority="15">
      <formula>IF(AND($D69=0,$D69&lt;&gt;""),TRUE,FALSE)</formula>
    </cfRule>
  </conditionalFormatting>
  <conditionalFormatting sqref="E85:E109">
    <cfRule type="expression" dxfId="28" priority="10">
      <formula>IF(AND($I85&lt;&gt;0,$I85&lt;&gt;1),TRUE,FALSE)</formula>
    </cfRule>
    <cfRule type="expression" dxfId="27" priority="11">
      <formula>IF($I85=1,TRUE,FALSE)</formula>
    </cfRule>
    <cfRule type="expression" dxfId="26" priority="12">
      <formula>IF(AND($D85=0,$D85&lt;&gt;""),TRUE,FALSE)</formula>
    </cfRule>
  </conditionalFormatting>
  <conditionalFormatting sqref="B37:B39">
    <cfRule type="expression" dxfId="25" priority="7">
      <formula>IF(AND($I37&lt;&gt;0,$I37&lt;&gt;1),TRUE,FALSE)</formula>
    </cfRule>
    <cfRule type="expression" dxfId="24" priority="8">
      <formula>IF($I37=1,TRUE,FALSE)</formula>
    </cfRule>
    <cfRule type="expression" dxfId="23" priority="9">
      <formula>IF(AND($D37=0,$D37&lt;&gt;""),TRUE,FALSE)</formula>
    </cfRule>
  </conditionalFormatting>
  <conditionalFormatting sqref="B22:B23">
    <cfRule type="expression" dxfId="22" priority="4">
      <formula>IF(AND($I22&lt;&gt;0,$I22&lt;&gt;1),TRUE,FALSE)</formula>
    </cfRule>
    <cfRule type="expression" dxfId="21" priority="5">
      <formula>IF($I22=1,TRUE,FALSE)</formula>
    </cfRule>
    <cfRule type="expression" dxfId="20" priority="6">
      <formula>IF(AND($D22=0,$D22&lt;&gt;""),TRUE,FALSE)</formula>
    </cfRule>
  </conditionalFormatting>
  <dataValidations count="2">
    <dataValidation type="list" allowBlank="1" showInputMessage="1" showErrorMessage="1" sqref="F52:G52 F84:G84 F36:G36 F68:G68 F21:G21 F10:G11">
      <formula1>$B$100:$B$109</formula1>
    </dataValidation>
    <dataValidation type="list" allowBlank="1" showInputMessage="1" showErrorMessage="1" sqref="F85:G109 F69:G83 F53:G67 F22:G35 F37:G51 F12:G20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E10" sqref="E10:G15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409" t="str">
        <f>'1. Backlog'!$H$1</f>
        <v>TNK</v>
      </c>
      <c r="H2" s="409"/>
      <c r="I2" s="409"/>
      <c r="J2" s="409"/>
      <c r="K2" s="409"/>
      <c r="L2" s="409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415" t="s">
        <v>110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7"/>
    </row>
    <row r="7" spans="2:36" ht="23.25" customHeight="1">
      <c r="B7" s="418">
        <v>10</v>
      </c>
      <c r="C7" s="419"/>
      <c r="D7" s="185" t="s">
        <v>56</v>
      </c>
      <c r="E7" s="185">
        <f>'3. Resources'!D54</f>
        <v>40366</v>
      </c>
      <c r="F7" s="185">
        <f>'3. Resources'!E54</f>
        <v>40367</v>
      </c>
      <c r="G7" s="185">
        <f>'3. Resources'!F54</f>
        <v>40368</v>
      </c>
      <c r="H7" s="185">
        <f>'3. Resources'!G54</f>
        <v>40369</v>
      </c>
      <c r="I7" s="185">
        <f>'3. Resources'!H54</f>
        <v>40370</v>
      </c>
      <c r="J7" s="185">
        <f>'3. Resources'!I54</f>
        <v>40371</v>
      </c>
      <c r="K7" s="185">
        <f>'3. Resources'!J54</f>
        <v>40372</v>
      </c>
      <c r="L7" s="185">
        <f>'3. Resources'!K54</f>
        <v>40373</v>
      </c>
      <c r="M7" s="185">
        <f>'3. Resources'!L54</f>
        <v>40374</v>
      </c>
      <c r="N7" s="185">
        <f>'3. Resources'!M54</f>
        <v>40375</v>
      </c>
      <c r="O7" s="185">
        <f>'3. Resources'!N54</f>
        <v>40376</v>
      </c>
      <c r="P7" s="185">
        <f>'3. Resources'!O54</f>
        <v>40377</v>
      </c>
      <c r="Q7" s="185">
        <f>'3. Resources'!P54</f>
        <v>40378</v>
      </c>
      <c r="R7" s="185">
        <f>'3. Resources'!Q54</f>
        <v>40379</v>
      </c>
    </row>
    <row r="8" spans="2:36" ht="15" customHeight="1">
      <c r="B8" s="420"/>
      <c r="C8" s="421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2:36" ht="15.75" thickBot="1">
      <c r="B9" s="413" t="s">
        <v>34</v>
      </c>
      <c r="C9" s="414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2:36" ht="15.75" thickBot="1">
      <c r="B10" s="297" t="s">
        <v>84</v>
      </c>
      <c r="C10" s="298" t="s">
        <v>111</v>
      </c>
      <c r="D10" s="299">
        <f>SUM(D11:D15)</f>
        <v>54.5</v>
      </c>
      <c r="E10" s="300">
        <f>SUM(E11:E15)</f>
        <v>53</v>
      </c>
      <c r="F10" s="301">
        <f>SUM(F11:F15)</f>
        <v>53</v>
      </c>
      <c r="G10" s="301">
        <f t="shared" ref="G10:R10" si="0">SUM(G11:G15)</f>
        <v>53</v>
      </c>
      <c r="H10" s="301">
        <f t="shared" si="0"/>
        <v>53</v>
      </c>
      <c r="I10" s="301">
        <f t="shared" si="0"/>
        <v>53</v>
      </c>
      <c r="J10" s="301">
        <f t="shared" si="0"/>
        <v>53</v>
      </c>
      <c r="K10" s="301">
        <f t="shared" si="0"/>
        <v>53</v>
      </c>
      <c r="L10" s="301">
        <f t="shared" si="0"/>
        <v>53</v>
      </c>
      <c r="M10" s="301">
        <f t="shared" si="0"/>
        <v>53</v>
      </c>
      <c r="N10" s="301">
        <f t="shared" si="0"/>
        <v>53</v>
      </c>
      <c r="O10" s="301">
        <f t="shared" si="0"/>
        <v>53</v>
      </c>
      <c r="P10" s="301">
        <f t="shared" si="0"/>
        <v>53</v>
      </c>
      <c r="Q10" s="301">
        <f t="shared" si="0"/>
        <v>53</v>
      </c>
      <c r="R10" s="302">
        <f t="shared" si="0"/>
        <v>53</v>
      </c>
    </row>
    <row r="11" spans="2:36">
      <c r="B11" s="282" t="s">
        <v>84</v>
      </c>
      <c r="C11" s="283" t="str">
        <f>CONFIG!$A$2</f>
        <v>GD</v>
      </c>
      <c r="D11" s="284">
        <f>SUMIF('4. Timesheet'!$H$11:$H$109,$C11,'4. Timesheet'!$C$11:$C$109)</f>
        <v>12</v>
      </c>
      <c r="E11" s="285">
        <f>SUMIF('4. Timesheet'!$H$11:$H$109,$C11,'4. Timesheet'!$D$11:$D$109)</f>
        <v>12</v>
      </c>
      <c r="F11" s="286">
        <f>SUMIF('4. Timesheet'!$H$11:$H$109,$C11,'4. Timesheet'!$D$11:$D$109)</f>
        <v>12</v>
      </c>
      <c r="G11" s="286">
        <f>SUMIF('4. Timesheet'!$H$11:$H$109,$C11,'4. Timesheet'!$D$11:$D$109)</f>
        <v>12</v>
      </c>
      <c r="H11" s="286">
        <f>SUMIF('4. Timesheet'!$H$11:$H$109,$C11,'4. Timesheet'!$D$11:$D$109)</f>
        <v>12</v>
      </c>
      <c r="I11" s="286">
        <f>SUMIF('4. Timesheet'!$H$11:$H$109,$C11,'4. Timesheet'!$D$11:$D$109)</f>
        <v>12</v>
      </c>
      <c r="J11" s="286">
        <f>SUMIF('4. Timesheet'!$H$11:$H$109,$C11,'4. Timesheet'!$D$11:$D$109)</f>
        <v>12</v>
      </c>
      <c r="K11" s="286">
        <f>SUMIF('4. Timesheet'!$H$11:$H$109,$C11,'4. Timesheet'!$D$11:$D$109)</f>
        <v>12</v>
      </c>
      <c r="L11" s="286">
        <f>SUMIF('4. Timesheet'!$H$11:$H$109,$C11,'4. Timesheet'!$D$11:$D$109)</f>
        <v>12</v>
      </c>
      <c r="M11" s="286">
        <f>SUMIF('4. Timesheet'!$H$11:$H$109,$C11,'4. Timesheet'!$D$11:$D$109)</f>
        <v>12</v>
      </c>
      <c r="N11" s="286">
        <f>SUMIF('4. Timesheet'!$H$11:$H$109,$C11,'4. Timesheet'!$D$11:$D$109)</f>
        <v>12</v>
      </c>
      <c r="O11" s="286">
        <f>SUMIF('4. Timesheet'!$H$11:$H$109,$C11,'4. Timesheet'!$D$11:$D$109)</f>
        <v>12</v>
      </c>
      <c r="P11" s="286">
        <f>SUMIF('4. Timesheet'!$H$11:$H$109,$C11,'4. Timesheet'!$D$11:$D$109)</f>
        <v>12</v>
      </c>
      <c r="Q11" s="286">
        <f>SUMIF('4. Timesheet'!$H$11:$H$109,$C11,'4. Timesheet'!$D$11:$D$109)</f>
        <v>12</v>
      </c>
      <c r="R11" s="286">
        <f>SUMIF('4. Timesheet'!$H$11:$H$109,$C11,'4. Timesheet'!$D$11:$D$109)</f>
        <v>12</v>
      </c>
    </row>
    <row r="12" spans="2:36">
      <c r="B12" s="287" t="s">
        <v>84</v>
      </c>
      <c r="C12" s="288" t="str">
        <f>CONFIG!$A$3</f>
        <v>ART</v>
      </c>
      <c r="D12" s="289">
        <f>SUMIF('4. Timesheet'!$H$11:$H$109,$C12,'4. Timesheet'!$C$11:$C$109)</f>
        <v>13.5</v>
      </c>
      <c r="E12" s="290">
        <f>SUMIF('4. Timesheet'!$H$11:$H$109,$C12,'4. Timesheet'!$D$11:$D$109)</f>
        <v>12</v>
      </c>
      <c r="F12" s="291">
        <f>SUMIF('4. Timesheet'!$H$11:$H$109,$C12,'4. Timesheet'!$D$11:$D$109)</f>
        <v>12</v>
      </c>
      <c r="G12" s="291">
        <f>SUMIF('4. Timesheet'!$H$11:$H$109,$C12,'4. Timesheet'!$D$11:$D$109)</f>
        <v>12</v>
      </c>
      <c r="H12" s="291">
        <f>SUMIF('4. Timesheet'!$H$11:$H$109,$C12,'4. Timesheet'!$D$11:$D$109)</f>
        <v>12</v>
      </c>
      <c r="I12" s="291">
        <f>SUMIF('4. Timesheet'!$H$11:$H$109,$C12,'4. Timesheet'!$D$11:$D$109)</f>
        <v>12</v>
      </c>
      <c r="J12" s="291">
        <f>SUMIF('4. Timesheet'!$H$11:$H$109,$C12,'4. Timesheet'!$D$11:$D$109)</f>
        <v>12</v>
      </c>
      <c r="K12" s="291">
        <f>SUMIF('4. Timesheet'!$H$11:$H$109,$C12,'4. Timesheet'!$D$11:$D$109)</f>
        <v>12</v>
      </c>
      <c r="L12" s="291">
        <f>SUMIF('4. Timesheet'!$H$11:$H$109,$C12,'4. Timesheet'!$D$11:$D$109)</f>
        <v>12</v>
      </c>
      <c r="M12" s="291">
        <f>SUMIF('4. Timesheet'!$H$11:$H$109,$C12,'4. Timesheet'!$D$11:$D$109)</f>
        <v>12</v>
      </c>
      <c r="N12" s="291">
        <f>SUMIF('4. Timesheet'!$H$11:$H$109,$C12,'4. Timesheet'!$D$11:$D$109)</f>
        <v>12</v>
      </c>
      <c r="O12" s="291">
        <f>SUMIF('4. Timesheet'!$H$11:$H$109,$C12,'4. Timesheet'!$D$11:$D$109)</f>
        <v>12</v>
      </c>
      <c r="P12" s="291">
        <f>SUMIF('4. Timesheet'!$H$11:$H$109,$C12,'4. Timesheet'!$D$11:$D$109)</f>
        <v>12</v>
      </c>
      <c r="Q12" s="291">
        <f>SUMIF('4. Timesheet'!$H$11:$H$109,$C12,'4. Timesheet'!$D$11:$D$109)</f>
        <v>12</v>
      </c>
      <c r="R12" s="291">
        <f>SUMIF('4. Timesheet'!$H$11:$H$109,$C12,'4. Timesheet'!$D$11:$D$109)</f>
        <v>12</v>
      </c>
    </row>
    <row r="13" spans="2:36">
      <c r="B13" s="287" t="s">
        <v>84</v>
      </c>
      <c r="C13" s="288" t="str">
        <f>CONFIG!$A$4</f>
        <v>PRG</v>
      </c>
      <c r="D13" s="289">
        <f>SUMIF('4. Timesheet'!$H$11:$H$109,$C13,'4. Timesheet'!$C$11:$C$109)</f>
        <v>29</v>
      </c>
      <c r="E13" s="290">
        <f>SUMIF('4. Timesheet'!$H$11:$H$109,$C13,'4. Timesheet'!$D$11:$D$109)</f>
        <v>29</v>
      </c>
      <c r="F13" s="291">
        <f>SUMIF('4. Timesheet'!$H$11:$H$109,$C13,'4. Timesheet'!$D$11:$D$109)</f>
        <v>29</v>
      </c>
      <c r="G13" s="291">
        <f>SUMIF('4. Timesheet'!$H$11:$H$109,$C13,'4. Timesheet'!$D$11:$D$109)</f>
        <v>29</v>
      </c>
      <c r="H13" s="291">
        <f>SUMIF('4. Timesheet'!$H$11:$H$109,$C13,'4. Timesheet'!$D$11:$D$109)</f>
        <v>29</v>
      </c>
      <c r="I13" s="291">
        <f>SUMIF('4. Timesheet'!$H$11:$H$109,$C13,'4. Timesheet'!$D$11:$D$109)</f>
        <v>29</v>
      </c>
      <c r="J13" s="291">
        <f>SUMIF('4. Timesheet'!$H$11:$H$109,$C13,'4. Timesheet'!$D$11:$D$109)</f>
        <v>29</v>
      </c>
      <c r="K13" s="291">
        <f>SUMIF('4. Timesheet'!$H$11:$H$109,$C13,'4. Timesheet'!$D$11:$D$109)</f>
        <v>29</v>
      </c>
      <c r="L13" s="291">
        <f>SUMIF('4. Timesheet'!$H$11:$H$109,$C13,'4. Timesheet'!$D$11:$D$109)</f>
        <v>29</v>
      </c>
      <c r="M13" s="291">
        <f>SUMIF('4. Timesheet'!$H$11:$H$109,$C13,'4. Timesheet'!$D$11:$D$109)</f>
        <v>29</v>
      </c>
      <c r="N13" s="291">
        <f>SUMIF('4. Timesheet'!$H$11:$H$109,$C13,'4. Timesheet'!$D$11:$D$109)</f>
        <v>29</v>
      </c>
      <c r="O13" s="291">
        <f>SUMIF('4. Timesheet'!$H$11:$H$109,$C13,'4. Timesheet'!$D$11:$D$109)</f>
        <v>29</v>
      </c>
      <c r="P13" s="291">
        <f>SUMIF('4. Timesheet'!$H$11:$H$109,$C13,'4. Timesheet'!$D$11:$D$109)</f>
        <v>29</v>
      </c>
      <c r="Q13" s="291">
        <f>SUMIF('4. Timesheet'!$H$11:$H$109,$C13,'4. Timesheet'!$D$11:$D$109)</f>
        <v>29</v>
      </c>
      <c r="R13" s="291">
        <f>SUMIF('4. Timesheet'!$H$11:$H$109,$C13,'4. Timesheet'!$D$11:$D$109)</f>
        <v>29</v>
      </c>
    </row>
    <row r="14" spans="2:36">
      <c r="B14" s="287" t="s">
        <v>84</v>
      </c>
      <c r="C14" s="288" t="str">
        <f>CONFIG!$A$5</f>
        <v>AUD</v>
      </c>
      <c r="D14" s="289">
        <f>SUMIF('4. Timesheet'!$H$11:$H$109,$C14,'4. Timesheet'!$C$11:$C$109)</f>
        <v>0</v>
      </c>
      <c r="E14" s="290">
        <f>SUMIF('4. Timesheet'!$H$11:$H$109,$C14,'4. Timesheet'!$D$11:$D$109)</f>
        <v>0</v>
      </c>
      <c r="F14" s="291">
        <f>SUMIF('4. Timesheet'!$H$11:$H$109,$C14,'4. Timesheet'!$D$11:$D$109)</f>
        <v>0</v>
      </c>
      <c r="G14" s="291">
        <f>SUMIF('4. Timesheet'!$H$11:$H$109,$C14,'4. Timesheet'!$D$11:$D$109)</f>
        <v>0</v>
      </c>
      <c r="H14" s="291">
        <f>SUMIF('4. Timesheet'!$H$11:$H$109,$C14,'4. Timesheet'!$D$11:$D$109)</f>
        <v>0</v>
      </c>
      <c r="I14" s="291">
        <f>SUMIF('4. Timesheet'!$H$11:$H$109,$C14,'4. Timesheet'!$D$11:$D$109)</f>
        <v>0</v>
      </c>
      <c r="J14" s="291">
        <f>SUMIF('4. Timesheet'!$H$11:$H$109,$C14,'4. Timesheet'!$D$11:$D$109)</f>
        <v>0</v>
      </c>
      <c r="K14" s="291">
        <f>SUMIF('4. Timesheet'!$H$11:$H$109,$C14,'4. Timesheet'!$D$11:$D$109)</f>
        <v>0</v>
      </c>
      <c r="L14" s="291">
        <f>SUMIF('4. Timesheet'!$H$11:$H$109,$C14,'4. Timesheet'!$D$11:$D$109)</f>
        <v>0</v>
      </c>
      <c r="M14" s="291">
        <f>SUMIF('4. Timesheet'!$H$11:$H$109,$C14,'4. Timesheet'!$D$11:$D$109)</f>
        <v>0</v>
      </c>
      <c r="N14" s="291">
        <f>SUMIF('4. Timesheet'!$H$11:$H$109,$C14,'4. Timesheet'!$D$11:$D$109)</f>
        <v>0</v>
      </c>
      <c r="O14" s="291">
        <f>SUMIF('4. Timesheet'!$H$11:$H$109,$C14,'4. Timesheet'!$D$11:$D$109)</f>
        <v>0</v>
      </c>
      <c r="P14" s="291">
        <f>SUMIF('4. Timesheet'!$H$11:$H$109,$C14,'4. Timesheet'!$D$11:$D$109)</f>
        <v>0</v>
      </c>
      <c r="Q14" s="291">
        <f>SUMIF('4. Timesheet'!$H$11:$H$109,$C14,'4. Timesheet'!$D$11:$D$109)</f>
        <v>0</v>
      </c>
      <c r="R14" s="291">
        <f>SUMIF('4. Timesheet'!$H$11:$H$109,$C14,'4. Timesheet'!$D$11:$D$109)</f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Timesheet'!$H$11:$H$109,$C15,'4. Timesheet'!$C$11:$C$109)</f>
        <v>0</v>
      </c>
      <c r="E15" s="295">
        <f>SUMIF('4. Timesheet'!$H$11:$H$109,$C15,'4. Timesheet'!$D$11:$D$109)</f>
        <v>0</v>
      </c>
      <c r="F15" s="296">
        <f>SUMIF('4. Timesheet'!$H$11:$H$109,$C15,'4. Timesheet'!$D$11:$D$109)</f>
        <v>0</v>
      </c>
      <c r="G15" s="296">
        <f>SUMIF('4. Timesheet'!$H$11:$H$109,$C15,'4. Timesheet'!$D$11:$D$109)</f>
        <v>0</v>
      </c>
      <c r="H15" s="296">
        <f>SUMIF('4. Timesheet'!$H$11:$H$109,$C15,'4. Timesheet'!$D$11:$D$109)</f>
        <v>0</v>
      </c>
      <c r="I15" s="296">
        <f>SUMIF('4. Timesheet'!$H$11:$H$109,$C15,'4. Timesheet'!$D$11:$D$109)</f>
        <v>0</v>
      </c>
      <c r="J15" s="296">
        <f>SUMIF('4. Timesheet'!$H$11:$H$109,$C15,'4. Timesheet'!$D$11:$D$109)</f>
        <v>0</v>
      </c>
      <c r="K15" s="296">
        <f>SUMIF('4. Timesheet'!$H$11:$H$109,$C15,'4. Timesheet'!$D$11:$D$109)</f>
        <v>0</v>
      </c>
      <c r="L15" s="296">
        <f>SUMIF('4. Timesheet'!$H$11:$H$109,$C15,'4. Timesheet'!$D$11:$D$109)</f>
        <v>0</v>
      </c>
      <c r="M15" s="296">
        <f>SUMIF('4. Timesheet'!$H$11:$H$109,$C15,'4. Timesheet'!$D$11:$D$109)</f>
        <v>0</v>
      </c>
      <c r="N15" s="296">
        <f>SUMIF('4. Timesheet'!$H$11:$H$109,$C15,'4. Timesheet'!$D$11:$D$109)</f>
        <v>0</v>
      </c>
      <c r="O15" s="296">
        <f>SUMIF('4. Timesheet'!$H$11:$H$109,$C15,'4. Timesheet'!$D$11:$D$109)</f>
        <v>0</v>
      </c>
      <c r="P15" s="296">
        <f>SUMIF('4. Timesheet'!$H$11:$H$109,$C15,'4. Timesheet'!$D$11:$D$109)</f>
        <v>0</v>
      </c>
      <c r="Q15" s="296">
        <f>SUMIF('4. Timesheet'!$H$11:$H$109,$C15,'4. Timesheet'!$D$11:$D$109)</f>
        <v>0</v>
      </c>
      <c r="R15" s="296">
        <f>SUMIF('4. Timesheet'!$H$11:$H$109,$C15,'4. Timesheet'!$D$11:$D$109)</f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12</v>
      </c>
      <c r="F16" s="261">
        <f t="shared" ref="F16:R16" si="1">SUM(F17:F21)</f>
        <v>12</v>
      </c>
      <c r="G16" s="261">
        <f t="shared" si="1"/>
        <v>12</v>
      </c>
      <c r="H16" s="261">
        <f t="shared" si="1"/>
        <v>0</v>
      </c>
      <c r="I16" s="261">
        <f t="shared" si="1"/>
        <v>0</v>
      </c>
      <c r="J16" s="261">
        <f t="shared" si="1"/>
        <v>0</v>
      </c>
      <c r="K16" s="261">
        <f t="shared" si="1"/>
        <v>0</v>
      </c>
      <c r="L16" s="261">
        <f t="shared" si="1"/>
        <v>0</v>
      </c>
      <c r="M16" s="261">
        <f t="shared" si="1"/>
        <v>0</v>
      </c>
      <c r="N16" s="261">
        <f t="shared" si="1"/>
        <v>0</v>
      </c>
      <c r="O16" s="261">
        <f t="shared" si="1"/>
        <v>0</v>
      </c>
      <c r="P16" s="261">
        <f t="shared" si="1"/>
        <v>0</v>
      </c>
      <c r="Q16" s="261">
        <f t="shared" si="1"/>
        <v>0</v>
      </c>
      <c r="R16" s="262">
        <f t="shared" si="1"/>
        <v>0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Timesheet'!$H$11:$H$109,$C17,'4. Timesheet'!J$11:J$109)</f>
        <v>4</v>
      </c>
      <c r="F17" s="215">
        <f>SUMIF('4. Timesheet'!$H$11:$H$109,$C17,'4. Timesheet'!K$11:K$109)</f>
        <v>4</v>
      </c>
      <c r="G17" s="215">
        <f>SUMIF('4. Timesheet'!$H$11:$H$109,$C17,'4. Timesheet'!L$11:L$109)</f>
        <v>4</v>
      </c>
      <c r="H17" s="215">
        <f>SUMIF('4. Timesheet'!$H$11:$H$109,$C17,'4. Timesheet'!M$11:M$109)</f>
        <v>0</v>
      </c>
      <c r="I17" s="215">
        <f>SUMIF('4. Timesheet'!$H$11:$H$109,$C17,'4. Timesheet'!N$11:N$109)</f>
        <v>0</v>
      </c>
      <c r="J17" s="215">
        <f>SUMIF('4. Timesheet'!$H$11:$H$109,$C17,'4. Timesheet'!O$11:O$109)</f>
        <v>0</v>
      </c>
      <c r="K17" s="215">
        <f>SUMIF('4. Timesheet'!$H$11:$H$109,$C17,'4. Timesheet'!P$11:P$109)</f>
        <v>0</v>
      </c>
      <c r="L17" s="215">
        <f>SUMIF('4. Timesheet'!$H$11:$H$109,$C17,'4. Timesheet'!Q$11:Q$109)</f>
        <v>0</v>
      </c>
      <c r="M17" s="215">
        <f>SUMIF('4. Timesheet'!$H$11:$H$109,$C17,'4. Timesheet'!R$11:R$109)</f>
        <v>0</v>
      </c>
      <c r="N17" s="215">
        <f>SUMIF('4. Timesheet'!$H$11:$H$109,$C17,'4. Timesheet'!S$11:S$109)</f>
        <v>0</v>
      </c>
      <c r="O17" s="215">
        <f>SUMIF('4. Timesheet'!$H$11:$H$109,$C17,'4. Timesheet'!T$11:T$109)</f>
        <v>0</v>
      </c>
      <c r="P17" s="215">
        <f>SUMIF('4. Timesheet'!$H$11:$H$109,$C17,'4. Timesheet'!U$11:U$109)</f>
        <v>0</v>
      </c>
      <c r="Q17" s="215">
        <f>SUMIF('4. Timesheet'!$H$11:$H$109,$C17,'4. Timesheet'!V$11:V$109)</f>
        <v>0</v>
      </c>
      <c r="R17" s="215">
        <f>SUMIF('4. Timesheet'!$H$11:$H$109,$C17,'4. Timesheet'!W$11:W$109)</f>
        <v>0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Timesheet'!$H$11:$H$109,$C18,'4. Timesheet'!J$11:J$109)</f>
        <v>4</v>
      </c>
      <c r="F18" s="207">
        <f>SUMIF('4. Timesheet'!$H$11:$H$109,$C18,'4. Timesheet'!K$11:K$109)</f>
        <v>4</v>
      </c>
      <c r="G18" s="207">
        <f>SUMIF('4. Timesheet'!$H$11:$H$109,$C18,'4. Timesheet'!L$11:L$109)</f>
        <v>4</v>
      </c>
      <c r="H18" s="207">
        <f>SUMIF('4. Timesheet'!$H$11:$H$109,$C18,'4. Timesheet'!M$11:M$109)</f>
        <v>0</v>
      </c>
      <c r="I18" s="207">
        <f>SUMIF('4. Timesheet'!$H$11:$H$109,$C18,'4. Timesheet'!N$11:N$109)</f>
        <v>0</v>
      </c>
      <c r="J18" s="207">
        <f>SUMIF('4. Timesheet'!$H$11:$H$109,$C18,'4. Timesheet'!O$11:O$109)</f>
        <v>0</v>
      </c>
      <c r="K18" s="207">
        <f>SUMIF('4. Timesheet'!$H$11:$H$109,$C18,'4. Timesheet'!P$11:P$109)</f>
        <v>0</v>
      </c>
      <c r="L18" s="207">
        <f>SUMIF('4. Timesheet'!$H$11:$H$109,$C18,'4. Timesheet'!Q$11:Q$109)</f>
        <v>0</v>
      </c>
      <c r="M18" s="207">
        <f>SUMIF('4. Timesheet'!$H$11:$H$109,$C18,'4. Timesheet'!R$11:R$109)</f>
        <v>0</v>
      </c>
      <c r="N18" s="207">
        <f>SUMIF('4. Timesheet'!$H$11:$H$109,$C18,'4. Timesheet'!S$11:S$109)</f>
        <v>0</v>
      </c>
      <c r="O18" s="207">
        <f>SUMIF('4. Timesheet'!$H$11:$H$109,$C18,'4. Timesheet'!T$11:T$109)</f>
        <v>0</v>
      </c>
      <c r="P18" s="207">
        <f>SUMIF('4. Timesheet'!$H$11:$H$109,$C18,'4. Timesheet'!U$11:U$109)</f>
        <v>0</v>
      </c>
      <c r="Q18" s="207">
        <f>SUMIF('4. Timesheet'!$H$11:$H$109,$C18,'4. Timesheet'!V$11:V$109)</f>
        <v>0</v>
      </c>
      <c r="R18" s="207">
        <f>SUMIF('4. Timesheet'!$H$11:$H$109,$C18,'4. Timesheet'!W$11:W$109)</f>
        <v>0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Timesheet'!$H$11:$H$109,$C19,'4. Timesheet'!J$11:J$109)</f>
        <v>4</v>
      </c>
      <c r="F19" s="207">
        <f>SUMIF('4. Timesheet'!$H$11:$H$109,$C19,'4. Timesheet'!K$11:K$109)</f>
        <v>4</v>
      </c>
      <c r="G19" s="207">
        <f>SUMIF('4. Timesheet'!$H$11:$H$109,$C19,'4. Timesheet'!L$11:L$109)</f>
        <v>4</v>
      </c>
      <c r="H19" s="207">
        <f>SUMIF('4. Timesheet'!$H$11:$H$109,$C19,'4. Timesheet'!M$11:M$109)</f>
        <v>0</v>
      </c>
      <c r="I19" s="207">
        <f>SUMIF('4. Timesheet'!$H$11:$H$109,$C19,'4. Timesheet'!N$11:N$109)</f>
        <v>0</v>
      </c>
      <c r="J19" s="207">
        <f>SUMIF('4. Timesheet'!$H$11:$H$109,$C19,'4. Timesheet'!O$11:O$109)</f>
        <v>0</v>
      </c>
      <c r="K19" s="207">
        <f>SUMIF('4. Timesheet'!$H$11:$H$109,$C19,'4. Timesheet'!P$11:P$109)</f>
        <v>0</v>
      </c>
      <c r="L19" s="207">
        <f>SUMIF('4. Timesheet'!$H$11:$H$109,$C19,'4. Timesheet'!Q$11:Q$109)</f>
        <v>0</v>
      </c>
      <c r="M19" s="207">
        <f>SUMIF('4. Timesheet'!$H$11:$H$109,$C19,'4. Timesheet'!R$11:R$109)</f>
        <v>0</v>
      </c>
      <c r="N19" s="207">
        <f>SUMIF('4. Timesheet'!$H$11:$H$109,$C19,'4. Timesheet'!S$11:S$109)</f>
        <v>0</v>
      </c>
      <c r="O19" s="207">
        <f>SUMIF('4. Timesheet'!$H$11:$H$109,$C19,'4. Timesheet'!T$11:T$109)</f>
        <v>0</v>
      </c>
      <c r="P19" s="207">
        <f>SUMIF('4. Timesheet'!$H$11:$H$109,$C19,'4. Timesheet'!U$11:U$109)</f>
        <v>0</v>
      </c>
      <c r="Q19" s="207">
        <f>SUMIF('4. Timesheet'!$H$11:$H$109,$C19,'4. Timesheet'!V$11:V$109)</f>
        <v>0</v>
      </c>
      <c r="R19" s="207">
        <f>SUMIF('4. Timesheet'!$H$11:$H$109,$C19,'4. Timesheet'!W$11:W$109)</f>
        <v>0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Timesheet'!$H$11:$H$109,$C20,'4. Timesheet'!J$11:J$109)</f>
        <v>0</v>
      </c>
      <c r="F20" s="207">
        <f>SUMIF('4. Timesheet'!$H$11:$H$109,$C20,'4. Timesheet'!K$11:K$109)</f>
        <v>0</v>
      </c>
      <c r="G20" s="207">
        <f>SUMIF('4. Timesheet'!$H$11:$H$109,$C20,'4. Timesheet'!L$11:L$109)</f>
        <v>0</v>
      </c>
      <c r="H20" s="207">
        <f>SUMIF('4. Timesheet'!$H$11:$H$109,$C20,'4. Timesheet'!M$11:M$109)</f>
        <v>0</v>
      </c>
      <c r="I20" s="207">
        <f>SUMIF('4. Timesheet'!$H$11:$H$109,$C20,'4. Timesheet'!N$11:N$109)</f>
        <v>0</v>
      </c>
      <c r="J20" s="207">
        <f>SUMIF('4. Timesheet'!$H$11:$H$109,$C20,'4. Timesheet'!O$11:O$109)</f>
        <v>0</v>
      </c>
      <c r="K20" s="207">
        <f>SUMIF('4. Timesheet'!$H$11:$H$109,$C20,'4. Timesheet'!P$11:P$109)</f>
        <v>0</v>
      </c>
      <c r="L20" s="207">
        <f>SUMIF('4. Timesheet'!$H$11:$H$109,$C20,'4. Timesheet'!Q$11:Q$109)</f>
        <v>0</v>
      </c>
      <c r="M20" s="207">
        <f>SUMIF('4. Timesheet'!$H$11:$H$109,$C20,'4. Timesheet'!R$11:R$109)</f>
        <v>0</v>
      </c>
      <c r="N20" s="207">
        <f>SUMIF('4. Timesheet'!$H$11:$H$109,$C20,'4. Timesheet'!S$11:S$109)</f>
        <v>0</v>
      </c>
      <c r="O20" s="207">
        <f>SUMIF('4. Timesheet'!$H$11:$H$109,$C20,'4. Timesheet'!T$11:T$109)</f>
        <v>0</v>
      </c>
      <c r="P20" s="207">
        <f>SUMIF('4. Timesheet'!$H$11:$H$109,$C20,'4. Timesheet'!U$11:U$109)</f>
        <v>0</v>
      </c>
      <c r="Q20" s="207">
        <f>SUMIF('4. Timesheet'!$H$11:$H$109,$C20,'4. Timesheet'!V$11:V$109)</f>
        <v>0</v>
      </c>
      <c r="R20" s="207">
        <f>SUMIF('4. Timesheet'!$H$11:$H$109,$C20,'4. Timesheet'!W$11:W$109)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Timesheet'!$H$11:$H$109,$C21,'4. Timesheet'!J$11:J$109)</f>
        <v>0</v>
      </c>
      <c r="F21" s="210">
        <f>SUMIF('4. Timesheet'!$H$11:$H$109,$C21,'4. Timesheet'!K$11:K$109)</f>
        <v>0</v>
      </c>
      <c r="G21" s="210">
        <f>SUMIF('4. Timesheet'!$H$11:$H$109,$C21,'4. Timesheet'!L$11:L$109)</f>
        <v>0</v>
      </c>
      <c r="H21" s="210">
        <f>SUMIF('4. Timesheet'!$H$11:$H$109,$C21,'4. Timesheet'!M$11:M$109)</f>
        <v>0</v>
      </c>
      <c r="I21" s="210">
        <f>SUMIF('4. Timesheet'!$H$11:$H$109,$C21,'4. Timesheet'!N$11:N$109)</f>
        <v>0</v>
      </c>
      <c r="J21" s="210">
        <f>SUMIF('4. Timesheet'!$H$11:$H$109,$C21,'4. Timesheet'!O$11:O$109)</f>
        <v>0</v>
      </c>
      <c r="K21" s="210">
        <f>SUMIF('4. Timesheet'!$H$11:$H$109,$C21,'4. Timesheet'!P$11:P$109)</f>
        <v>0</v>
      </c>
      <c r="L21" s="210">
        <f>SUMIF('4. Timesheet'!$H$11:$H$109,$C21,'4. Timesheet'!Q$11:Q$109)</f>
        <v>0</v>
      </c>
      <c r="M21" s="210">
        <f>SUMIF('4. Timesheet'!$H$11:$H$109,$C21,'4. Timesheet'!R$11:R$109)</f>
        <v>0</v>
      </c>
      <c r="N21" s="210">
        <f>SUMIF('4. Timesheet'!$H$11:$H$109,$C21,'4. Timesheet'!S$11:S$109)</f>
        <v>0</v>
      </c>
      <c r="O21" s="210">
        <f>SUMIF('4. Timesheet'!$H$11:$H$109,$C21,'4. Timesheet'!T$11:T$109)</f>
        <v>0</v>
      </c>
      <c r="P21" s="210">
        <f>SUMIF('4. Timesheet'!$H$11:$H$109,$C21,'4. Timesheet'!U$11:U$109)</f>
        <v>0</v>
      </c>
      <c r="Q21" s="210">
        <f>SUMIF('4. Timesheet'!$H$11:$H$109,$C21,'4. Timesheet'!V$11:V$109)</f>
        <v>0</v>
      </c>
      <c r="R21" s="210">
        <f>SUMIF('4. Timesheet'!$H$11:$H$109,$C21,'4. Timesheet'!W$11:W$109)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12</v>
      </c>
      <c r="F22" s="212">
        <f t="shared" ref="F22:R22" si="2">SUM(F23:F27)</f>
        <v>24</v>
      </c>
      <c r="G22" s="212">
        <f t="shared" si="2"/>
        <v>36</v>
      </c>
      <c r="H22" s="212">
        <f t="shared" si="2"/>
        <v>36</v>
      </c>
      <c r="I22" s="212">
        <f t="shared" si="2"/>
        <v>36</v>
      </c>
      <c r="J22" s="212">
        <f t="shared" si="2"/>
        <v>36</v>
      </c>
      <c r="K22" s="212">
        <f t="shared" si="2"/>
        <v>36</v>
      </c>
      <c r="L22" s="212">
        <f t="shared" si="2"/>
        <v>36</v>
      </c>
      <c r="M22" s="212">
        <f t="shared" si="2"/>
        <v>36</v>
      </c>
      <c r="N22" s="212">
        <f t="shared" si="2"/>
        <v>36</v>
      </c>
      <c r="O22" s="212">
        <f t="shared" si="2"/>
        <v>36</v>
      </c>
      <c r="P22" s="212">
        <f t="shared" si="2"/>
        <v>36</v>
      </c>
      <c r="Q22" s="212">
        <f t="shared" si="2"/>
        <v>36</v>
      </c>
      <c r="R22" s="213">
        <f t="shared" si="2"/>
        <v>36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3">D23+E17</f>
        <v>4</v>
      </c>
      <c r="F23" s="233">
        <f t="shared" si="3"/>
        <v>8</v>
      </c>
      <c r="G23" s="233">
        <f t="shared" ref="G23:R23" si="4">F23+G17</f>
        <v>12</v>
      </c>
      <c r="H23" s="233">
        <f t="shared" si="4"/>
        <v>12</v>
      </c>
      <c r="I23" s="233">
        <f t="shared" si="4"/>
        <v>12</v>
      </c>
      <c r="J23" s="233">
        <f t="shared" si="4"/>
        <v>12</v>
      </c>
      <c r="K23" s="233">
        <f t="shared" si="4"/>
        <v>12</v>
      </c>
      <c r="L23" s="233">
        <f t="shared" si="4"/>
        <v>12</v>
      </c>
      <c r="M23" s="233">
        <f t="shared" si="4"/>
        <v>12</v>
      </c>
      <c r="N23" s="233">
        <f t="shared" si="4"/>
        <v>12</v>
      </c>
      <c r="O23" s="233">
        <f t="shared" si="4"/>
        <v>12</v>
      </c>
      <c r="P23" s="233">
        <f t="shared" si="4"/>
        <v>12</v>
      </c>
      <c r="Q23" s="233">
        <f t="shared" si="4"/>
        <v>12</v>
      </c>
      <c r="R23" s="233">
        <f t="shared" si="4"/>
        <v>12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3"/>
        <v>4</v>
      </c>
      <c r="F24" s="193">
        <f t="shared" si="3"/>
        <v>8</v>
      </c>
      <c r="G24" s="193">
        <f t="shared" ref="G24:R24" si="5">F24+G18</f>
        <v>12</v>
      </c>
      <c r="H24" s="193">
        <f t="shared" si="5"/>
        <v>12</v>
      </c>
      <c r="I24" s="193">
        <f t="shared" si="5"/>
        <v>12</v>
      </c>
      <c r="J24" s="193">
        <f t="shared" si="5"/>
        <v>12</v>
      </c>
      <c r="K24" s="193">
        <f t="shared" si="5"/>
        <v>12</v>
      </c>
      <c r="L24" s="193">
        <f t="shared" si="5"/>
        <v>12</v>
      </c>
      <c r="M24" s="193">
        <f t="shared" si="5"/>
        <v>12</v>
      </c>
      <c r="N24" s="193">
        <f t="shared" si="5"/>
        <v>12</v>
      </c>
      <c r="O24" s="193">
        <f t="shared" si="5"/>
        <v>12</v>
      </c>
      <c r="P24" s="193">
        <f t="shared" si="5"/>
        <v>12</v>
      </c>
      <c r="Q24" s="193">
        <f t="shared" si="5"/>
        <v>12</v>
      </c>
      <c r="R24" s="193">
        <f t="shared" si="5"/>
        <v>12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3"/>
        <v>4</v>
      </c>
      <c r="F25" s="193">
        <f t="shared" si="3"/>
        <v>8</v>
      </c>
      <c r="G25" s="193">
        <f t="shared" ref="G25:R25" si="6">F25+G19</f>
        <v>12</v>
      </c>
      <c r="H25" s="193">
        <f t="shared" si="6"/>
        <v>12</v>
      </c>
      <c r="I25" s="193">
        <f t="shared" si="6"/>
        <v>12</v>
      </c>
      <c r="J25" s="193">
        <f t="shared" si="6"/>
        <v>12</v>
      </c>
      <c r="K25" s="193">
        <f t="shared" si="6"/>
        <v>12</v>
      </c>
      <c r="L25" s="193">
        <f t="shared" si="6"/>
        <v>12</v>
      </c>
      <c r="M25" s="193">
        <f t="shared" si="6"/>
        <v>12</v>
      </c>
      <c r="N25" s="193">
        <f t="shared" si="6"/>
        <v>12</v>
      </c>
      <c r="O25" s="193">
        <f t="shared" si="6"/>
        <v>12</v>
      </c>
      <c r="P25" s="193">
        <f t="shared" si="6"/>
        <v>12</v>
      </c>
      <c r="Q25" s="193">
        <f t="shared" si="6"/>
        <v>12</v>
      </c>
      <c r="R25" s="193">
        <f t="shared" si="6"/>
        <v>12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0</v>
      </c>
      <c r="I26" s="193">
        <f t="shared" si="7"/>
        <v>0</v>
      </c>
      <c r="J26" s="193">
        <f t="shared" si="7"/>
        <v>0</v>
      </c>
      <c r="K26" s="193">
        <f t="shared" si="7"/>
        <v>0</v>
      </c>
      <c r="L26" s="193">
        <f t="shared" si="7"/>
        <v>0</v>
      </c>
      <c r="M26" s="193">
        <f t="shared" si="7"/>
        <v>0</v>
      </c>
      <c r="N26" s="193">
        <f t="shared" si="7"/>
        <v>0</v>
      </c>
      <c r="O26" s="193">
        <f t="shared" si="7"/>
        <v>0</v>
      </c>
      <c r="P26" s="193">
        <f t="shared" si="7"/>
        <v>0</v>
      </c>
      <c r="Q26" s="193">
        <f t="shared" si="7"/>
        <v>0</v>
      </c>
      <c r="R26" s="193">
        <f t="shared" si="7"/>
        <v>0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9">E10-D10</f>
        <v>-1.5</v>
      </c>
      <c r="F28" s="212">
        <f t="shared" si="9"/>
        <v>0</v>
      </c>
      <c r="G28" s="212">
        <f t="shared" si="9"/>
        <v>0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9"/>
        <v>-1.5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9"/>
        <v>0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9"/>
        <v>0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54.5</v>
      </c>
      <c r="E34" s="254">
        <f>SUM(E35:E39)</f>
        <v>41</v>
      </c>
      <c r="F34" s="255">
        <f t="shared" ref="F34:R34" si="15">SUM(F35:F39)</f>
        <v>29</v>
      </c>
      <c r="G34" s="255">
        <f t="shared" si="15"/>
        <v>17</v>
      </c>
      <c r="H34" s="255">
        <f t="shared" si="15"/>
        <v>17</v>
      </c>
      <c r="I34" s="255">
        <f t="shared" si="15"/>
        <v>17</v>
      </c>
      <c r="J34" s="255">
        <f t="shared" si="15"/>
        <v>17</v>
      </c>
      <c r="K34" s="255">
        <f t="shared" si="15"/>
        <v>17</v>
      </c>
      <c r="L34" s="255">
        <f t="shared" si="15"/>
        <v>17</v>
      </c>
      <c r="M34" s="255">
        <f t="shared" si="15"/>
        <v>17</v>
      </c>
      <c r="N34" s="255">
        <f t="shared" si="15"/>
        <v>17</v>
      </c>
      <c r="O34" s="255">
        <f t="shared" si="15"/>
        <v>17</v>
      </c>
      <c r="P34" s="255">
        <f t="shared" si="15"/>
        <v>17</v>
      </c>
      <c r="Q34" s="255">
        <f t="shared" si="15"/>
        <v>17</v>
      </c>
      <c r="R34" s="256">
        <f t="shared" si="15"/>
        <v>17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12</v>
      </c>
      <c r="E35" s="245">
        <f t="shared" si="16"/>
        <v>8</v>
      </c>
      <c r="F35" s="246">
        <f t="shared" ref="F35:R35" si="17">F11-F23</f>
        <v>4</v>
      </c>
      <c r="G35" s="246">
        <f t="shared" si="17"/>
        <v>0</v>
      </c>
      <c r="H35" s="246">
        <f t="shared" si="17"/>
        <v>0</v>
      </c>
      <c r="I35" s="246">
        <f t="shared" si="17"/>
        <v>0</v>
      </c>
      <c r="J35" s="246">
        <f t="shared" si="17"/>
        <v>0</v>
      </c>
      <c r="K35" s="246">
        <f t="shared" si="17"/>
        <v>0</v>
      </c>
      <c r="L35" s="246">
        <f t="shared" si="17"/>
        <v>0</v>
      </c>
      <c r="M35" s="246">
        <f t="shared" si="17"/>
        <v>0</v>
      </c>
      <c r="N35" s="246">
        <f t="shared" si="17"/>
        <v>0</v>
      </c>
      <c r="O35" s="246">
        <f t="shared" si="17"/>
        <v>0</v>
      </c>
      <c r="P35" s="246">
        <f t="shared" si="17"/>
        <v>0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13.5</v>
      </c>
      <c r="E36" s="249">
        <f t="shared" si="16"/>
        <v>8</v>
      </c>
      <c r="F36" s="194">
        <f t="shared" ref="F36:R36" si="18">F12-F24</f>
        <v>4</v>
      </c>
      <c r="G36" s="194">
        <f t="shared" si="18"/>
        <v>0</v>
      </c>
      <c r="H36" s="194">
        <f t="shared" si="18"/>
        <v>0</v>
      </c>
      <c r="I36" s="194">
        <f t="shared" si="18"/>
        <v>0</v>
      </c>
      <c r="J36" s="194">
        <f t="shared" si="18"/>
        <v>0</v>
      </c>
      <c r="K36" s="194">
        <f t="shared" si="18"/>
        <v>0</v>
      </c>
      <c r="L36" s="194">
        <f t="shared" si="18"/>
        <v>0</v>
      </c>
      <c r="M36" s="194">
        <f t="shared" si="18"/>
        <v>0</v>
      </c>
      <c r="N36" s="194">
        <f t="shared" si="18"/>
        <v>0</v>
      </c>
      <c r="O36" s="194">
        <f t="shared" si="18"/>
        <v>0</v>
      </c>
      <c r="P36" s="194">
        <f t="shared" si="18"/>
        <v>0</v>
      </c>
      <c r="Q36" s="194">
        <f t="shared" si="18"/>
        <v>0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29</v>
      </c>
      <c r="E37" s="249">
        <f t="shared" si="16"/>
        <v>25</v>
      </c>
      <c r="F37" s="194">
        <f t="shared" ref="F37:R37" si="19">F13-F25</f>
        <v>21</v>
      </c>
      <c r="G37" s="194">
        <f t="shared" si="19"/>
        <v>17</v>
      </c>
      <c r="H37" s="194">
        <f t="shared" si="19"/>
        <v>17</v>
      </c>
      <c r="I37" s="194">
        <f t="shared" si="19"/>
        <v>17</v>
      </c>
      <c r="J37" s="194">
        <f t="shared" si="19"/>
        <v>17</v>
      </c>
      <c r="K37" s="194">
        <f t="shared" si="19"/>
        <v>17</v>
      </c>
      <c r="L37" s="194">
        <f t="shared" si="19"/>
        <v>17</v>
      </c>
      <c r="M37" s="194">
        <f t="shared" si="19"/>
        <v>17</v>
      </c>
      <c r="N37" s="194">
        <f t="shared" si="19"/>
        <v>17</v>
      </c>
      <c r="O37" s="194">
        <f t="shared" si="19"/>
        <v>17</v>
      </c>
      <c r="P37" s="194">
        <f t="shared" si="19"/>
        <v>17</v>
      </c>
      <c r="Q37" s="194">
        <f t="shared" si="19"/>
        <v>17</v>
      </c>
      <c r="R37" s="194">
        <f t="shared" si="19"/>
        <v>17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410" t="s">
        <v>42</v>
      </c>
      <c r="C41" s="411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11"/>
      <c r="Q41" s="411"/>
      <c r="R41" s="412"/>
    </row>
    <row r="42" spans="2:18" ht="15.75" thickBot="1">
      <c r="B42" s="268" t="s">
        <v>117</v>
      </c>
      <c r="C42" s="269" t="s">
        <v>111</v>
      </c>
      <c r="D42" s="270">
        <f>SUM(D43:D47)</f>
        <v>13.6</v>
      </c>
      <c r="E42" s="270">
        <f>IF(AND(WEEKDAY('3. Resources'!D$54)&lt;&gt;1,WEEKDAY('3. Resources'!D$54)&lt;&gt;7,'3. Resources'!D$55&lt;&gt;"FER"),$D42,0)</f>
        <v>13.6</v>
      </c>
      <c r="F42" s="270">
        <f>IF(AND(WEEKDAY('3. Resources'!E$54)&lt;&gt;1,WEEKDAY('3. Resources'!E$54)&lt;&gt;7,'3. Resources'!E$55&lt;&gt;"FER"),$D42,0)</f>
        <v>13.6</v>
      </c>
      <c r="G42" s="270">
        <f>IF(AND(WEEKDAY('3. Resources'!F$54)&lt;&gt;1,WEEKDAY('3. Resources'!F$54)&lt;&gt;7,'3. Resources'!F$55&lt;&gt;"FER"),$D42,0)</f>
        <v>13.6</v>
      </c>
      <c r="H42" s="270">
        <f>IF(AND(WEEKDAY('3. Resources'!G$54)&lt;&gt;1,WEEKDAY('3. Resources'!G$54)&lt;&gt;7,'3. Resources'!G$55&lt;&gt;"FER"),$D42,0)</f>
        <v>0</v>
      </c>
      <c r="I42" s="270">
        <f>IF(AND(WEEKDAY('3. Resources'!H$54)&lt;&gt;1,WEEKDAY('3. Resources'!H$54)&lt;&gt;7,'3. Resources'!H$55&lt;&gt;"FER"),$D42,0)</f>
        <v>0</v>
      </c>
      <c r="J42" s="270">
        <f>IF(AND(WEEKDAY('3. Resources'!I$54)&lt;&gt;1,WEEKDAY('3. Resources'!I$54)&lt;&gt;7,'3. Resources'!I$55&lt;&gt;"FER"),$D42,0)</f>
        <v>13.6</v>
      </c>
      <c r="K42" s="270">
        <f>IF(AND(WEEKDAY('3. Resources'!J$54)&lt;&gt;1,WEEKDAY('3. Resources'!J$54)&lt;&gt;7,'3. Resources'!J$55&lt;&gt;"FER"),$D42,0)</f>
        <v>13.6</v>
      </c>
      <c r="L42" s="270">
        <f>IF(AND(WEEKDAY('3. Resources'!K$54)&lt;&gt;1,WEEKDAY('3. Resources'!K$54)&lt;&gt;7,'3. Resources'!K$55&lt;&gt;"FER"),$D42,0)</f>
        <v>13.6</v>
      </c>
      <c r="M42" s="270">
        <f>IF(AND(WEEKDAY('3. Resources'!L$54)&lt;&gt;1,WEEKDAY('3. Resources'!L$54)&lt;&gt;7,'3. Resources'!L$55&lt;&gt;"FER"),$D42,0)</f>
        <v>13.6</v>
      </c>
      <c r="N42" s="270">
        <f>IF(AND(WEEKDAY('3. Resources'!M$54)&lt;&gt;1,WEEKDAY('3. Resources'!M$54)&lt;&gt;7,'3. Resources'!M$55&lt;&gt;"FER"),$D42,0)</f>
        <v>13.6</v>
      </c>
      <c r="O42" s="270">
        <f>IF(AND(WEEKDAY('3. Resources'!N$54)&lt;&gt;1,WEEKDAY('3. Resources'!N$54)&lt;&gt;7,'3. Resources'!N$55&lt;&gt;"FER"),$D42,0)</f>
        <v>0</v>
      </c>
      <c r="P42" s="270">
        <f>IF(AND(WEEKDAY('3. Resources'!O$54)&lt;&gt;1,WEEKDAY('3. Resources'!O$54)&lt;&gt;7,'3. Resources'!O$55&lt;&gt;"FER"),$D42,0)</f>
        <v>0</v>
      </c>
      <c r="Q42" s="270">
        <f>IF(AND(WEEKDAY('3. Resources'!P$54)&lt;&gt;1,WEEKDAY('3. Resources'!P$54)&lt;&gt;7,'3. Resources'!P$55&lt;&gt;"FER"),$D42,0)</f>
        <v>13.6</v>
      </c>
      <c r="R42" s="271">
        <f>IF(AND(WEEKDAY('3. Resources'!Q$54)&lt;&gt;1,WEEKDAY('3. Resources'!Q$54)&lt;&gt;7,'3. Resources'!Q$55&lt;&gt;"FER"),$D42,0)</f>
        <v>13.6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3.4</v>
      </c>
      <c r="E43" s="267">
        <f>IF(AND(WEEKDAY('3. Resources'!D$54)&lt;&gt;1,WEEKDAY('3. Resources'!D$54)&lt;&gt;7,'3. Resources'!D$55&lt;&gt;"FER"),$D43,0)</f>
        <v>3.4</v>
      </c>
      <c r="F43" s="267">
        <f>IF(AND(WEEKDAY('3. Resources'!E$54)&lt;&gt;1,WEEKDAY('3. Resources'!E$54)&lt;&gt;7,'3. Resources'!E$55&lt;&gt;"FER"),$D43,0)</f>
        <v>3.4</v>
      </c>
      <c r="G43" s="267">
        <f>IF(AND(WEEKDAY('3. Resources'!F$54)&lt;&gt;1,WEEKDAY('3. Resources'!F$54)&lt;&gt;7,'3. Resources'!F$55&lt;&gt;"FER"),$D43,0)</f>
        <v>3.4</v>
      </c>
      <c r="H43" s="267">
        <f>IF(AND(WEEKDAY('3. Resources'!G$54)&lt;&gt;1,WEEKDAY('3. Resources'!G$54)&lt;&gt;7,'3. Resources'!G$55&lt;&gt;"FER"),$D43,0)</f>
        <v>0</v>
      </c>
      <c r="I43" s="267">
        <f>IF(AND(WEEKDAY('3. Resources'!H$54)&lt;&gt;1,WEEKDAY('3. Resources'!H$54)&lt;&gt;7,'3. Resources'!H$55&lt;&gt;"FER"),$D43,0)</f>
        <v>0</v>
      </c>
      <c r="J43" s="267">
        <f>IF(AND(WEEKDAY('3. Resources'!I$54)&lt;&gt;1,WEEKDAY('3. Resources'!I$54)&lt;&gt;7,'3. Resources'!I$55&lt;&gt;"FER"),$D43,0)</f>
        <v>3.4</v>
      </c>
      <c r="K43" s="267">
        <f>IF(AND(WEEKDAY('3. Resources'!J$54)&lt;&gt;1,WEEKDAY('3. Resources'!J$54)&lt;&gt;7,'3. Resources'!J$55&lt;&gt;"FER"),$D43,0)</f>
        <v>3.4</v>
      </c>
      <c r="L43" s="267">
        <f>IF(AND(WEEKDAY('3. Resources'!K$54)&lt;&gt;1,WEEKDAY('3. Resources'!K$54)&lt;&gt;7,'3. Resources'!K$55&lt;&gt;"FER"),$D43,0)</f>
        <v>3.4</v>
      </c>
      <c r="M43" s="267">
        <f>IF(AND(WEEKDAY('3. Resources'!L$54)&lt;&gt;1,WEEKDAY('3. Resources'!L$54)&lt;&gt;7,'3. Resources'!L$55&lt;&gt;"FER"),$D43,0)</f>
        <v>3.4</v>
      </c>
      <c r="N43" s="267">
        <f>IF(AND(WEEKDAY('3. Resources'!M$54)&lt;&gt;1,WEEKDAY('3. Resources'!M$54)&lt;&gt;7,'3. Resources'!M$55&lt;&gt;"FER"),$D43,0)</f>
        <v>3.4</v>
      </c>
      <c r="O43" s="267">
        <f>IF(AND(WEEKDAY('3. Resources'!N$54)&lt;&gt;1,WEEKDAY('3. Resources'!N$54)&lt;&gt;7,'3. Resources'!N$55&lt;&gt;"FER"),$D43,0)</f>
        <v>0</v>
      </c>
      <c r="P43" s="267">
        <f>IF(AND(WEEKDAY('3. Resources'!O$54)&lt;&gt;1,WEEKDAY('3. Resources'!O$54)&lt;&gt;7,'3. Resources'!O$55&lt;&gt;"FER"),$D43,0)</f>
        <v>0</v>
      </c>
      <c r="Q43" s="267">
        <f>IF(AND(WEEKDAY('3. Resources'!P$54)&lt;&gt;1,WEEKDAY('3. Resources'!P$54)&lt;&gt;7,'3. Resources'!P$55&lt;&gt;"FER"),$D43,0)</f>
        <v>3.4</v>
      </c>
      <c r="R43" s="267">
        <f>IF(AND(WEEKDAY('3. Resources'!Q$54)&lt;&gt;1,WEEKDAY('3. Resources'!Q$54)&lt;&gt;7,'3. Resources'!Q$55&lt;&gt;"FER"),$D43,0)</f>
        <v>3.4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3.4</v>
      </c>
      <c r="F44" s="265">
        <f>IF(AND(WEEKDAY('3. Resources'!E$54)&lt;&gt;1,WEEKDAY('3. Resources'!E$54)&lt;&gt;7,'3. Resources'!E$55&lt;&gt;"FER"),$D44,0)</f>
        <v>3.4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0</v>
      </c>
      <c r="I44" s="265">
        <f>IF(AND(WEEKDAY('3. Resources'!H$54)&lt;&gt;1,WEEKDAY('3. Resources'!H$54)&lt;&gt;7,'3. Resources'!H$55&lt;&gt;"FER"),$D44,0)</f>
        <v>0</v>
      </c>
      <c r="J44" s="265">
        <f>IF(AND(WEEKDAY('3. Resources'!I$54)&lt;&gt;1,WEEKDAY('3. Resources'!I$54)&lt;&gt;7,'3. Resources'!I$55&lt;&gt;"FER"),$D44,0)</f>
        <v>3.4</v>
      </c>
      <c r="K44" s="265">
        <f>IF(AND(WEEKDAY('3. Resources'!J$54)&lt;&gt;1,WEEKDAY('3. Resources'!J$54)&lt;&gt;7,'3. Resources'!J$55&lt;&gt;"FER"),$D44,0)</f>
        <v>3.4</v>
      </c>
      <c r="L44" s="265">
        <f>IF(AND(WEEKDAY('3. Resources'!K$54)&lt;&gt;1,WEEKDAY('3. Resources'!K$54)&lt;&gt;7,'3. Resources'!K$55&lt;&gt;"FER"),$D44,0)</f>
        <v>3.4</v>
      </c>
      <c r="M44" s="265">
        <f>IF(AND(WEEKDAY('3. Resources'!L$54)&lt;&gt;1,WEEKDAY('3. Resources'!L$54)&lt;&gt;7,'3. Resources'!L$55&lt;&gt;"FER"),$D44,0)</f>
        <v>3.4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0</v>
      </c>
      <c r="P44" s="265">
        <f>IF(AND(WEEKDAY('3. Resources'!O$54)&lt;&gt;1,WEEKDAY('3. Resources'!O$54)&lt;&gt;7,'3. Resources'!O$55&lt;&gt;"FER"),$D44,0)</f>
        <v>0</v>
      </c>
      <c r="Q44" s="265">
        <f>IF(AND(WEEKDAY('3. Resources'!P$54)&lt;&gt;1,WEEKDAY('3. Resources'!P$54)&lt;&gt;7,'3. Resources'!P$55&lt;&gt;"FER"),$D44,0)</f>
        <v>3.4</v>
      </c>
      <c r="R44" s="265">
        <f>IF(AND(WEEKDAY('3. Resources'!Q$54)&lt;&gt;1,WEEKDAY('3. Resources'!Q$54)&lt;&gt;7,'3. Resources'!Q$55&lt;&gt;"FER"),$D44,0)</f>
        <v>3.4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3.4</v>
      </c>
      <c r="E45" s="265">
        <f>IF(AND(WEEKDAY('3. Resources'!D$54)&lt;&gt;1,WEEKDAY('3. Resources'!D$54)&lt;&gt;7,'3. Resources'!D$55&lt;&gt;"FER"),$D45,0)</f>
        <v>3.4</v>
      </c>
      <c r="F45" s="265">
        <f>IF(AND(WEEKDAY('3. Resources'!E$54)&lt;&gt;1,WEEKDAY('3. Resources'!E$54)&lt;&gt;7,'3. Resources'!E$55&lt;&gt;"FER"),$D45,0)</f>
        <v>3.4</v>
      </c>
      <c r="G45" s="265">
        <f>IF(AND(WEEKDAY('3. Resources'!F$54)&lt;&gt;1,WEEKDAY('3. Resources'!F$54)&lt;&gt;7,'3. Resources'!F$55&lt;&gt;"FER"),$D45,0)</f>
        <v>3.4</v>
      </c>
      <c r="H45" s="265">
        <f>IF(AND(WEEKDAY('3. Resources'!G$54)&lt;&gt;1,WEEKDAY('3. Resources'!G$54)&lt;&gt;7,'3. Resources'!G$55&lt;&gt;"FER"),$D45,0)</f>
        <v>0</v>
      </c>
      <c r="I45" s="265">
        <f>IF(AND(WEEKDAY('3. Resources'!H$54)&lt;&gt;1,WEEKDAY('3. Resources'!H$54)&lt;&gt;7,'3. Resources'!H$55&lt;&gt;"FER"),$D45,0)</f>
        <v>0</v>
      </c>
      <c r="J45" s="265">
        <f>IF(AND(WEEKDAY('3. Resources'!I$54)&lt;&gt;1,WEEKDAY('3. Resources'!I$54)&lt;&gt;7,'3. Resources'!I$55&lt;&gt;"FER"),$D45,0)</f>
        <v>3.4</v>
      </c>
      <c r="K45" s="265">
        <f>IF(AND(WEEKDAY('3. Resources'!J$54)&lt;&gt;1,WEEKDAY('3. Resources'!J$54)&lt;&gt;7,'3. Resources'!J$55&lt;&gt;"FER"),$D45,0)</f>
        <v>3.4</v>
      </c>
      <c r="L45" s="265">
        <f>IF(AND(WEEKDAY('3. Resources'!K$54)&lt;&gt;1,WEEKDAY('3. Resources'!K$54)&lt;&gt;7,'3. Resources'!K$55&lt;&gt;"FER"),$D45,0)</f>
        <v>3.4</v>
      </c>
      <c r="M45" s="265">
        <f>IF(AND(WEEKDAY('3. Resources'!L$54)&lt;&gt;1,WEEKDAY('3. Resources'!L$54)&lt;&gt;7,'3. Resources'!L$55&lt;&gt;"FER"),$D45,0)</f>
        <v>3.4</v>
      </c>
      <c r="N45" s="265">
        <f>IF(AND(WEEKDAY('3. Resources'!M$54)&lt;&gt;1,WEEKDAY('3. Resources'!M$54)&lt;&gt;7,'3. Resources'!M$55&lt;&gt;"FER"),$D45,0)</f>
        <v>3.4</v>
      </c>
      <c r="O45" s="265">
        <f>IF(AND(WEEKDAY('3. Resources'!N$54)&lt;&gt;1,WEEKDAY('3. Resources'!N$54)&lt;&gt;7,'3. Resources'!N$55&lt;&gt;"FER"),$D45,0)</f>
        <v>0</v>
      </c>
      <c r="P45" s="265">
        <f>IF(AND(WEEKDAY('3. Resources'!O$54)&lt;&gt;1,WEEKDAY('3. Resources'!O$54)&lt;&gt;7,'3. Resources'!O$55&lt;&gt;"FER"),$D45,0)</f>
        <v>0</v>
      </c>
      <c r="Q45" s="265">
        <f>IF(AND(WEEKDAY('3. Resources'!P$54)&lt;&gt;1,WEEKDAY('3. Resources'!P$54)&lt;&gt;7,'3. Resources'!P$55&lt;&gt;"FER"),$D45,0)</f>
        <v>3.4</v>
      </c>
      <c r="R45" s="265">
        <f>IF(AND(WEEKDAY('3. Resources'!Q$54)&lt;&gt;1,WEEKDAY('3. Resources'!Q$54)&lt;&gt;7,'3. Resources'!Q$55&lt;&gt;"FER"),$D45,0)</f>
        <v>3.4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3.4</v>
      </c>
      <c r="E46" s="265">
        <f>IF(AND(WEEKDAY('3. Resources'!D$54)&lt;&gt;1,WEEKDAY('3. Resources'!D$54)&lt;&gt;7,'3. Resources'!D$55&lt;&gt;"FER"),$D46,0)</f>
        <v>3.4</v>
      </c>
      <c r="F46" s="265">
        <f>IF(AND(WEEKDAY('3. Resources'!E$54)&lt;&gt;1,WEEKDAY('3. Resources'!E$54)&lt;&gt;7,'3. Resources'!E$55&lt;&gt;"FER"),$D46,0)</f>
        <v>3.4</v>
      </c>
      <c r="G46" s="265">
        <f>IF(AND(WEEKDAY('3. Resources'!F$54)&lt;&gt;1,WEEKDAY('3. Resources'!F$54)&lt;&gt;7,'3. Resources'!F$55&lt;&gt;"FER"),$D46,0)</f>
        <v>3.4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3.4</v>
      </c>
      <c r="K46" s="265">
        <f>IF(AND(WEEKDAY('3. Resources'!J$54)&lt;&gt;1,WEEKDAY('3. Resources'!J$54)&lt;&gt;7,'3. Resources'!J$55&lt;&gt;"FER"),$D46,0)</f>
        <v>3.4</v>
      </c>
      <c r="L46" s="265">
        <f>IF(AND(WEEKDAY('3. Resources'!K$54)&lt;&gt;1,WEEKDAY('3. Resources'!K$54)&lt;&gt;7,'3. Resources'!K$55&lt;&gt;"FER"),$D46,0)</f>
        <v>3.4</v>
      </c>
      <c r="M46" s="265">
        <f>IF(AND(WEEKDAY('3. Resources'!L$54)&lt;&gt;1,WEEKDAY('3. Resources'!L$54)&lt;&gt;7,'3. Resources'!L$55&lt;&gt;"FER"),$D46,0)</f>
        <v>3.4</v>
      </c>
      <c r="N46" s="265">
        <f>IF(AND(WEEKDAY('3. Resources'!M$54)&lt;&gt;1,WEEKDAY('3. Resources'!M$54)&lt;&gt;7,'3. Resources'!M$55&lt;&gt;"FER"),$D46,0)</f>
        <v>3.4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3.4</v>
      </c>
      <c r="R46" s="265">
        <f>IF(AND(WEEKDAY('3. Resources'!Q$54)&lt;&gt;1,WEEKDAY('3. Resources'!Q$54)&lt;&gt;7,'3. Resources'!Q$55&lt;&gt;"FER"),$D46,0)</f>
        <v>3.4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136</v>
      </c>
      <c r="E48" s="270">
        <f t="shared" ref="E48:E53" si="22">D48-E42</f>
        <v>122.4</v>
      </c>
      <c r="F48" s="270">
        <f t="shared" ref="F48:R48" si="23">E48-F42</f>
        <v>108.80000000000001</v>
      </c>
      <c r="G48" s="270">
        <f t="shared" si="23"/>
        <v>95.200000000000017</v>
      </c>
      <c r="H48" s="270">
        <f t="shared" si="23"/>
        <v>95.200000000000017</v>
      </c>
      <c r="I48" s="270">
        <f t="shared" si="23"/>
        <v>95.200000000000017</v>
      </c>
      <c r="J48" s="270">
        <f t="shared" si="23"/>
        <v>81.600000000000023</v>
      </c>
      <c r="K48" s="270">
        <f t="shared" si="23"/>
        <v>68.000000000000028</v>
      </c>
      <c r="L48" s="270">
        <f t="shared" si="23"/>
        <v>54.400000000000027</v>
      </c>
      <c r="M48" s="270">
        <f t="shared" si="23"/>
        <v>40.800000000000026</v>
      </c>
      <c r="N48" s="270">
        <f t="shared" si="23"/>
        <v>27.200000000000024</v>
      </c>
      <c r="O48" s="270">
        <f t="shared" si="23"/>
        <v>27.200000000000024</v>
      </c>
      <c r="P48" s="270">
        <f t="shared" si="23"/>
        <v>27.200000000000024</v>
      </c>
      <c r="Q48" s="270">
        <f t="shared" si="23"/>
        <v>13.600000000000025</v>
      </c>
      <c r="R48" s="271">
        <f t="shared" si="23"/>
        <v>2.4868995751603507E-14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34</v>
      </c>
      <c r="E49" s="267">
        <f t="shared" si="22"/>
        <v>30.6</v>
      </c>
      <c r="F49" s="267">
        <f t="shared" ref="F49:R49" si="24">E49-F43</f>
        <v>27.200000000000003</v>
      </c>
      <c r="G49" s="267">
        <f t="shared" si="24"/>
        <v>23.800000000000004</v>
      </c>
      <c r="H49" s="267">
        <f t="shared" si="24"/>
        <v>23.800000000000004</v>
      </c>
      <c r="I49" s="267">
        <f t="shared" si="24"/>
        <v>23.800000000000004</v>
      </c>
      <c r="J49" s="267">
        <f t="shared" si="24"/>
        <v>20.400000000000006</v>
      </c>
      <c r="K49" s="267">
        <f t="shared" si="24"/>
        <v>17.000000000000007</v>
      </c>
      <c r="L49" s="267">
        <f t="shared" si="24"/>
        <v>13.600000000000007</v>
      </c>
      <c r="M49" s="267">
        <f t="shared" si="24"/>
        <v>10.200000000000006</v>
      </c>
      <c r="N49" s="267">
        <f t="shared" si="24"/>
        <v>6.800000000000006</v>
      </c>
      <c r="O49" s="267">
        <f t="shared" si="24"/>
        <v>6.800000000000006</v>
      </c>
      <c r="P49" s="267">
        <f t="shared" si="24"/>
        <v>6.800000000000006</v>
      </c>
      <c r="Q49" s="267">
        <f t="shared" si="24"/>
        <v>3.4000000000000061</v>
      </c>
      <c r="R49" s="267">
        <f t="shared" si="24"/>
        <v>6.2172489379008766E-15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2"/>
        <v>30.6</v>
      </c>
      <c r="F50" s="265">
        <f t="shared" ref="F50:R50" si="25">E50-F44</f>
        <v>27.200000000000003</v>
      </c>
      <c r="G50" s="265">
        <f t="shared" si="25"/>
        <v>23.800000000000004</v>
      </c>
      <c r="H50" s="265">
        <f t="shared" si="25"/>
        <v>23.800000000000004</v>
      </c>
      <c r="I50" s="265">
        <f t="shared" si="25"/>
        <v>23.800000000000004</v>
      </c>
      <c r="J50" s="265">
        <f t="shared" si="25"/>
        <v>20.400000000000006</v>
      </c>
      <c r="K50" s="265">
        <f t="shared" si="25"/>
        <v>17.000000000000007</v>
      </c>
      <c r="L50" s="265">
        <f t="shared" si="25"/>
        <v>13.600000000000007</v>
      </c>
      <c r="M50" s="265">
        <f t="shared" si="25"/>
        <v>10.200000000000006</v>
      </c>
      <c r="N50" s="265">
        <f t="shared" si="25"/>
        <v>6.800000000000006</v>
      </c>
      <c r="O50" s="265">
        <f t="shared" si="25"/>
        <v>6.800000000000006</v>
      </c>
      <c r="P50" s="265">
        <f t="shared" si="25"/>
        <v>6.800000000000006</v>
      </c>
      <c r="Q50" s="265">
        <f t="shared" si="25"/>
        <v>3.4000000000000061</v>
      </c>
      <c r="R50" s="265">
        <f t="shared" si="25"/>
        <v>6.2172489379008766E-15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34</v>
      </c>
      <c r="E51" s="265">
        <f t="shared" si="22"/>
        <v>30.6</v>
      </c>
      <c r="F51" s="265">
        <f t="shared" ref="F51:R51" si="26">E51-F45</f>
        <v>27.200000000000003</v>
      </c>
      <c r="G51" s="265">
        <f t="shared" si="26"/>
        <v>23.800000000000004</v>
      </c>
      <c r="H51" s="265">
        <f t="shared" si="26"/>
        <v>23.800000000000004</v>
      </c>
      <c r="I51" s="265">
        <f t="shared" si="26"/>
        <v>23.800000000000004</v>
      </c>
      <c r="J51" s="265">
        <f t="shared" si="26"/>
        <v>20.400000000000006</v>
      </c>
      <c r="K51" s="265">
        <f t="shared" si="26"/>
        <v>17.000000000000007</v>
      </c>
      <c r="L51" s="265">
        <f t="shared" si="26"/>
        <v>13.600000000000007</v>
      </c>
      <c r="M51" s="265">
        <f t="shared" si="26"/>
        <v>10.200000000000006</v>
      </c>
      <c r="N51" s="265">
        <f t="shared" si="26"/>
        <v>6.800000000000006</v>
      </c>
      <c r="O51" s="265">
        <f t="shared" si="26"/>
        <v>6.800000000000006</v>
      </c>
      <c r="P51" s="265">
        <f t="shared" si="26"/>
        <v>6.800000000000006</v>
      </c>
      <c r="Q51" s="265">
        <f t="shared" si="26"/>
        <v>3.4000000000000061</v>
      </c>
      <c r="R51" s="265">
        <f t="shared" si="26"/>
        <v>6.2172489379008766E-15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34</v>
      </c>
      <c r="E52" s="265">
        <f t="shared" si="22"/>
        <v>30.6</v>
      </c>
      <c r="F52" s="265">
        <f t="shared" ref="F52:R52" si="27">E52-F46</f>
        <v>27.200000000000003</v>
      </c>
      <c r="G52" s="265">
        <f t="shared" si="27"/>
        <v>23.800000000000004</v>
      </c>
      <c r="H52" s="265">
        <f t="shared" si="27"/>
        <v>23.800000000000004</v>
      </c>
      <c r="I52" s="265">
        <f t="shared" si="27"/>
        <v>23.800000000000004</v>
      </c>
      <c r="J52" s="265">
        <f t="shared" si="27"/>
        <v>20.400000000000006</v>
      </c>
      <c r="K52" s="265">
        <f t="shared" si="27"/>
        <v>17.000000000000007</v>
      </c>
      <c r="L52" s="265">
        <f t="shared" si="27"/>
        <v>13.600000000000007</v>
      </c>
      <c r="M52" s="265">
        <f t="shared" si="27"/>
        <v>10.200000000000006</v>
      </c>
      <c r="N52" s="265">
        <f t="shared" si="27"/>
        <v>6.800000000000006</v>
      </c>
      <c r="O52" s="265">
        <f t="shared" si="27"/>
        <v>6.800000000000006</v>
      </c>
      <c r="P52" s="265">
        <f t="shared" si="27"/>
        <v>6.800000000000006</v>
      </c>
      <c r="Q52" s="265">
        <f t="shared" si="27"/>
        <v>3.4000000000000061</v>
      </c>
      <c r="R52" s="265">
        <f t="shared" si="27"/>
        <v>6.2172489379008766E-15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410" t="s">
        <v>43</v>
      </c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2"/>
    </row>
    <row r="56" spans="2:18" ht="15.75" thickBot="1">
      <c r="B56" s="268" t="s">
        <v>117</v>
      </c>
      <c r="C56" s="269" t="s">
        <v>111</v>
      </c>
      <c r="D56" s="270">
        <f>SUM(D57:D61)</f>
        <v>16</v>
      </c>
      <c r="E56" s="270">
        <f>IF(AND(WEEKDAY('3. Resources'!D$54)&lt;&gt;1,WEEKDAY('3. Resources'!D$54)&lt;&gt;7,'3. Resources'!D$55&lt;&gt;"FER"),$D56,0)</f>
        <v>16</v>
      </c>
      <c r="F56" s="270">
        <f>IF(AND(WEEKDAY('3. Resources'!E$54)&lt;&gt;1,WEEKDAY('3. Resources'!E$54)&lt;&gt;7,'3. Resources'!E$55&lt;&gt;"FER"),$D56,0)</f>
        <v>16</v>
      </c>
      <c r="G56" s="270">
        <f>IF(AND(WEEKDAY('3. Resources'!F$54)&lt;&gt;1,WEEKDAY('3. Resources'!F$54)&lt;&gt;7,'3. Resources'!F$55&lt;&gt;"FER"),$D56,0)</f>
        <v>16</v>
      </c>
      <c r="H56" s="270">
        <f>IF(AND(WEEKDAY('3. Resources'!G$54)&lt;&gt;1,WEEKDAY('3. Resources'!G$54)&lt;&gt;7,'3. Resources'!G$55&lt;&gt;"FER"),$D56,0)</f>
        <v>0</v>
      </c>
      <c r="I56" s="270">
        <f>IF(AND(WEEKDAY('3. Resources'!H$54)&lt;&gt;1,WEEKDAY('3. Resources'!H$54)&lt;&gt;7,'3. Resources'!H$55&lt;&gt;"FER"),$D56,0)</f>
        <v>0</v>
      </c>
      <c r="J56" s="270">
        <f>IF(AND(WEEKDAY('3. Resources'!I$54)&lt;&gt;1,WEEKDAY('3. Resources'!I$54)&lt;&gt;7,'3. Resources'!I$55&lt;&gt;"FER"),$D56,0)</f>
        <v>16</v>
      </c>
      <c r="K56" s="270">
        <f>IF(AND(WEEKDAY('3. Resources'!J$54)&lt;&gt;1,WEEKDAY('3. Resources'!J$54)&lt;&gt;7,'3. Resources'!J$55&lt;&gt;"FER"),$D56,0)</f>
        <v>16</v>
      </c>
      <c r="L56" s="270">
        <f>IF(AND(WEEKDAY('3. Resources'!K$54)&lt;&gt;1,WEEKDAY('3. Resources'!K$54)&lt;&gt;7,'3. Resources'!K$55&lt;&gt;"FER"),$D56,0)</f>
        <v>16</v>
      </c>
      <c r="M56" s="270">
        <f>IF(AND(WEEKDAY('3. Resources'!L$54)&lt;&gt;1,WEEKDAY('3. Resources'!L$54)&lt;&gt;7,'3. Resources'!L$55&lt;&gt;"FER"),$D56,0)</f>
        <v>16</v>
      </c>
      <c r="N56" s="270">
        <f>IF(AND(WEEKDAY('3. Resources'!M$54)&lt;&gt;1,WEEKDAY('3. Resources'!M$54)&lt;&gt;7,'3. Resources'!M$55&lt;&gt;"FER"),$D56,0)</f>
        <v>16</v>
      </c>
      <c r="O56" s="270">
        <f>IF(AND(WEEKDAY('3. Resources'!N$54)&lt;&gt;1,WEEKDAY('3. Resources'!N$54)&lt;&gt;7,'3. Resources'!N$55&lt;&gt;"FER"),$D56,0)</f>
        <v>0</v>
      </c>
      <c r="P56" s="270">
        <f>IF(AND(WEEKDAY('3. Resources'!O$54)&lt;&gt;1,WEEKDAY('3. Resources'!O$54)&lt;&gt;7,'3. Resources'!O$55&lt;&gt;"FER"),$D56,0)</f>
        <v>0</v>
      </c>
      <c r="Q56" s="270">
        <f>IF(AND(WEEKDAY('3. Resources'!P$54)&lt;&gt;1,WEEKDAY('3. Resources'!P$54)&lt;&gt;7,'3. Resources'!P$55&lt;&gt;"FER"),$D56,0)</f>
        <v>16</v>
      </c>
      <c r="R56" s="271">
        <f>IF(AND(WEEKDAY('3. Resources'!Q$54)&lt;&gt;1,WEEKDAY('3. Resources'!Q$54)&lt;&gt;7,'3. Resources'!Q$55&lt;&gt;"FER"),$D56,0)</f>
        <v>16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4</v>
      </c>
      <c r="E57" s="267">
        <f>IF(AND(WEEKDAY('3. Resources'!D$54)&lt;&gt;1,WEEKDAY('3. Resources'!D$54)&lt;&gt;7,'3. Resources'!D$55&lt;&gt;"FER"),$D57,0)</f>
        <v>4</v>
      </c>
      <c r="F57" s="267">
        <f>IF(AND(WEEKDAY('3. Resources'!E$54)&lt;&gt;1,WEEKDAY('3. Resources'!E$54)&lt;&gt;7,'3. Resources'!E$55&lt;&gt;"FER"),$D57,0)</f>
        <v>4</v>
      </c>
      <c r="G57" s="267">
        <f>IF(AND(WEEKDAY('3. Resources'!F$54)&lt;&gt;1,WEEKDAY('3. Resources'!F$54)&lt;&gt;7,'3. Resources'!F$55&lt;&gt;"FER"),$D57,0)</f>
        <v>4</v>
      </c>
      <c r="H57" s="267">
        <f>IF(AND(WEEKDAY('3. Resources'!G$54)&lt;&gt;1,WEEKDAY('3. Resources'!G$54)&lt;&gt;7,'3. Resources'!G$55&lt;&gt;"FER"),$D57,0)</f>
        <v>0</v>
      </c>
      <c r="I57" s="267">
        <f>IF(AND(WEEKDAY('3. Resources'!H$54)&lt;&gt;1,WEEKDAY('3. Resources'!H$54)&lt;&gt;7,'3. Resources'!H$55&lt;&gt;"FER"),$D57,0)</f>
        <v>0</v>
      </c>
      <c r="J57" s="267">
        <f>IF(AND(WEEKDAY('3. Resources'!I$54)&lt;&gt;1,WEEKDAY('3. Resources'!I$54)&lt;&gt;7,'3. Resources'!I$55&lt;&gt;"FER"),$D57,0)</f>
        <v>4</v>
      </c>
      <c r="K57" s="267">
        <f>IF(AND(WEEKDAY('3. Resources'!J$54)&lt;&gt;1,WEEKDAY('3. Resources'!J$54)&lt;&gt;7,'3. Resources'!J$55&lt;&gt;"FER"),$D57,0)</f>
        <v>4</v>
      </c>
      <c r="L57" s="267">
        <f>IF(AND(WEEKDAY('3. Resources'!K$54)&lt;&gt;1,WEEKDAY('3. Resources'!K$54)&lt;&gt;7,'3. Resources'!K$55&lt;&gt;"FER"),$D57,0)</f>
        <v>4</v>
      </c>
      <c r="M57" s="267">
        <f>IF(AND(WEEKDAY('3. Resources'!L$54)&lt;&gt;1,WEEKDAY('3. Resources'!L$54)&lt;&gt;7,'3. Resources'!L$55&lt;&gt;"FER"),$D57,0)</f>
        <v>4</v>
      </c>
      <c r="N57" s="267">
        <f>IF(AND(WEEKDAY('3. Resources'!M$54)&lt;&gt;1,WEEKDAY('3. Resources'!M$54)&lt;&gt;7,'3. Resources'!M$55&lt;&gt;"FER"),$D57,0)</f>
        <v>4</v>
      </c>
      <c r="O57" s="267">
        <f>IF(AND(WEEKDAY('3. Resources'!N$54)&lt;&gt;1,WEEKDAY('3. Resources'!N$54)&lt;&gt;7,'3. Resources'!N$55&lt;&gt;"FER"),$D57,0)</f>
        <v>0</v>
      </c>
      <c r="P57" s="267">
        <f>IF(AND(WEEKDAY('3. Resources'!O$54)&lt;&gt;1,WEEKDAY('3. Resources'!O$54)&lt;&gt;7,'3. Resources'!O$55&lt;&gt;"FER"),$D57,0)</f>
        <v>0</v>
      </c>
      <c r="Q57" s="267">
        <f>IF(AND(WEEKDAY('3. Resources'!P$54)&lt;&gt;1,WEEKDAY('3. Resources'!P$54)&lt;&gt;7,'3. Resources'!P$55&lt;&gt;"FER"),$D57,0)</f>
        <v>4</v>
      </c>
      <c r="R57" s="267">
        <f>IF(AND(WEEKDAY('3. Resources'!Q$54)&lt;&gt;1,WEEKDAY('3. Resources'!Q$54)&lt;&gt;7,'3. Resources'!Q$55&lt;&gt;"FER"),$D57,0)</f>
        <v>4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4</v>
      </c>
      <c r="F58" s="265">
        <f>IF(AND(WEEKDAY('3. Resources'!E$54)&lt;&gt;1,WEEKDAY('3. Resources'!E$54)&lt;&gt;7,'3. Resources'!E$55&lt;&gt;"FER"),$D58,0)</f>
        <v>4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0</v>
      </c>
      <c r="I58" s="265">
        <f>IF(AND(WEEKDAY('3. Resources'!H$54)&lt;&gt;1,WEEKDAY('3. Resources'!H$54)&lt;&gt;7,'3. Resources'!H$55&lt;&gt;"FER"),$D58,0)</f>
        <v>0</v>
      </c>
      <c r="J58" s="265">
        <f>IF(AND(WEEKDAY('3. Resources'!I$54)&lt;&gt;1,WEEKDAY('3. Resources'!I$54)&lt;&gt;7,'3. Resources'!I$55&lt;&gt;"FER"),$D58,0)</f>
        <v>4</v>
      </c>
      <c r="K58" s="265">
        <f>IF(AND(WEEKDAY('3. Resources'!J$54)&lt;&gt;1,WEEKDAY('3. Resources'!J$54)&lt;&gt;7,'3. Resources'!J$55&lt;&gt;"FER"),$D58,0)</f>
        <v>4</v>
      </c>
      <c r="L58" s="265">
        <f>IF(AND(WEEKDAY('3. Resources'!K$54)&lt;&gt;1,WEEKDAY('3. Resources'!K$54)&lt;&gt;7,'3. Resources'!K$55&lt;&gt;"FER"),$D58,0)</f>
        <v>4</v>
      </c>
      <c r="M58" s="265">
        <f>IF(AND(WEEKDAY('3. Resources'!L$54)&lt;&gt;1,WEEKDAY('3. Resources'!L$54)&lt;&gt;7,'3. Resources'!L$55&lt;&gt;"FER"),$D58,0)</f>
        <v>4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0</v>
      </c>
      <c r="P58" s="265">
        <f>IF(AND(WEEKDAY('3. Resources'!O$54)&lt;&gt;1,WEEKDAY('3. Resources'!O$54)&lt;&gt;7,'3. Resources'!O$55&lt;&gt;"FER"),$D58,0)</f>
        <v>0</v>
      </c>
      <c r="Q58" s="265">
        <f>IF(AND(WEEKDAY('3. Resources'!P$54)&lt;&gt;1,WEEKDAY('3. Resources'!P$54)&lt;&gt;7,'3. Resources'!P$55&lt;&gt;"FER"),$D58,0)</f>
        <v>4</v>
      </c>
      <c r="R58" s="265">
        <f>IF(AND(WEEKDAY('3. Resources'!Q$54)&lt;&gt;1,WEEKDAY('3. Resources'!Q$54)&lt;&gt;7,'3. Resources'!Q$55&lt;&gt;"FER"),$D58,0)</f>
        <v>4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4</v>
      </c>
      <c r="E59" s="265">
        <f>IF(AND(WEEKDAY('3. Resources'!D$54)&lt;&gt;1,WEEKDAY('3. Resources'!D$54)&lt;&gt;7,'3. Resources'!D$55&lt;&gt;"FER"),$D59,0)</f>
        <v>4</v>
      </c>
      <c r="F59" s="265">
        <f>IF(AND(WEEKDAY('3. Resources'!E$54)&lt;&gt;1,WEEKDAY('3. Resources'!E$54)&lt;&gt;7,'3. Resources'!E$55&lt;&gt;"FER"),$D59,0)</f>
        <v>4</v>
      </c>
      <c r="G59" s="265">
        <f>IF(AND(WEEKDAY('3. Resources'!F$54)&lt;&gt;1,WEEKDAY('3. Resources'!F$54)&lt;&gt;7,'3. Resources'!F$55&lt;&gt;"FER"),$D59,0)</f>
        <v>4</v>
      </c>
      <c r="H59" s="265">
        <f>IF(AND(WEEKDAY('3. Resources'!G$54)&lt;&gt;1,WEEKDAY('3. Resources'!G$54)&lt;&gt;7,'3. Resources'!G$55&lt;&gt;"FER"),$D59,0)</f>
        <v>0</v>
      </c>
      <c r="I59" s="265">
        <f>IF(AND(WEEKDAY('3. Resources'!H$54)&lt;&gt;1,WEEKDAY('3. Resources'!H$54)&lt;&gt;7,'3. Resources'!H$55&lt;&gt;"FER"),$D59,0)</f>
        <v>0</v>
      </c>
      <c r="J59" s="265">
        <f>IF(AND(WEEKDAY('3. Resources'!I$54)&lt;&gt;1,WEEKDAY('3. Resources'!I$54)&lt;&gt;7,'3. Resources'!I$55&lt;&gt;"FER"),$D59,0)</f>
        <v>4</v>
      </c>
      <c r="K59" s="265">
        <f>IF(AND(WEEKDAY('3. Resources'!J$54)&lt;&gt;1,WEEKDAY('3. Resources'!J$54)&lt;&gt;7,'3. Resources'!J$55&lt;&gt;"FER"),$D59,0)</f>
        <v>4</v>
      </c>
      <c r="L59" s="265">
        <f>IF(AND(WEEKDAY('3. Resources'!K$54)&lt;&gt;1,WEEKDAY('3. Resources'!K$54)&lt;&gt;7,'3. Resources'!K$55&lt;&gt;"FER"),$D59,0)</f>
        <v>4</v>
      </c>
      <c r="M59" s="265">
        <f>IF(AND(WEEKDAY('3. Resources'!L$54)&lt;&gt;1,WEEKDAY('3. Resources'!L$54)&lt;&gt;7,'3. Resources'!L$55&lt;&gt;"FER"),$D59,0)</f>
        <v>4</v>
      </c>
      <c r="N59" s="265">
        <f>IF(AND(WEEKDAY('3. Resources'!M$54)&lt;&gt;1,WEEKDAY('3. Resources'!M$54)&lt;&gt;7,'3. Resources'!M$55&lt;&gt;"FER"),$D59,0)</f>
        <v>4</v>
      </c>
      <c r="O59" s="265">
        <f>IF(AND(WEEKDAY('3. Resources'!N$54)&lt;&gt;1,WEEKDAY('3. Resources'!N$54)&lt;&gt;7,'3. Resources'!N$55&lt;&gt;"FER"),$D59,0)</f>
        <v>0</v>
      </c>
      <c r="P59" s="265">
        <f>IF(AND(WEEKDAY('3. Resources'!O$54)&lt;&gt;1,WEEKDAY('3. Resources'!O$54)&lt;&gt;7,'3. Resources'!O$55&lt;&gt;"FER"),$D59,0)</f>
        <v>0</v>
      </c>
      <c r="Q59" s="265">
        <f>IF(AND(WEEKDAY('3. Resources'!P$54)&lt;&gt;1,WEEKDAY('3. Resources'!P$54)&lt;&gt;7,'3. Resources'!P$55&lt;&gt;"FER"),$D59,0)</f>
        <v>4</v>
      </c>
      <c r="R59" s="265">
        <f>IF(AND(WEEKDAY('3. Resources'!Q$54)&lt;&gt;1,WEEKDAY('3. Resources'!Q$54)&lt;&gt;7,'3. Resources'!Q$55&lt;&gt;"FER"),$D59,0)</f>
        <v>4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4</v>
      </c>
      <c r="E60" s="265">
        <f>IF(AND(WEEKDAY('3. Resources'!D$54)&lt;&gt;1,WEEKDAY('3. Resources'!D$54)&lt;&gt;7,'3. Resources'!D$55&lt;&gt;"FER"),$D60,0)</f>
        <v>4</v>
      </c>
      <c r="F60" s="265">
        <f>IF(AND(WEEKDAY('3. Resources'!E$54)&lt;&gt;1,WEEKDAY('3. Resources'!E$54)&lt;&gt;7,'3. Resources'!E$55&lt;&gt;"FER"),$D60,0)</f>
        <v>4</v>
      </c>
      <c r="G60" s="265">
        <f>IF(AND(WEEKDAY('3. Resources'!F$54)&lt;&gt;1,WEEKDAY('3. Resources'!F$54)&lt;&gt;7,'3. Resources'!F$55&lt;&gt;"FER"),$D60,0)</f>
        <v>4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4</v>
      </c>
      <c r="K60" s="265">
        <f>IF(AND(WEEKDAY('3. Resources'!J$54)&lt;&gt;1,WEEKDAY('3. Resources'!J$54)&lt;&gt;7,'3. Resources'!J$55&lt;&gt;"FER"),$D60,0)</f>
        <v>4</v>
      </c>
      <c r="L60" s="265">
        <f>IF(AND(WEEKDAY('3. Resources'!K$54)&lt;&gt;1,WEEKDAY('3. Resources'!K$54)&lt;&gt;7,'3. Resources'!K$55&lt;&gt;"FER"),$D60,0)</f>
        <v>4</v>
      </c>
      <c r="M60" s="265">
        <f>IF(AND(WEEKDAY('3. Resources'!L$54)&lt;&gt;1,WEEKDAY('3. Resources'!L$54)&lt;&gt;7,'3. Resources'!L$55&lt;&gt;"FER"),$D60,0)</f>
        <v>4</v>
      </c>
      <c r="N60" s="265">
        <f>IF(AND(WEEKDAY('3. Resources'!M$54)&lt;&gt;1,WEEKDAY('3. Resources'!M$54)&lt;&gt;7,'3. Resources'!M$55&lt;&gt;"FER"),$D60,0)</f>
        <v>4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4</v>
      </c>
      <c r="R60" s="265">
        <f>IF(AND(WEEKDAY('3. Resources'!Q$54)&lt;&gt;1,WEEKDAY('3. Resources'!Q$54)&lt;&gt;7,'3. Resources'!Q$55&lt;&gt;"FER"),$D60,0)</f>
        <v>4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160</v>
      </c>
      <c r="E62" s="270">
        <f t="shared" ref="E62:E67" si="29">D62-E56</f>
        <v>144</v>
      </c>
      <c r="F62" s="270">
        <f t="shared" ref="F62:R62" si="30">E62-F56</f>
        <v>128</v>
      </c>
      <c r="G62" s="270">
        <f t="shared" si="30"/>
        <v>112</v>
      </c>
      <c r="H62" s="270">
        <f t="shared" si="30"/>
        <v>112</v>
      </c>
      <c r="I62" s="270">
        <f t="shared" si="30"/>
        <v>112</v>
      </c>
      <c r="J62" s="270">
        <f t="shared" si="30"/>
        <v>96</v>
      </c>
      <c r="K62" s="270">
        <f t="shared" si="30"/>
        <v>80</v>
      </c>
      <c r="L62" s="270">
        <f t="shared" si="30"/>
        <v>64</v>
      </c>
      <c r="M62" s="270">
        <f t="shared" si="30"/>
        <v>48</v>
      </c>
      <c r="N62" s="270">
        <f t="shared" si="30"/>
        <v>32</v>
      </c>
      <c r="O62" s="270">
        <f t="shared" si="30"/>
        <v>32</v>
      </c>
      <c r="P62" s="270">
        <f t="shared" si="30"/>
        <v>32</v>
      </c>
      <c r="Q62" s="270">
        <f t="shared" si="30"/>
        <v>16</v>
      </c>
      <c r="R62" s="271">
        <f t="shared" si="30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40</v>
      </c>
      <c r="E63" s="267">
        <f t="shared" si="29"/>
        <v>36</v>
      </c>
      <c r="F63" s="267">
        <f t="shared" ref="F63:R63" si="31">E63-F57</f>
        <v>32</v>
      </c>
      <c r="G63" s="267">
        <f t="shared" si="31"/>
        <v>28</v>
      </c>
      <c r="H63" s="267">
        <f t="shared" si="31"/>
        <v>28</v>
      </c>
      <c r="I63" s="267">
        <f t="shared" si="31"/>
        <v>28</v>
      </c>
      <c r="J63" s="267">
        <f t="shared" si="31"/>
        <v>24</v>
      </c>
      <c r="K63" s="267">
        <f t="shared" si="31"/>
        <v>20</v>
      </c>
      <c r="L63" s="267">
        <f t="shared" si="31"/>
        <v>16</v>
      </c>
      <c r="M63" s="267">
        <f t="shared" si="31"/>
        <v>12</v>
      </c>
      <c r="N63" s="267">
        <f t="shared" si="31"/>
        <v>8</v>
      </c>
      <c r="O63" s="267">
        <f t="shared" si="31"/>
        <v>8</v>
      </c>
      <c r="P63" s="267">
        <f t="shared" si="31"/>
        <v>8</v>
      </c>
      <c r="Q63" s="267">
        <f t="shared" si="31"/>
        <v>4</v>
      </c>
      <c r="R63" s="267">
        <f t="shared" si="31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9"/>
        <v>36</v>
      </c>
      <c r="F64" s="265">
        <f t="shared" ref="F64:R64" si="32">E64-F58</f>
        <v>32</v>
      </c>
      <c r="G64" s="265">
        <f t="shared" si="32"/>
        <v>28</v>
      </c>
      <c r="H64" s="265">
        <f t="shared" si="32"/>
        <v>28</v>
      </c>
      <c r="I64" s="265">
        <f t="shared" si="32"/>
        <v>28</v>
      </c>
      <c r="J64" s="265">
        <f t="shared" si="32"/>
        <v>24</v>
      </c>
      <c r="K64" s="265">
        <f t="shared" si="32"/>
        <v>20</v>
      </c>
      <c r="L64" s="265">
        <f t="shared" si="32"/>
        <v>16</v>
      </c>
      <c r="M64" s="265">
        <f t="shared" si="32"/>
        <v>12</v>
      </c>
      <c r="N64" s="265">
        <f t="shared" si="32"/>
        <v>8</v>
      </c>
      <c r="O64" s="265">
        <f t="shared" si="32"/>
        <v>8</v>
      </c>
      <c r="P64" s="265">
        <f t="shared" si="32"/>
        <v>8</v>
      </c>
      <c r="Q64" s="265">
        <f t="shared" si="32"/>
        <v>4</v>
      </c>
      <c r="R64" s="265">
        <f t="shared" si="32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40</v>
      </c>
      <c r="E65" s="265">
        <f t="shared" si="29"/>
        <v>36</v>
      </c>
      <c r="F65" s="265">
        <f t="shared" ref="F65:R65" si="33">E65-F59</f>
        <v>32</v>
      </c>
      <c r="G65" s="265">
        <f t="shared" si="33"/>
        <v>28</v>
      </c>
      <c r="H65" s="265">
        <f t="shared" si="33"/>
        <v>28</v>
      </c>
      <c r="I65" s="265">
        <f t="shared" si="33"/>
        <v>28</v>
      </c>
      <c r="J65" s="265">
        <f t="shared" si="33"/>
        <v>24</v>
      </c>
      <c r="K65" s="265">
        <f t="shared" si="33"/>
        <v>20</v>
      </c>
      <c r="L65" s="265">
        <f t="shared" si="33"/>
        <v>16</v>
      </c>
      <c r="M65" s="265">
        <f t="shared" si="33"/>
        <v>12</v>
      </c>
      <c r="N65" s="265">
        <f t="shared" si="33"/>
        <v>8</v>
      </c>
      <c r="O65" s="265">
        <f t="shared" si="33"/>
        <v>8</v>
      </c>
      <c r="P65" s="265">
        <f t="shared" si="33"/>
        <v>8</v>
      </c>
      <c r="Q65" s="265">
        <f t="shared" si="33"/>
        <v>4</v>
      </c>
      <c r="R65" s="265">
        <f t="shared" si="33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40</v>
      </c>
      <c r="E66" s="265">
        <f t="shared" si="29"/>
        <v>36</v>
      </c>
      <c r="F66" s="265">
        <f t="shared" ref="F66:R66" si="34">E66-F60</f>
        <v>32</v>
      </c>
      <c r="G66" s="265">
        <f t="shared" si="34"/>
        <v>28</v>
      </c>
      <c r="H66" s="265">
        <f t="shared" si="34"/>
        <v>28</v>
      </c>
      <c r="I66" s="265">
        <f t="shared" si="34"/>
        <v>28</v>
      </c>
      <c r="J66" s="265">
        <f t="shared" si="34"/>
        <v>24</v>
      </c>
      <c r="K66" s="265">
        <f t="shared" si="34"/>
        <v>20</v>
      </c>
      <c r="L66" s="265">
        <f t="shared" si="34"/>
        <v>16</v>
      </c>
      <c r="M66" s="265">
        <f t="shared" si="34"/>
        <v>12</v>
      </c>
      <c r="N66" s="265">
        <f t="shared" si="34"/>
        <v>8</v>
      </c>
      <c r="O66" s="265">
        <f t="shared" si="34"/>
        <v>8</v>
      </c>
      <c r="P66" s="265">
        <f t="shared" si="34"/>
        <v>8</v>
      </c>
      <c r="Q66" s="265">
        <f t="shared" si="34"/>
        <v>4</v>
      </c>
      <c r="R66" s="265">
        <f t="shared" si="34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95" t="str">
        <f>'1. Backlog'!$H$1</f>
        <v>TNK</v>
      </c>
      <c r="H2" s="395"/>
      <c r="I2" s="395"/>
      <c r="J2" s="395"/>
      <c r="K2" s="395"/>
      <c r="L2" s="395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409" t="str">
        <f>'1. Backlog'!$H$1</f>
        <v>TNK</v>
      </c>
      <c r="H2" s="409"/>
      <c r="I2" s="409"/>
      <c r="J2" s="409"/>
      <c r="K2" s="409"/>
      <c r="L2" s="409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415" t="s">
        <v>110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7"/>
    </row>
    <row r="7" spans="1:36" ht="23.25" customHeight="1">
      <c r="B7" s="418">
        <v>10</v>
      </c>
      <c r="C7" s="419"/>
      <c r="D7" s="185" t="s">
        <v>56</v>
      </c>
      <c r="E7" s="185">
        <f>'3. Resources'!D54</f>
        <v>40366</v>
      </c>
      <c r="F7" s="185">
        <f>'3. Resources'!E54</f>
        <v>40367</v>
      </c>
      <c r="G7" s="185">
        <f>'3. Resources'!F54</f>
        <v>40368</v>
      </c>
      <c r="H7" s="185">
        <f>'3. Resources'!G54</f>
        <v>40369</v>
      </c>
      <c r="I7" s="185">
        <f>'3. Resources'!H54</f>
        <v>40370</v>
      </c>
      <c r="J7" s="185">
        <f>'3. Resources'!I54</f>
        <v>40371</v>
      </c>
      <c r="K7" s="185">
        <f>'3. Resources'!J54</f>
        <v>40372</v>
      </c>
      <c r="L7" s="185">
        <f>'3. Resources'!K54</f>
        <v>40373</v>
      </c>
      <c r="M7" s="185">
        <f>'3. Resources'!L54</f>
        <v>40374</v>
      </c>
      <c r="N7" s="185">
        <f>'3. Resources'!M54</f>
        <v>40375</v>
      </c>
      <c r="O7" s="185">
        <f>'3. Resources'!N54</f>
        <v>40376</v>
      </c>
      <c r="P7" s="185">
        <f>'3. Resources'!O54</f>
        <v>40377</v>
      </c>
      <c r="Q7" s="185">
        <f>'3. Resources'!P54</f>
        <v>40378</v>
      </c>
      <c r="R7" s="185">
        <f>'3. Resources'!Q54</f>
        <v>40379</v>
      </c>
    </row>
    <row r="8" spans="1:36" ht="15" customHeight="1">
      <c r="B8" s="420"/>
      <c r="C8" s="421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1:36" ht="15.75" thickBot="1">
      <c r="B9" s="413" t="s">
        <v>34</v>
      </c>
      <c r="C9" s="414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Gustavo</v>
      </c>
      <c r="D11" s="304">
        <f>SUMIF('4. Timesheet'!$H$11:$H$109,$C11,'4. Timesheet'!$C$11:$C$109)</f>
        <v>0</v>
      </c>
      <c r="E11" s="285">
        <f>SUMIF('4. Timesheet'!$H$11:$H$109,$C11,'4. Timesheet'!$D$11:$D$109)</f>
        <v>0</v>
      </c>
      <c r="F11" s="286">
        <f>SUMIF('4. Timesheet'!$H$11:$H$109,$C11,'4. Timesheet'!$D$11:$D$109)</f>
        <v>0</v>
      </c>
      <c r="G11" s="286">
        <f>SUMIF('4. Timesheet'!$H$11:$H$109,$C11,'4. Timesheet'!$D$11:$D$109)</f>
        <v>0</v>
      </c>
      <c r="H11" s="286">
        <f>SUMIF('4. Timesheet'!$H$11:$H$109,$C11,'4. Timesheet'!$D$11:$D$109)</f>
        <v>0</v>
      </c>
      <c r="I11" s="286">
        <f>SUMIF('4. Timesheet'!$H$11:$H$109,$C11,'4. Timesheet'!$D$11:$D$109)</f>
        <v>0</v>
      </c>
      <c r="J11" s="286">
        <f>SUMIF('4. Timesheet'!$H$11:$H$109,$C11,'4. Timesheet'!$D$11:$D$109)</f>
        <v>0</v>
      </c>
      <c r="K11" s="286">
        <f>SUMIF('4. Timesheet'!$H$11:$H$109,$C11,'4. Timesheet'!$D$11:$D$109)</f>
        <v>0</v>
      </c>
      <c r="L11" s="286">
        <f>SUMIF('4. Timesheet'!$H$11:$H$109,$C11,'4. Timesheet'!$D$11:$D$109)</f>
        <v>0</v>
      </c>
      <c r="M11" s="286">
        <f>SUMIF('4. Timesheet'!$H$11:$H$109,$C11,'4. Timesheet'!$D$11:$D$109)</f>
        <v>0</v>
      </c>
      <c r="N11" s="286">
        <f>SUMIF('4. Timesheet'!$H$11:$H$109,$C11,'4. Timesheet'!$D$11:$D$109)</f>
        <v>0</v>
      </c>
      <c r="O11" s="286">
        <f>SUMIF('4. Timesheet'!$H$11:$H$109,$C11,'4. Timesheet'!$D$11:$D$109)</f>
        <v>0</v>
      </c>
      <c r="P11" s="286">
        <f>SUMIF('4. Timesheet'!$H$11:$H$109,$C11,'4. Timesheet'!$D$11:$D$109)</f>
        <v>0</v>
      </c>
      <c r="Q11" s="286">
        <f>SUMIF('4. Timesheet'!$H$11:$H$109,$C11,'4. Timesheet'!$D$11:$D$109)</f>
        <v>0</v>
      </c>
      <c r="R11" s="286">
        <f>SUMIF('4. Timesheet'!$H$11:$H$109,$C11,'4. Timesheet'!$D$11:$D$109)</f>
        <v>0</v>
      </c>
    </row>
    <row r="12" spans="1:36">
      <c r="B12" s="287" t="s">
        <v>84</v>
      </c>
      <c r="C12" s="283" t="str">
        <f>IF('3. Resources'!$B$87&lt;&gt;"",'3. Resources'!$B$87,"N/A")</f>
        <v>Kojiio</v>
      </c>
      <c r="D12" s="289">
        <f>SUMIF('4. Timesheet'!$H$11:$H$109,$C12,'4. Timesheet'!$C$11:$C$109)</f>
        <v>0</v>
      </c>
      <c r="E12" s="290">
        <f>SUMIF('4. Timesheet'!$H$11:$H$109,$C12,'4. Timesheet'!$D$11:$D$109)</f>
        <v>0</v>
      </c>
      <c r="F12" s="291">
        <f>SUMIF('4. Timesheet'!$H$11:$H$109,$C12,'4. Timesheet'!$D$11:$D$109)</f>
        <v>0</v>
      </c>
      <c r="G12" s="291">
        <f>SUMIF('4. Timesheet'!$H$11:$H$109,$C12,'4. Timesheet'!$D$11:$D$109)</f>
        <v>0</v>
      </c>
      <c r="H12" s="291">
        <f>SUMIF('4. Timesheet'!$H$11:$H$109,$C12,'4. Timesheet'!$D$11:$D$109)</f>
        <v>0</v>
      </c>
      <c r="I12" s="291">
        <f>SUMIF('4. Timesheet'!$H$11:$H$109,$C12,'4. Timesheet'!$D$11:$D$109)</f>
        <v>0</v>
      </c>
      <c r="J12" s="291">
        <f>SUMIF('4. Timesheet'!$H$11:$H$109,$C12,'4. Timesheet'!$D$11:$D$109)</f>
        <v>0</v>
      </c>
      <c r="K12" s="291">
        <f>SUMIF('4. Timesheet'!$H$11:$H$109,$C12,'4. Timesheet'!$D$11:$D$109)</f>
        <v>0</v>
      </c>
      <c r="L12" s="291">
        <f>SUMIF('4. Timesheet'!$H$11:$H$109,$C12,'4. Timesheet'!$D$11:$D$109)</f>
        <v>0</v>
      </c>
      <c r="M12" s="291">
        <f>SUMIF('4. Timesheet'!$H$11:$H$109,$C12,'4. Timesheet'!$D$11:$D$109)</f>
        <v>0</v>
      </c>
      <c r="N12" s="291">
        <f>SUMIF('4. Timesheet'!$H$11:$H$109,$C12,'4. Timesheet'!$D$11:$D$109)</f>
        <v>0</v>
      </c>
      <c r="O12" s="291">
        <f>SUMIF('4. Timesheet'!$H$11:$H$109,$C12,'4. Timesheet'!$D$11:$D$109)</f>
        <v>0</v>
      </c>
      <c r="P12" s="291">
        <f>SUMIF('4. Timesheet'!$H$11:$H$109,$C12,'4. Timesheet'!$D$11:$D$109)</f>
        <v>0</v>
      </c>
      <c r="Q12" s="291">
        <f>SUMIF('4. Timesheet'!$H$11:$H$109,$C12,'4. Timesheet'!$D$11:$D$109)</f>
        <v>0</v>
      </c>
      <c r="R12" s="291">
        <f>SUMIF('4. Timesheet'!$H$11:$H$109,$C12,'4. Timesheet'!$D$11:$D$109)</f>
        <v>0</v>
      </c>
    </row>
    <row r="13" spans="1:36">
      <c r="B13" s="287" t="s">
        <v>84</v>
      </c>
      <c r="C13" s="283" t="str">
        <f>IF('3. Resources'!$B$88&lt;&gt;"",'3. Resources'!$B$88,"N/A")</f>
        <v>Caio</v>
      </c>
      <c r="D13" s="289">
        <f>SUMIF('4. Timesheet'!$H$11:$H$109,$C13,'4. Timesheet'!$C$11:$C$109)</f>
        <v>0</v>
      </c>
      <c r="E13" s="290">
        <f>SUMIF('4. Timesheet'!$H$11:$H$109,$C13,'4. Timesheet'!$D$11:$D$109)</f>
        <v>0</v>
      </c>
      <c r="F13" s="291">
        <f>SUMIF('4. Timesheet'!$H$11:$H$109,$C13,'4. Timesheet'!$D$11:$D$109)</f>
        <v>0</v>
      </c>
      <c r="G13" s="291">
        <f>SUMIF('4. Timesheet'!$H$11:$H$109,$C13,'4. Timesheet'!$D$11:$D$109)</f>
        <v>0</v>
      </c>
      <c r="H13" s="291">
        <f>SUMIF('4. Timesheet'!$H$11:$H$109,$C13,'4. Timesheet'!$D$11:$D$109)</f>
        <v>0</v>
      </c>
      <c r="I13" s="291">
        <f>SUMIF('4. Timesheet'!$H$11:$H$109,$C13,'4. Timesheet'!$D$11:$D$109)</f>
        <v>0</v>
      </c>
      <c r="J13" s="291">
        <f>SUMIF('4. Timesheet'!$H$11:$H$109,$C13,'4. Timesheet'!$D$11:$D$109)</f>
        <v>0</v>
      </c>
      <c r="K13" s="291">
        <f>SUMIF('4. Timesheet'!$H$11:$H$109,$C13,'4. Timesheet'!$D$11:$D$109)</f>
        <v>0</v>
      </c>
      <c r="L13" s="291">
        <f>SUMIF('4. Timesheet'!$H$11:$H$109,$C13,'4. Timesheet'!$D$11:$D$109)</f>
        <v>0</v>
      </c>
      <c r="M13" s="291">
        <f>SUMIF('4. Timesheet'!$H$11:$H$109,$C13,'4. Timesheet'!$D$11:$D$109)</f>
        <v>0</v>
      </c>
      <c r="N13" s="291">
        <f>SUMIF('4. Timesheet'!$H$11:$H$109,$C13,'4. Timesheet'!$D$11:$D$109)</f>
        <v>0</v>
      </c>
      <c r="O13" s="291">
        <f>SUMIF('4. Timesheet'!$H$11:$H$109,$C13,'4. Timesheet'!$D$11:$D$109)</f>
        <v>0</v>
      </c>
      <c r="P13" s="291">
        <f>SUMIF('4. Timesheet'!$H$11:$H$109,$C13,'4. Timesheet'!$D$11:$D$109)</f>
        <v>0</v>
      </c>
      <c r="Q13" s="291">
        <f>SUMIF('4. Timesheet'!$H$11:$H$109,$C13,'4. Timesheet'!$D$11:$D$109)</f>
        <v>0</v>
      </c>
      <c r="R13" s="291">
        <f>SUMIF('4. Timesheet'!$H$11:$H$109,$C13,'4. Timesheet'!$D$11:$D$109)</f>
        <v>0</v>
      </c>
    </row>
    <row r="14" spans="1:36">
      <c r="B14" s="287" t="s">
        <v>84</v>
      </c>
      <c r="C14" s="283" t="str">
        <f>IF('3. Resources'!$B$89&lt;&gt;"",'3. Resources'!$B$89,"N/A")</f>
        <v>Audio</v>
      </c>
      <c r="D14" s="289">
        <f>SUMIF('4. Timesheet'!$H$11:$H$109,$C14,'4. Timesheet'!$C$11:$C$109)</f>
        <v>0</v>
      </c>
      <c r="E14" s="290">
        <f>SUMIF('4. Timesheet'!$H$11:$H$109,$C14,'4. Timesheet'!$D$11:$D$109)</f>
        <v>0</v>
      </c>
      <c r="F14" s="291">
        <f>SUMIF('4. Timesheet'!$H$11:$H$109,$C14,'4. Timesheet'!$D$11:$D$109)</f>
        <v>0</v>
      </c>
      <c r="G14" s="291">
        <f>SUMIF('4. Timesheet'!$H$11:$H$109,$C14,'4. Timesheet'!$D$11:$D$109)</f>
        <v>0</v>
      </c>
      <c r="H14" s="291">
        <f>SUMIF('4. Timesheet'!$H$11:$H$109,$C14,'4. Timesheet'!$D$11:$D$109)</f>
        <v>0</v>
      </c>
      <c r="I14" s="291">
        <f>SUMIF('4. Timesheet'!$H$11:$H$109,$C14,'4. Timesheet'!$D$11:$D$109)</f>
        <v>0</v>
      </c>
      <c r="J14" s="291">
        <f>SUMIF('4. Timesheet'!$H$11:$H$109,$C14,'4. Timesheet'!$D$11:$D$109)</f>
        <v>0</v>
      </c>
      <c r="K14" s="291">
        <f>SUMIF('4. Timesheet'!$H$11:$H$109,$C14,'4. Timesheet'!$D$11:$D$109)</f>
        <v>0</v>
      </c>
      <c r="L14" s="291">
        <f>SUMIF('4. Timesheet'!$H$11:$H$109,$C14,'4. Timesheet'!$D$11:$D$109)</f>
        <v>0</v>
      </c>
      <c r="M14" s="291">
        <f>SUMIF('4. Timesheet'!$H$11:$H$109,$C14,'4. Timesheet'!$D$11:$D$109)</f>
        <v>0</v>
      </c>
      <c r="N14" s="291">
        <f>SUMIF('4. Timesheet'!$H$11:$H$109,$C14,'4. Timesheet'!$D$11:$D$109)</f>
        <v>0</v>
      </c>
      <c r="O14" s="291">
        <f>SUMIF('4. Timesheet'!$H$11:$H$109,$C14,'4. Timesheet'!$D$11:$D$109)</f>
        <v>0</v>
      </c>
      <c r="P14" s="291">
        <f>SUMIF('4. Timesheet'!$H$11:$H$109,$C14,'4. Timesheet'!$D$11:$D$109)</f>
        <v>0</v>
      </c>
      <c r="Q14" s="291">
        <f>SUMIF('4. Timesheet'!$H$11:$H$109,$C14,'4. Timesheet'!$D$11:$D$109)</f>
        <v>0</v>
      </c>
      <c r="R14" s="291">
        <f>SUMIF('4. Timesheet'!$H$11:$H$109,$C14,'4. Timesheet'!$D$11:$D$109)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Timesheet'!$H$11:$H$109,$C15,'4. Timesheet'!$C$11:$C$109)</f>
        <v>0</v>
      </c>
      <c r="E15" s="290">
        <f>SUMIF('4. Timesheet'!$H$11:$H$109,$C15,'4. Timesheet'!$D$11:$D$109)</f>
        <v>0</v>
      </c>
      <c r="F15" s="291">
        <f>SUMIF('4. Timesheet'!$H$11:$H$109,$C15,'4. Timesheet'!$D$11:$D$109)</f>
        <v>0</v>
      </c>
      <c r="G15" s="291">
        <f>SUMIF('4. Timesheet'!$H$11:$H$109,$C15,'4. Timesheet'!$D$11:$D$109)</f>
        <v>0</v>
      </c>
      <c r="H15" s="291">
        <f>SUMIF('4. Timesheet'!$H$11:$H$109,$C15,'4. Timesheet'!$D$11:$D$109)</f>
        <v>0</v>
      </c>
      <c r="I15" s="291">
        <f>SUMIF('4. Timesheet'!$H$11:$H$109,$C15,'4. Timesheet'!$D$11:$D$109)</f>
        <v>0</v>
      </c>
      <c r="J15" s="291">
        <f>SUMIF('4. Timesheet'!$H$11:$H$109,$C15,'4. Timesheet'!$D$11:$D$109)</f>
        <v>0</v>
      </c>
      <c r="K15" s="291">
        <f>SUMIF('4. Timesheet'!$H$11:$H$109,$C15,'4. Timesheet'!$D$11:$D$109)</f>
        <v>0</v>
      </c>
      <c r="L15" s="291">
        <f>SUMIF('4. Timesheet'!$H$11:$H$109,$C15,'4. Timesheet'!$D$11:$D$109)</f>
        <v>0</v>
      </c>
      <c r="M15" s="291">
        <f>SUMIF('4. Timesheet'!$H$11:$H$109,$C15,'4. Timesheet'!$D$11:$D$109)</f>
        <v>0</v>
      </c>
      <c r="N15" s="291">
        <f>SUMIF('4. Timesheet'!$H$11:$H$109,$C15,'4. Timesheet'!$D$11:$D$109)</f>
        <v>0</v>
      </c>
      <c r="O15" s="291">
        <f>SUMIF('4. Timesheet'!$H$11:$H$109,$C15,'4. Timesheet'!$D$11:$D$109)</f>
        <v>0</v>
      </c>
      <c r="P15" s="291">
        <f>SUMIF('4. Timesheet'!$H$11:$H$109,$C15,'4. Timesheet'!$D$11:$D$109)</f>
        <v>0</v>
      </c>
      <c r="Q15" s="291">
        <f>SUMIF('4. Timesheet'!$H$11:$H$109,$C15,'4. Timesheet'!$D$11:$D$109)</f>
        <v>0</v>
      </c>
      <c r="R15" s="291">
        <f>SUMIF('4. Timesheet'!$H$11:$H$109,$C15,'4. Timesheet'!$D$11:$D$109)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Timesheet'!$H$11:$H$109,$C16,'4. Timesheet'!$C$11:$C$109)</f>
        <v>0</v>
      </c>
      <c r="E16" s="290">
        <f>SUMIF('4. Timesheet'!$H$11:$H$109,$C16,'4. Timesheet'!$D$11:$D$109)</f>
        <v>0</v>
      </c>
      <c r="F16" s="291">
        <f>SUMIF('4. Timesheet'!$H$11:$H$109,$C16,'4. Timesheet'!$D$11:$D$109)</f>
        <v>0</v>
      </c>
      <c r="G16" s="291">
        <f>SUMIF('4. Timesheet'!$H$11:$H$109,$C16,'4. Timesheet'!$D$11:$D$109)</f>
        <v>0</v>
      </c>
      <c r="H16" s="291">
        <f>SUMIF('4. Timesheet'!$H$11:$H$109,$C16,'4. Timesheet'!$D$11:$D$109)</f>
        <v>0</v>
      </c>
      <c r="I16" s="291">
        <f>SUMIF('4. Timesheet'!$H$11:$H$109,$C16,'4. Timesheet'!$D$11:$D$109)</f>
        <v>0</v>
      </c>
      <c r="J16" s="291">
        <f>SUMIF('4. Timesheet'!$H$11:$H$109,$C16,'4. Timesheet'!$D$11:$D$109)</f>
        <v>0</v>
      </c>
      <c r="K16" s="291">
        <f>SUMIF('4. Timesheet'!$H$11:$H$109,$C16,'4. Timesheet'!$D$11:$D$109)</f>
        <v>0</v>
      </c>
      <c r="L16" s="291">
        <f>SUMIF('4. Timesheet'!$H$11:$H$109,$C16,'4. Timesheet'!$D$11:$D$109)</f>
        <v>0</v>
      </c>
      <c r="M16" s="291">
        <f>SUMIF('4. Timesheet'!$H$11:$H$109,$C16,'4. Timesheet'!$D$11:$D$109)</f>
        <v>0</v>
      </c>
      <c r="N16" s="291">
        <f>SUMIF('4. Timesheet'!$H$11:$H$109,$C16,'4. Timesheet'!$D$11:$D$109)</f>
        <v>0</v>
      </c>
      <c r="O16" s="291">
        <f>SUMIF('4. Timesheet'!$H$11:$H$109,$C16,'4. Timesheet'!$D$11:$D$109)</f>
        <v>0</v>
      </c>
      <c r="P16" s="291">
        <f>SUMIF('4. Timesheet'!$H$11:$H$109,$C16,'4. Timesheet'!$D$11:$D$109)</f>
        <v>0</v>
      </c>
      <c r="Q16" s="291">
        <f>SUMIF('4. Timesheet'!$H$11:$H$109,$C16,'4. Timesheet'!$D$11:$D$109)</f>
        <v>0</v>
      </c>
      <c r="R16" s="291">
        <f>SUMIF('4. Timesheet'!$H$11:$H$109,$C16,'4. Timesheet'!$D$11:$D$109)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Timesheet'!$H$11:$H$109,$C17,'4. Timesheet'!$C$11:$C$109)</f>
        <v>0</v>
      </c>
      <c r="E17" s="290">
        <f>SUMIF('4. Timesheet'!$H$11:$H$109,$C17,'4. Timesheet'!$D$11:$D$109)</f>
        <v>0</v>
      </c>
      <c r="F17" s="291">
        <f>SUMIF('4. Timesheet'!$H$11:$H$109,$C17,'4. Timesheet'!$D$11:$D$109)</f>
        <v>0</v>
      </c>
      <c r="G17" s="291">
        <f>SUMIF('4. Timesheet'!$H$11:$H$109,$C17,'4. Timesheet'!$D$11:$D$109)</f>
        <v>0</v>
      </c>
      <c r="H17" s="291">
        <f>SUMIF('4. Timesheet'!$H$11:$H$109,$C17,'4. Timesheet'!$D$11:$D$109)</f>
        <v>0</v>
      </c>
      <c r="I17" s="291">
        <f>SUMIF('4. Timesheet'!$H$11:$H$109,$C17,'4. Timesheet'!$D$11:$D$109)</f>
        <v>0</v>
      </c>
      <c r="J17" s="291">
        <f>SUMIF('4. Timesheet'!$H$11:$H$109,$C17,'4. Timesheet'!$D$11:$D$109)</f>
        <v>0</v>
      </c>
      <c r="K17" s="291">
        <f>SUMIF('4. Timesheet'!$H$11:$H$109,$C17,'4. Timesheet'!$D$11:$D$109)</f>
        <v>0</v>
      </c>
      <c r="L17" s="291">
        <f>SUMIF('4. Timesheet'!$H$11:$H$109,$C17,'4. Timesheet'!$D$11:$D$109)</f>
        <v>0</v>
      </c>
      <c r="M17" s="291">
        <f>SUMIF('4. Timesheet'!$H$11:$H$109,$C17,'4. Timesheet'!$D$11:$D$109)</f>
        <v>0</v>
      </c>
      <c r="N17" s="291">
        <f>SUMIF('4. Timesheet'!$H$11:$H$109,$C17,'4. Timesheet'!$D$11:$D$109)</f>
        <v>0</v>
      </c>
      <c r="O17" s="291">
        <f>SUMIF('4. Timesheet'!$H$11:$H$109,$C17,'4. Timesheet'!$D$11:$D$109)</f>
        <v>0</v>
      </c>
      <c r="P17" s="291">
        <f>SUMIF('4. Timesheet'!$H$11:$H$109,$C17,'4. Timesheet'!$D$11:$D$109)</f>
        <v>0</v>
      </c>
      <c r="Q17" s="291">
        <f>SUMIF('4. Timesheet'!$H$11:$H$109,$C17,'4. Timesheet'!$D$11:$D$109)</f>
        <v>0</v>
      </c>
      <c r="R17" s="291">
        <f>SUMIF('4. Timesheet'!$H$11:$H$109,$C17,'4. Timesheet'!$D$11:$D$109)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Timesheet'!$H$11:$H$109,$C18,'4. Timesheet'!$C$11:$C$109)</f>
        <v>0</v>
      </c>
      <c r="E18" s="290">
        <f>SUMIF('4. Timesheet'!$H$11:$H$109,$C18,'4. Timesheet'!$D$11:$D$109)</f>
        <v>0</v>
      </c>
      <c r="F18" s="291">
        <f>SUMIF('4. Timesheet'!$H$11:$H$109,$C18,'4. Timesheet'!$D$11:$D$109)</f>
        <v>0</v>
      </c>
      <c r="G18" s="291">
        <f>SUMIF('4. Timesheet'!$H$11:$H$109,$C18,'4. Timesheet'!$D$11:$D$109)</f>
        <v>0</v>
      </c>
      <c r="H18" s="291">
        <f>SUMIF('4. Timesheet'!$H$11:$H$109,$C18,'4. Timesheet'!$D$11:$D$109)</f>
        <v>0</v>
      </c>
      <c r="I18" s="291">
        <f>SUMIF('4. Timesheet'!$H$11:$H$109,$C18,'4. Timesheet'!$D$11:$D$109)</f>
        <v>0</v>
      </c>
      <c r="J18" s="291">
        <f>SUMIF('4. Timesheet'!$H$11:$H$109,$C18,'4. Timesheet'!$D$11:$D$109)</f>
        <v>0</v>
      </c>
      <c r="K18" s="291">
        <f>SUMIF('4. Timesheet'!$H$11:$H$109,$C18,'4. Timesheet'!$D$11:$D$109)</f>
        <v>0</v>
      </c>
      <c r="L18" s="291">
        <f>SUMIF('4. Timesheet'!$H$11:$H$109,$C18,'4. Timesheet'!$D$11:$D$109)</f>
        <v>0</v>
      </c>
      <c r="M18" s="291">
        <f>SUMIF('4. Timesheet'!$H$11:$H$109,$C18,'4. Timesheet'!$D$11:$D$109)</f>
        <v>0</v>
      </c>
      <c r="N18" s="291">
        <f>SUMIF('4. Timesheet'!$H$11:$H$109,$C18,'4. Timesheet'!$D$11:$D$109)</f>
        <v>0</v>
      </c>
      <c r="O18" s="291">
        <f>SUMIF('4. Timesheet'!$H$11:$H$109,$C18,'4. Timesheet'!$D$11:$D$109)</f>
        <v>0</v>
      </c>
      <c r="P18" s="291">
        <f>SUMIF('4. Timesheet'!$H$11:$H$109,$C18,'4. Timesheet'!$D$11:$D$109)</f>
        <v>0</v>
      </c>
      <c r="Q18" s="291">
        <f>SUMIF('4. Timesheet'!$H$11:$H$109,$C18,'4. Timesheet'!$D$11:$D$109)</f>
        <v>0</v>
      </c>
      <c r="R18" s="291">
        <f>SUMIF('4. Timesheet'!$H$11:$H$109,$C18,'4. Timesheet'!$D$11:$D$109)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Timesheet'!$H$11:$H$109,$C19,'4. Timesheet'!$C$11:$C$109)</f>
        <v>0</v>
      </c>
      <c r="E19" s="290">
        <f>SUMIF('4. Timesheet'!$H$11:$H$109,$C19,'4. Timesheet'!$D$11:$D$109)</f>
        <v>0</v>
      </c>
      <c r="F19" s="291">
        <f>SUMIF('4. Timesheet'!$H$11:$H$109,$C19,'4. Timesheet'!$D$11:$D$109)</f>
        <v>0</v>
      </c>
      <c r="G19" s="291">
        <f>SUMIF('4. Timesheet'!$H$11:$H$109,$C19,'4. Timesheet'!$D$11:$D$109)</f>
        <v>0</v>
      </c>
      <c r="H19" s="291">
        <f>SUMIF('4. Timesheet'!$H$11:$H$109,$C19,'4. Timesheet'!$D$11:$D$109)</f>
        <v>0</v>
      </c>
      <c r="I19" s="291">
        <f>SUMIF('4. Timesheet'!$H$11:$H$109,$C19,'4. Timesheet'!$D$11:$D$109)</f>
        <v>0</v>
      </c>
      <c r="J19" s="291">
        <f>SUMIF('4. Timesheet'!$H$11:$H$109,$C19,'4. Timesheet'!$D$11:$D$109)</f>
        <v>0</v>
      </c>
      <c r="K19" s="291">
        <f>SUMIF('4. Timesheet'!$H$11:$H$109,$C19,'4. Timesheet'!$D$11:$D$109)</f>
        <v>0</v>
      </c>
      <c r="L19" s="291">
        <f>SUMIF('4. Timesheet'!$H$11:$H$109,$C19,'4. Timesheet'!$D$11:$D$109)</f>
        <v>0</v>
      </c>
      <c r="M19" s="291">
        <f>SUMIF('4. Timesheet'!$H$11:$H$109,$C19,'4. Timesheet'!$D$11:$D$109)</f>
        <v>0</v>
      </c>
      <c r="N19" s="291">
        <f>SUMIF('4. Timesheet'!$H$11:$H$109,$C19,'4. Timesheet'!$D$11:$D$109)</f>
        <v>0</v>
      </c>
      <c r="O19" s="291">
        <f>SUMIF('4. Timesheet'!$H$11:$H$109,$C19,'4. Timesheet'!$D$11:$D$109)</f>
        <v>0</v>
      </c>
      <c r="P19" s="291">
        <f>SUMIF('4. Timesheet'!$H$11:$H$109,$C19,'4. Timesheet'!$D$11:$D$109)</f>
        <v>0</v>
      </c>
      <c r="Q19" s="291">
        <f>SUMIF('4. Timesheet'!$H$11:$H$109,$C19,'4. Timesheet'!$D$11:$D$109)</f>
        <v>0</v>
      </c>
      <c r="R19" s="291">
        <f>SUMIF('4. Timesheet'!$H$11:$H$109,$C19,'4. Timesheet'!$D$11:$D$109)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Timesheet'!$H$11:$H$109,$C20,'4. Timesheet'!$C$11:$C$109)</f>
        <v>0</v>
      </c>
      <c r="E20" s="295">
        <f>SUMIF('4. Timesheet'!$H$11:$H$109,$C20,'4. Timesheet'!$D$11:$D$109)</f>
        <v>0</v>
      </c>
      <c r="F20" s="296">
        <f>SUMIF('4. Timesheet'!$H$11:$H$109,$C20,'4. Timesheet'!$D$11:$D$109)</f>
        <v>0</v>
      </c>
      <c r="G20" s="296">
        <f>SUMIF('4. Timesheet'!$H$11:$H$109,$C20,'4. Timesheet'!$D$11:$D$109)</f>
        <v>0</v>
      </c>
      <c r="H20" s="296">
        <f>SUMIF('4. Timesheet'!$H$11:$H$109,$C20,'4. Timesheet'!$D$11:$D$109)</f>
        <v>0</v>
      </c>
      <c r="I20" s="296">
        <f>SUMIF('4. Timesheet'!$H$11:$H$109,$C20,'4. Timesheet'!$D$11:$D$109)</f>
        <v>0</v>
      </c>
      <c r="J20" s="296">
        <f>SUMIF('4. Timesheet'!$H$11:$H$109,$C20,'4. Timesheet'!$D$11:$D$109)</f>
        <v>0</v>
      </c>
      <c r="K20" s="296">
        <f>SUMIF('4. Timesheet'!$H$11:$H$109,$C20,'4. Timesheet'!$D$11:$D$109)</f>
        <v>0</v>
      </c>
      <c r="L20" s="296">
        <f>SUMIF('4. Timesheet'!$H$11:$H$109,$C20,'4. Timesheet'!$D$11:$D$109)</f>
        <v>0</v>
      </c>
      <c r="M20" s="296">
        <f>SUMIF('4. Timesheet'!$H$11:$H$109,$C20,'4. Timesheet'!$D$11:$D$109)</f>
        <v>0</v>
      </c>
      <c r="N20" s="296">
        <f>SUMIF('4. Timesheet'!$H$11:$H$109,$C20,'4. Timesheet'!$D$11:$D$109)</f>
        <v>0</v>
      </c>
      <c r="O20" s="296">
        <f>SUMIF('4. Timesheet'!$H$11:$H$109,$C20,'4. Timesheet'!$D$11:$D$109)</f>
        <v>0</v>
      </c>
      <c r="P20" s="296">
        <f>SUMIF('4. Timesheet'!$H$11:$H$109,$C20,'4. Timesheet'!$D$11:$D$109)</f>
        <v>0</v>
      </c>
      <c r="Q20" s="296">
        <f>SUMIF('4. Timesheet'!$H$11:$H$109,$C20,'4. Timesheet'!$D$11:$D$109)</f>
        <v>0</v>
      </c>
      <c r="R20" s="296">
        <f>SUMIF('4. Timesheet'!$H$11:$H$109,$C20,'4. Timesheet'!$D$11:$D$109)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Gustavo</v>
      </c>
      <c r="D22" s="225">
        <v>0</v>
      </c>
      <c r="E22" s="221">
        <f>SUMIF('4. Timesheet'!$H$11:$H$109,$C22,'4. Timesheet'!J$11:J$109)</f>
        <v>0</v>
      </c>
      <c r="F22" s="215">
        <f>SUMIF('4. Timesheet'!$H$11:$H$109,$C22,'4. Timesheet'!K$11:K$109)</f>
        <v>0</v>
      </c>
      <c r="G22" s="215">
        <f>SUMIF('4. Timesheet'!$H$11:$H$109,$C22,'4. Timesheet'!L$11:L$109)</f>
        <v>0</v>
      </c>
      <c r="H22" s="215">
        <f>SUMIF('4. Timesheet'!$H$11:$H$109,$C22,'4. Timesheet'!M$11:M$109)</f>
        <v>0</v>
      </c>
      <c r="I22" s="215">
        <f>SUMIF('4. Timesheet'!$H$11:$H$109,$C22,'4. Timesheet'!N$11:N$109)</f>
        <v>0</v>
      </c>
      <c r="J22" s="215">
        <f>SUMIF('4. Timesheet'!$H$11:$H$109,$C22,'4. Timesheet'!O$11:O$109)</f>
        <v>0</v>
      </c>
      <c r="K22" s="215">
        <f>SUMIF('4. Timesheet'!$H$11:$H$109,$C22,'4. Timesheet'!P$11:P$109)</f>
        <v>0</v>
      </c>
      <c r="L22" s="215">
        <f>SUMIF('4. Timesheet'!$H$11:$H$109,$C22,'4. Timesheet'!Q$11:Q$109)</f>
        <v>0</v>
      </c>
      <c r="M22" s="215">
        <f>SUMIF('4. Timesheet'!$H$11:$H$109,$C22,'4. Timesheet'!R$11:R$109)</f>
        <v>0</v>
      </c>
      <c r="N22" s="215">
        <f>SUMIF('4. Timesheet'!$H$11:$H$109,$C22,'4. Timesheet'!S$11:S$109)</f>
        <v>0</v>
      </c>
      <c r="O22" s="215">
        <f>SUMIF('4. Timesheet'!$H$11:$H$109,$C22,'4. Timesheet'!T$11:T$109)</f>
        <v>0</v>
      </c>
      <c r="P22" s="215">
        <f>SUMIF('4. Timesheet'!$H$11:$H$109,$C22,'4. Timesheet'!U$11:U$109)</f>
        <v>0</v>
      </c>
      <c r="Q22" s="215">
        <f>SUMIF('4. Timesheet'!$H$11:$H$109,$C22,'4. Timesheet'!V$11:V$109)</f>
        <v>0</v>
      </c>
      <c r="R22" s="215">
        <f>SUMIF('4. Timesheet'!$H$11:$H$109,$C22,'4. Timesheet'!W$11:W$109)</f>
        <v>0</v>
      </c>
    </row>
    <row r="23" spans="2:18">
      <c r="B23" s="208" t="s">
        <v>112</v>
      </c>
      <c r="C23" s="218" t="str">
        <f>IF('3. Resources'!$B$87&lt;&gt;"",'3. Resources'!$B$87,"N/A")</f>
        <v>Kojiio</v>
      </c>
      <c r="D23" s="226">
        <v>0</v>
      </c>
      <c r="E23" s="222">
        <f>SUMIF('4. Timesheet'!$H$11:$H$109,$C23,'4. Timesheet'!J$11:J$109)</f>
        <v>0</v>
      </c>
      <c r="F23" s="207">
        <f>SUMIF('4. Timesheet'!$H$11:$H$109,$C23,'4. Timesheet'!K$11:K$109)</f>
        <v>0</v>
      </c>
      <c r="G23" s="207">
        <f>SUMIF('4. Timesheet'!$H$11:$H$109,$C23,'4. Timesheet'!L$11:L$109)</f>
        <v>0</v>
      </c>
      <c r="H23" s="207">
        <f>SUMIF('4. Timesheet'!$H$11:$H$109,$C23,'4. Timesheet'!M$11:M$109)</f>
        <v>0</v>
      </c>
      <c r="I23" s="207">
        <f>SUMIF('4. Timesheet'!$H$11:$H$109,$C23,'4. Timesheet'!N$11:N$109)</f>
        <v>0</v>
      </c>
      <c r="J23" s="207">
        <f>SUMIF('4. Timesheet'!$H$11:$H$109,$C23,'4. Timesheet'!O$11:O$109)</f>
        <v>0</v>
      </c>
      <c r="K23" s="207">
        <f>SUMIF('4. Timesheet'!$H$11:$H$109,$C23,'4. Timesheet'!P$11:P$109)</f>
        <v>0</v>
      </c>
      <c r="L23" s="207">
        <f>SUMIF('4. Timesheet'!$H$11:$H$109,$C23,'4. Timesheet'!Q$11:Q$109)</f>
        <v>0</v>
      </c>
      <c r="M23" s="207">
        <f>SUMIF('4. Timesheet'!$H$11:$H$109,$C23,'4. Timesheet'!R$11:R$109)</f>
        <v>0</v>
      </c>
      <c r="N23" s="207">
        <f>SUMIF('4. Timesheet'!$H$11:$H$109,$C23,'4. Timesheet'!S$11:S$109)</f>
        <v>0</v>
      </c>
      <c r="O23" s="207">
        <f>SUMIF('4. Timesheet'!$H$11:$H$109,$C23,'4. Timesheet'!T$11:T$109)</f>
        <v>0</v>
      </c>
      <c r="P23" s="207">
        <f>SUMIF('4. Timesheet'!$H$11:$H$109,$C23,'4. Timesheet'!U$11:U$109)</f>
        <v>0</v>
      </c>
      <c r="Q23" s="207">
        <f>SUMIF('4. Timesheet'!$H$11:$H$109,$C23,'4. Timesheet'!V$11:V$109)</f>
        <v>0</v>
      </c>
      <c r="R23" s="207">
        <f>SUMIF('4. Timesheet'!$H$11:$H$109,$C23,'4. Timesheet'!W$11:W$109)</f>
        <v>0</v>
      </c>
    </row>
    <row r="24" spans="2:18">
      <c r="B24" s="208" t="s">
        <v>112</v>
      </c>
      <c r="C24" s="218" t="str">
        <f>IF('3. Resources'!$B$88&lt;&gt;"",'3. Resources'!$B$88,"N/A")</f>
        <v>Caio</v>
      </c>
      <c r="D24" s="226">
        <v>0</v>
      </c>
      <c r="E24" s="222">
        <f>SUMIF('4. Timesheet'!$H$11:$H$109,$C24,'4. Timesheet'!J$11:J$109)</f>
        <v>0</v>
      </c>
      <c r="F24" s="207">
        <f>SUMIF('4. Timesheet'!$H$11:$H$109,$C24,'4. Timesheet'!K$11:K$109)</f>
        <v>0</v>
      </c>
      <c r="G24" s="207">
        <f>SUMIF('4. Timesheet'!$H$11:$H$109,$C24,'4. Timesheet'!L$11:L$109)</f>
        <v>0</v>
      </c>
      <c r="H24" s="207">
        <f>SUMIF('4. Timesheet'!$H$11:$H$109,$C24,'4. Timesheet'!M$11:M$109)</f>
        <v>0</v>
      </c>
      <c r="I24" s="207">
        <f>SUMIF('4. Timesheet'!$H$11:$H$109,$C24,'4. Timesheet'!N$11:N$109)</f>
        <v>0</v>
      </c>
      <c r="J24" s="207">
        <f>SUMIF('4. Timesheet'!$H$11:$H$109,$C24,'4. Timesheet'!O$11:O$109)</f>
        <v>0</v>
      </c>
      <c r="K24" s="207">
        <f>SUMIF('4. Timesheet'!$H$11:$H$109,$C24,'4. Timesheet'!P$11:P$109)</f>
        <v>0</v>
      </c>
      <c r="L24" s="207">
        <f>SUMIF('4. Timesheet'!$H$11:$H$109,$C24,'4. Timesheet'!Q$11:Q$109)</f>
        <v>0</v>
      </c>
      <c r="M24" s="207">
        <f>SUMIF('4. Timesheet'!$H$11:$H$109,$C24,'4. Timesheet'!R$11:R$109)</f>
        <v>0</v>
      </c>
      <c r="N24" s="207">
        <f>SUMIF('4. Timesheet'!$H$11:$H$109,$C24,'4. Timesheet'!S$11:S$109)</f>
        <v>0</v>
      </c>
      <c r="O24" s="207">
        <f>SUMIF('4. Timesheet'!$H$11:$H$109,$C24,'4. Timesheet'!T$11:T$109)</f>
        <v>0</v>
      </c>
      <c r="P24" s="207">
        <f>SUMIF('4. Timesheet'!$H$11:$H$109,$C24,'4. Timesheet'!U$11:U$109)</f>
        <v>0</v>
      </c>
      <c r="Q24" s="207">
        <f>SUMIF('4. Timesheet'!$H$11:$H$109,$C24,'4. Timesheet'!V$11:V$109)</f>
        <v>0</v>
      </c>
      <c r="R24" s="207">
        <f>SUMIF('4. Timesheet'!$H$11:$H$109,$C24,'4. Timesheet'!W$11:W$109)</f>
        <v>0</v>
      </c>
    </row>
    <row r="25" spans="2:18">
      <c r="B25" s="208" t="s">
        <v>112</v>
      </c>
      <c r="C25" s="218" t="str">
        <f>IF('3. Resources'!$B$89&lt;&gt;"",'3. Resources'!$B$89,"N/A")</f>
        <v>Audio</v>
      </c>
      <c r="D25" s="226">
        <v>0</v>
      </c>
      <c r="E25" s="222">
        <f>SUMIF('4. Timesheet'!$H$11:$H$109,$C25,'4. Timesheet'!J$11:J$109)</f>
        <v>0</v>
      </c>
      <c r="F25" s="207">
        <f>SUMIF('4. Timesheet'!$H$11:$H$109,$C25,'4. Timesheet'!K$11:K$109)</f>
        <v>0</v>
      </c>
      <c r="G25" s="207">
        <f>SUMIF('4. Timesheet'!$H$11:$H$109,$C25,'4. Timesheet'!L$11:L$109)</f>
        <v>0</v>
      </c>
      <c r="H25" s="207">
        <f>SUMIF('4. Timesheet'!$H$11:$H$109,$C25,'4. Timesheet'!M$11:M$109)</f>
        <v>0</v>
      </c>
      <c r="I25" s="207">
        <f>SUMIF('4. Timesheet'!$H$11:$H$109,$C25,'4. Timesheet'!N$11:N$109)</f>
        <v>0</v>
      </c>
      <c r="J25" s="207">
        <f>SUMIF('4. Timesheet'!$H$11:$H$109,$C25,'4. Timesheet'!O$11:O$109)</f>
        <v>0</v>
      </c>
      <c r="K25" s="207">
        <f>SUMIF('4. Timesheet'!$H$11:$H$109,$C25,'4. Timesheet'!P$11:P$109)</f>
        <v>0</v>
      </c>
      <c r="L25" s="207">
        <f>SUMIF('4. Timesheet'!$H$11:$H$109,$C25,'4. Timesheet'!Q$11:Q$109)</f>
        <v>0</v>
      </c>
      <c r="M25" s="207">
        <f>SUMIF('4. Timesheet'!$H$11:$H$109,$C25,'4. Timesheet'!R$11:R$109)</f>
        <v>0</v>
      </c>
      <c r="N25" s="207">
        <f>SUMIF('4. Timesheet'!$H$11:$H$109,$C25,'4. Timesheet'!S$11:S$109)</f>
        <v>0</v>
      </c>
      <c r="O25" s="207">
        <f>SUMIF('4. Timesheet'!$H$11:$H$109,$C25,'4. Timesheet'!T$11:T$109)</f>
        <v>0</v>
      </c>
      <c r="P25" s="207">
        <f>SUMIF('4. Timesheet'!$H$11:$H$109,$C25,'4. Timesheet'!U$11:U$109)</f>
        <v>0</v>
      </c>
      <c r="Q25" s="207">
        <f>SUMIF('4. Timesheet'!$H$11:$H$109,$C25,'4. Timesheet'!V$11:V$109)</f>
        <v>0</v>
      </c>
      <c r="R25" s="207">
        <f>SUMIF('4. Timesheet'!$H$11:$H$109,$C25,'4. Timesheet'!W$11:W$109)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Timesheet'!$H$11:$H$109,$C26,'4. Timesheet'!J$11:J$109)</f>
        <v>0</v>
      </c>
      <c r="F26" s="207">
        <f>SUMIF('4. Timesheet'!$H$11:$H$109,$C26,'4. Timesheet'!K$11:K$109)</f>
        <v>0</v>
      </c>
      <c r="G26" s="207">
        <f>SUMIF('4. Timesheet'!$H$11:$H$109,$C26,'4. Timesheet'!L$11:L$109)</f>
        <v>0</v>
      </c>
      <c r="H26" s="207">
        <f>SUMIF('4. Timesheet'!$H$11:$H$109,$C26,'4. Timesheet'!M$11:M$109)</f>
        <v>0</v>
      </c>
      <c r="I26" s="207">
        <f>SUMIF('4. Timesheet'!$H$11:$H$109,$C26,'4. Timesheet'!N$11:N$109)</f>
        <v>0</v>
      </c>
      <c r="J26" s="207">
        <f>SUMIF('4. Timesheet'!$H$11:$H$109,$C26,'4. Timesheet'!O$11:O$109)</f>
        <v>0</v>
      </c>
      <c r="K26" s="207">
        <f>SUMIF('4. Timesheet'!$H$11:$H$109,$C26,'4. Timesheet'!P$11:P$109)</f>
        <v>0</v>
      </c>
      <c r="L26" s="207">
        <f>SUMIF('4. Timesheet'!$H$11:$H$109,$C26,'4. Timesheet'!Q$11:Q$109)</f>
        <v>0</v>
      </c>
      <c r="M26" s="207">
        <f>SUMIF('4. Timesheet'!$H$11:$H$109,$C26,'4. Timesheet'!R$11:R$109)</f>
        <v>0</v>
      </c>
      <c r="N26" s="207">
        <f>SUMIF('4. Timesheet'!$H$11:$H$109,$C26,'4. Timesheet'!S$11:S$109)</f>
        <v>0</v>
      </c>
      <c r="O26" s="207">
        <f>SUMIF('4. Timesheet'!$H$11:$H$109,$C26,'4. Timesheet'!T$11:T$109)</f>
        <v>0</v>
      </c>
      <c r="P26" s="207">
        <f>SUMIF('4. Timesheet'!$H$11:$H$109,$C26,'4. Timesheet'!U$11:U$109)</f>
        <v>0</v>
      </c>
      <c r="Q26" s="207">
        <f>SUMIF('4. Timesheet'!$H$11:$H$109,$C26,'4. Timesheet'!V$11:V$109)</f>
        <v>0</v>
      </c>
      <c r="R26" s="207">
        <f>SUMIF('4. Timesheet'!$H$11:$H$109,$C26,'4. Timesheet'!W$11:W$109)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Timesheet'!$H$11:$H$109,$C27,'4. Timesheet'!J$11:J$109)</f>
        <v>0</v>
      </c>
      <c r="F27" s="207">
        <f>SUMIF('4. Timesheet'!$H$11:$H$109,$C27,'4. Timesheet'!K$11:K$109)</f>
        <v>0</v>
      </c>
      <c r="G27" s="207">
        <f>SUMIF('4. Timesheet'!$H$11:$H$109,$C27,'4. Timesheet'!L$11:L$109)</f>
        <v>0</v>
      </c>
      <c r="H27" s="207">
        <f>SUMIF('4. Timesheet'!$H$11:$H$109,$C27,'4. Timesheet'!M$11:M$109)</f>
        <v>0</v>
      </c>
      <c r="I27" s="207">
        <f>SUMIF('4. Timesheet'!$H$11:$H$109,$C27,'4. Timesheet'!N$11:N$109)</f>
        <v>0</v>
      </c>
      <c r="J27" s="207">
        <f>SUMIF('4. Timesheet'!$H$11:$H$109,$C27,'4. Timesheet'!O$11:O$109)</f>
        <v>0</v>
      </c>
      <c r="K27" s="207">
        <f>SUMIF('4. Timesheet'!$H$11:$H$109,$C27,'4. Timesheet'!P$11:P$109)</f>
        <v>0</v>
      </c>
      <c r="L27" s="207">
        <f>SUMIF('4. Timesheet'!$H$11:$H$109,$C27,'4. Timesheet'!Q$11:Q$109)</f>
        <v>0</v>
      </c>
      <c r="M27" s="207">
        <f>SUMIF('4. Timesheet'!$H$11:$H$109,$C27,'4. Timesheet'!R$11:R$109)</f>
        <v>0</v>
      </c>
      <c r="N27" s="207">
        <f>SUMIF('4. Timesheet'!$H$11:$H$109,$C27,'4. Timesheet'!S$11:S$109)</f>
        <v>0</v>
      </c>
      <c r="O27" s="207">
        <f>SUMIF('4. Timesheet'!$H$11:$H$109,$C27,'4. Timesheet'!T$11:T$109)</f>
        <v>0</v>
      </c>
      <c r="P27" s="207">
        <f>SUMIF('4. Timesheet'!$H$11:$H$109,$C27,'4. Timesheet'!U$11:U$109)</f>
        <v>0</v>
      </c>
      <c r="Q27" s="207">
        <f>SUMIF('4. Timesheet'!$H$11:$H$109,$C27,'4. Timesheet'!V$11:V$109)</f>
        <v>0</v>
      </c>
      <c r="R27" s="207">
        <f>SUMIF('4. Timesheet'!$H$11:$H$109,$C27,'4. Timesheet'!W$11:W$109)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Timesheet'!$H$11:$H$109,$C28,'4. Timesheet'!J$11:J$109)</f>
        <v>0</v>
      </c>
      <c r="F28" s="207">
        <f>SUMIF('4. Timesheet'!$H$11:$H$109,$C28,'4. Timesheet'!K$11:K$109)</f>
        <v>0</v>
      </c>
      <c r="G28" s="207">
        <f>SUMIF('4. Timesheet'!$H$11:$H$109,$C28,'4. Timesheet'!L$11:L$109)</f>
        <v>0</v>
      </c>
      <c r="H28" s="207">
        <f>SUMIF('4. Timesheet'!$H$11:$H$109,$C28,'4. Timesheet'!M$11:M$109)</f>
        <v>0</v>
      </c>
      <c r="I28" s="207">
        <f>SUMIF('4. Timesheet'!$H$11:$H$109,$C28,'4. Timesheet'!N$11:N$109)</f>
        <v>0</v>
      </c>
      <c r="J28" s="207">
        <f>SUMIF('4. Timesheet'!$H$11:$H$109,$C28,'4. Timesheet'!O$11:O$109)</f>
        <v>0</v>
      </c>
      <c r="K28" s="207">
        <f>SUMIF('4. Timesheet'!$H$11:$H$109,$C28,'4. Timesheet'!P$11:P$109)</f>
        <v>0</v>
      </c>
      <c r="L28" s="207">
        <f>SUMIF('4. Timesheet'!$H$11:$H$109,$C28,'4. Timesheet'!Q$11:Q$109)</f>
        <v>0</v>
      </c>
      <c r="M28" s="207">
        <f>SUMIF('4. Timesheet'!$H$11:$H$109,$C28,'4. Timesheet'!R$11:R$109)</f>
        <v>0</v>
      </c>
      <c r="N28" s="207">
        <f>SUMIF('4. Timesheet'!$H$11:$H$109,$C28,'4. Timesheet'!S$11:S$109)</f>
        <v>0</v>
      </c>
      <c r="O28" s="207">
        <f>SUMIF('4. Timesheet'!$H$11:$H$109,$C28,'4. Timesheet'!T$11:T$109)</f>
        <v>0</v>
      </c>
      <c r="P28" s="207">
        <f>SUMIF('4. Timesheet'!$H$11:$H$109,$C28,'4. Timesheet'!U$11:U$109)</f>
        <v>0</v>
      </c>
      <c r="Q28" s="207">
        <f>SUMIF('4. Timesheet'!$H$11:$H$109,$C28,'4. Timesheet'!V$11:V$109)</f>
        <v>0</v>
      </c>
      <c r="R28" s="207">
        <f>SUMIF('4. Timesheet'!$H$11:$H$109,$C28,'4. Timesheet'!W$11:W$109)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Timesheet'!$H$11:$H$109,$C29,'4. Timesheet'!J$11:J$109)</f>
        <v>0</v>
      </c>
      <c r="F29" s="207">
        <f>SUMIF('4. Timesheet'!$H$11:$H$109,$C29,'4. Timesheet'!K$11:K$109)</f>
        <v>0</v>
      </c>
      <c r="G29" s="207">
        <f>SUMIF('4. Timesheet'!$H$11:$H$109,$C29,'4. Timesheet'!L$11:L$109)</f>
        <v>0</v>
      </c>
      <c r="H29" s="207">
        <f>SUMIF('4. Timesheet'!$H$11:$H$109,$C29,'4. Timesheet'!M$11:M$109)</f>
        <v>0</v>
      </c>
      <c r="I29" s="207">
        <f>SUMIF('4. Timesheet'!$H$11:$H$109,$C29,'4. Timesheet'!N$11:N$109)</f>
        <v>0</v>
      </c>
      <c r="J29" s="207">
        <f>SUMIF('4. Timesheet'!$H$11:$H$109,$C29,'4. Timesheet'!O$11:O$109)</f>
        <v>0</v>
      </c>
      <c r="K29" s="207">
        <f>SUMIF('4. Timesheet'!$H$11:$H$109,$C29,'4. Timesheet'!P$11:P$109)</f>
        <v>0</v>
      </c>
      <c r="L29" s="207">
        <f>SUMIF('4. Timesheet'!$H$11:$H$109,$C29,'4. Timesheet'!Q$11:Q$109)</f>
        <v>0</v>
      </c>
      <c r="M29" s="207">
        <f>SUMIF('4. Timesheet'!$H$11:$H$109,$C29,'4. Timesheet'!R$11:R$109)</f>
        <v>0</v>
      </c>
      <c r="N29" s="207">
        <f>SUMIF('4. Timesheet'!$H$11:$H$109,$C29,'4. Timesheet'!S$11:S$109)</f>
        <v>0</v>
      </c>
      <c r="O29" s="207">
        <f>SUMIF('4. Timesheet'!$H$11:$H$109,$C29,'4. Timesheet'!T$11:T$109)</f>
        <v>0</v>
      </c>
      <c r="P29" s="207">
        <f>SUMIF('4. Timesheet'!$H$11:$H$109,$C29,'4. Timesheet'!U$11:U$109)</f>
        <v>0</v>
      </c>
      <c r="Q29" s="207">
        <f>SUMIF('4. Timesheet'!$H$11:$H$109,$C29,'4. Timesheet'!V$11:V$109)</f>
        <v>0</v>
      </c>
      <c r="R29" s="207">
        <f>SUMIF('4. Timesheet'!$H$11:$H$109,$C29,'4. Timesheet'!W$11:W$109)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Timesheet'!$H$11:$H$109,$C30,'4. Timesheet'!J$11:J$109)</f>
        <v>0</v>
      </c>
      <c r="F30" s="207">
        <f>SUMIF('4. Timesheet'!$H$11:$H$109,$C30,'4. Timesheet'!K$11:K$109)</f>
        <v>0</v>
      </c>
      <c r="G30" s="207">
        <f>SUMIF('4. Timesheet'!$H$11:$H$109,$C30,'4. Timesheet'!L$11:L$109)</f>
        <v>0</v>
      </c>
      <c r="H30" s="207">
        <f>SUMIF('4. Timesheet'!$H$11:$H$109,$C30,'4. Timesheet'!M$11:M$109)</f>
        <v>0</v>
      </c>
      <c r="I30" s="207">
        <f>SUMIF('4. Timesheet'!$H$11:$H$109,$C30,'4. Timesheet'!N$11:N$109)</f>
        <v>0</v>
      </c>
      <c r="J30" s="207">
        <f>SUMIF('4. Timesheet'!$H$11:$H$109,$C30,'4. Timesheet'!O$11:O$109)</f>
        <v>0</v>
      </c>
      <c r="K30" s="207">
        <f>SUMIF('4. Timesheet'!$H$11:$H$109,$C30,'4. Timesheet'!P$11:P$109)</f>
        <v>0</v>
      </c>
      <c r="L30" s="207">
        <f>SUMIF('4. Timesheet'!$H$11:$H$109,$C30,'4. Timesheet'!Q$11:Q$109)</f>
        <v>0</v>
      </c>
      <c r="M30" s="207">
        <f>SUMIF('4. Timesheet'!$H$11:$H$109,$C30,'4. Timesheet'!R$11:R$109)</f>
        <v>0</v>
      </c>
      <c r="N30" s="207">
        <f>SUMIF('4. Timesheet'!$H$11:$H$109,$C30,'4. Timesheet'!S$11:S$109)</f>
        <v>0</v>
      </c>
      <c r="O30" s="207">
        <f>SUMIF('4. Timesheet'!$H$11:$H$109,$C30,'4. Timesheet'!T$11:T$109)</f>
        <v>0</v>
      </c>
      <c r="P30" s="207">
        <f>SUMIF('4. Timesheet'!$H$11:$H$109,$C30,'4. Timesheet'!U$11:U$109)</f>
        <v>0</v>
      </c>
      <c r="Q30" s="207">
        <f>SUMIF('4. Timesheet'!$H$11:$H$109,$C30,'4. Timesheet'!V$11:V$109)</f>
        <v>0</v>
      </c>
      <c r="R30" s="207">
        <f>SUMIF('4. Timesheet'!$H$11:$H$109,$C30,'4. Timesheet'!W$11:W$109)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Timesheet'!$H$11:$H$109,$C31,'4. Timesheet'!J$11:J$109)</f>
        <v>0</v>
      </c>
      <c r="F31" s="210">
        <f>SUMIF('4. Timesheet'!$H$11:$H$109,$C31,'4. Timesheet'!K$11:K$109)</f>
        <v>0</v>
      </c>
      <c r="G31" s="210">
        <f>SUMIF('4. Timesheet'!$H$11:$H$109,$C31,'4. Timesheet'!L$11:L$109)</f>
        <v>0</v>
      </c>
      <c r="H31" s="210">
        <f>SUMIF('4. Timesheet'!$H$11:$H$109,$C31,'4. Timesheet'!M$11:M$109)</f>
        <v>0</v>
      </c>
      <c r="I31" s="210">
        <f>SUMIF('4. Timesheet'!$H$11:$H$109,$C31,'4. Timesheet'!N$11:N$109)</f>
        <v>0</v>
      </c>
      <c r="J31" s="210">
        <f>SUMIF('4. Timesheet'!$H$11:$H$109,$C31,'4. Timesheet'!O$11:O$109)</f>
        <v>0</v>
      </c>
      <c r="K31" s="210">
        <f>SUMIF('4. Timesheet'!$H$11:$H$109,$C31,'4. Timesheet'!P$11:P$109)</f>
        <v>0</v>
      </c>
      <c r="L31" s="210">
        <f>SUMIF('4. Timesheet'!$H$11:$H$109,$C31,'4. Timesheet'!Q$11:Q$109)</f>
        <v>0</v>
      </c>
      <c r="M31" s="210">
        <f>SUMIF('4. Timesheet'!$H$11:$H$109,$C31,'4. Timesheet'!R$11:R$109)</f>
        <v>0</v>
      </c>
      <c r="N31" s="210">
        <f>SUMIF('4. Timesheet'!$H$11:$H$109,$C31,'4. Timesheet'!S$11:S$109)</f>
        <v>0</v>
      </c>
      <c r="O31" s="210">
        <f>SUMIF('4. Timesheet'!$H$11:$H$109,$C31,'4. Timesheet'!T$11:T$109)</f>
        <v>0</v>
      </c>
      <c r="P31" s="210">
        <f>SUMIF('4. Timesheet'!$H$11:$H$109,$C31,'4. Timesheet'!U$11:U$109)</f>
        <v>0</v>
      </c>
      <c r="Q31" s="210">
        <f>SUMIF('4. Timesheet'!$H$11:$H$109,$C31,'4. Timesheet'!V$11:V$109)</f>
        <v>0</v>
      </c>
      <c r="R31" s="210">
        <f>SUMIF('4. Timesheet'!$H$11:$H$109,$C31,'4. Timesheet'!W$11:W$109)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Gustavo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Kojiio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Caio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Audio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Gustavo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Kojiio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Caio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Audio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Gustavo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Kojiio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Caio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Audio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410" t="s">
        <v>42</v>
      </c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2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Gustavo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Kojiio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Caio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Audio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Gustavo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Kojiio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Caio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Audio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410" t="s">
        <v>43</v>
      </c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1"/>
      <c r="P90" s="411"/>
      <c r="Q90" s="411"/>
      <c r="R90" s="412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Gustavo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Kojiio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Caio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Audio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Gustavo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Kojiio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Caio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Audio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max</cp:lastModifiedBy>
  <cp:lastPrinted>2008-05-26T18:48:45Z</cp:lastPrinted>
  <dcterms:created xsi:type="dcterms:W3CDTF">2006-03-30T19:39:22Z</dcterms:created>
  <dcterms:modified xsi:type="dcterms:W3CDTF">2010-07-15T00:37:15Z</dcterms:modified>
</cp:coreProperties>
</file>