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45" windowWidth="17400" windowHeight="11250" tabRatio="859" activeTab="3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definedNames>
    <definedName name="_xlnm._FilterDatabase" localSheetId="2" hidden="1">'4. Timesheet'!$A$10:$AO$76</definedName>
    <definedName name="HR_Type">CONFIG!$A$2:$A$8</definedName>
    <definedName name="Resource_name">'3. Resources'!$B$86:$B$95</definedName>
  </definedNames>
  <calcPr calcId="125725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E15" i="33"/>
  <c r="D87" i="31"/>
  <c r="D88"/>
  <c r="D86"/>
  <c r="H15" i="33"/>
  <c r="I15"/>
  <c r="X15"/>
  <c r="Z15"/>
  <c r="AA15"/>
  <c r="J2" i="12"/>
  <c r="G2" i="37"/>
  <c r="G2" i="36"/>
  <c r="G2" i="35"/>
  <c r="G2" i="33"/>
  <c r="G2" i="31"/>
  <c r="E100" i="33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58"/>
  <c r="E57"/>
  <c r="E56"/>
  <c r="E55"/>
  <c r="E54"/>
  <c r="E53"/>
  <c r="E52"/>
  <c r="E51"/>
  <c r="E50"/>
  <c r="E49"/>
  <c r="E48"/>
  <c r="E47"/>
  <c r="E46"/>
  <c r="E45"/>
  <c r="E44"/>
  <c r="E42"/>
  <c r="E41"/>
  <c r="E40"/>
  <c r="E39"/>
  <c r="E38"/>
  <c r="E37"/>
  <c r="E36"/>
  <c r="E35"/>
  <c r="E34"/>
  <c r="E33"/>
  <c r="E32"/>
  <c r="E31"/>
  <c r="E30"/>
  <c r="E29"/>
  <c r="E28"/>
  <c r="E26"/>
  <c r="E25"/>
  <c r="E24"/>
  <c r="E22"/>
  <c r="E21"/>
  <c r="E20"/>
  <c r="E19"/>
  <c r="E18"/>
  <c r="E17"/>
  <c r="E16"/>
  <c r="E14"/>
  <c r="E13"/>
  <c r="E12"/>
  <c r="D79" i="31" l="1"/>
  <c r="C112" i="37" l="1"/>
  <c r="C111"/>
  <c r="C110"/>
  <c r="C109"/>
  <c r="C108"/>
  <c r="C107"/>
  <c r="D107" s="1"/>
  <c r="C106"/>
  <c r="C105"/>
  <c r="D105" s="1"/>
  <c r="C104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104"/>
  <c r="D83"/>
  <c r="D72" s="1"/>
  <c r="D79"/>
  <c r="D68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D89"/>
  <c r="F88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H100" i="33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58"/>
  <c r="H57"/>
  <c r="H56"/>
  <c r="H55"/>
  <c r="H54"/>
  <c r="H53"/>
  <c r="H52"/>
  <c r="H51"/>
  <c r="H50"/>
  <c r="H49"/>
  <c r="H48"/>
  <c r="H47"/>
  <c r="H46"/>
  <c r="H45"/>
  <c r="H44"/>
  <c r="H42"/>
  <c r="H41"/>
  <c r="H40"/>
  <c r="H39"/>
  <c r="H38"/>
  <c r="H37"/>
  <c r="H36"/>
  <c r="H35"/>
  <c r="H34"/>
  <c r="H33"/>
  <c r="H32"/>
  <c r="H31"/>
  <c r="H30"/>
  <c r="H29"/>
  <c r="H28"/>
  <c r="H26"/>
  <c r="H25"/>
  <c r="H24"/>
  <c r="H22"/>
  <c r="H21"/>
  <c r="H20"/>
  <c r="H19"/>
  <c r="H18"/>
  <c r="H17"/>
  <c r="H16"/>
  <c r="H14"/>
  <c r="H13"/>
  <c r="H12"/>
  <c r="AA90"/>
  <c r="Z90"/>
  <c r="I90"/>
  <c r="X90"/>
  <c r="AA89"/>
  <c r="Z89"/>
  <c r="I89"/>
  <c r="X89"/>
  <c r="AA88"/>
  <c r="Z88"/>
  <c r="I88"/>
  <c r="X88"/>
  <c r="AA87"/>
  <c r="Z87"/>
  <c r="I87"/>
  <c r="X87"/>
  <c r="AA86"/>
  <c r="Z86"/>
  <c r="I86"/>
  <c r="X86"/>
  <c r="AA85"/>
  <c r="Z85"/>
  <c r="I85"/>
  <c r="X85"/>
  <c r="AA84"/>
  <c r="Z84"/>
  <c r="I84"/>
  <c r="X84"/>
  <c r="AA83"/>
  <c r="Z83"/>
  <c r="I83"/>
  <c r="X83"/>
  <c r="AA82"/>
  <c r="Z82"/>
  <c r="I82"/>
  <c r="X82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4"/>
  <c r="Z74"/>
  <c r="I74"/>
  <c r="X74"/>
  <c r="AA73"/>
  <c r="Z73"/>
  <c r="I73"/>
  <c r="X73"/>
  <c r="AA72"/>
  <c r="Z72"/>
  <c r="I72"/>
  <c r="X72"/>
  <c r="AA71"/>
  <c r="Z71"/>
  <c r="I71"/>
  <c r="X71"/>
  <c r="AA70"/>
  <c r="Z70"/>
  <c r="I70"/>
  <c r="X70"/>
  <c r="AA69"/>
  <c r="Z69"/>
  <c r="I69"/>
  <c r="X69"/>
  <c r="AA68"/>
  <c r="Z68"/>
  <c r="I68"/>
  <c r="X68"/>
  <c r="AA67"/>
  <c r="Z67"/>
  <c r="I67"/>
  <c r="X67"/>
  <c r="AA66"/>
  <c r="Z66"/>
  <c r="I66"/>
  <c r="X66"/>
  <c r="AA65"/>
  <c r="Z65"/>
  <c r="I65"/>
  <c r="X65"/>
  <c r="AA64"/>
  <c r="Z64"/>
  <c r="I64"/>
  <c r="X64"/>
  <c r="AA63"/>
  <c r="Z63"/>
  <c r="I63"/>
  <c r="X63"/>
  <c r="AA62"/>
  <c r="Z62"/>
  <c r="I62"/>
  <c r="X62"/>
  <c r="AA61"/>
  <c r="Z61"/>
  <c r="I61"/>
  <c r="X61"/>
  <c r="AA60"/>
  <c r="Z60"/>
  <c r="I60"/>
  <c r="X60"/>
  <c r="AA58"/>
  <c r="Z58"/>
  <c r="I58"/>
  <c r="X58"/>
  <c r="AA57"/>
  <c r="Z57"/>
  <c r="I57"/>
  <c r="X57"/>
  <c r="AA56"/>
  <c r="Z56"/>
  <c r="I56"/>
  <c r="X56"/>
  <c r="AA55"/>
  <c r="Z55"/>
  <c r="I55"/>
  <c r="X55"/>
  <c r="AA54"/>
  <c r="Z54"/>
  <c r="I54"/>
  <c r="X54"/>
  <c r="AA53"/>
  <c r="Z53"/>
  <c r="I53"/>
  <c r="X53"/>
  <c r="AA52"/>
  <c r="Z52"/>
  <c r="I52"/>
  <c r="X52"/>
  <c r="AA51"/>
  <c r="Z51"/>
  <c r="I51"/>
  <c r="X51"/>
  <c r="AA50"/>
  <c r="Z50"/>
  <c r="I50"/>
  <c r="X50"/>
  <c r="AA49"/>
  <c r="Z49"/>
  <c r="I49"/>
  <c r="X49"/>
  <c r="AA48"/>
  <c r="Z48"/>
  <c r="I48"/>
  <c r="X48"/>
  <c r="AA47"/>
  <c r="Z47"/>
  <c r="I47"/>
  <c r="X47"/>
  <c r="AA46"/>
  <c r="Z46"/>
  <c r="I46"/>
  <c r="X46"/>
  <c r="AA45"/>
  <c r="Z45"/>
  <c r="I45"/>
  <c r="X45"/>
  <c r="AA44"/>
  <c r="Z44"/>
  <c r="I44"/>
  <c r="X44"/>
  <c r="X42"/>
  <c r="X40"/>
  <c r="X38"/>
  <c r="X36"/>
  <c r="X34"/>
  <c r="X32"/>
  <c r="X30"/>
  <c r="X28"/>
  <c r="X25"/>
  <c r="X19"/>
  <c r="X18"/>
  <c r="I17"/>
  <c r="X16"/>
  <c r="X14"/>
  <c r="X12"/>
  <c r="AA42"/>
  <c r="Z42"/>
  <c r="I42"/>
  <c r="AA41"/>
  <c r="Z41"/>
  <c r="X41"/>
  <c r="I41"/>
  <c r="AA40"/>
  <c r="Z40"/>
  <c r="I40"/>
  <c r="AA39"/>
  <c r="Z39"/>
  <c r="X39"/>
  <c r="I39"/>
  <c r="AA38"/>
  <c r="Z38"/>
  <c r="I38"/>
  <c r="AA37"/>
  <c r="Z37"/>
  <c r="X37"/>
  <c r="I37"/>
  <c r="AA36"/>
  <c r="Z36"/>
  <c r="I36"/>
  <c r="AA35"/>
  <c r="Z35"/>
  <c r="X35"/>
  <c r="I35"/>
  <c r="AA34"/>
  <c r="Z34"/>
  <c r="I34"/>
  <c r="AA33"/>
  <c r="Z33"/>
  <c r="X33"/>
  <c r="I33"/>
  <c r="AA32"/>
  <c r="Z32"/>
  <c r="I32"/>
  <c r="AA31"/>
  <c r="Z31"/>
  <c r="X31"/>
  <c r="I31"/>
  <c r="AA30"/>
  <c r="Z30"/>
  <c r="I30"/>
  <c r="AA29"/>
  <c r="Z29"/>
  <c r="X29"/>
  <c r="I29"/>
  <c r="AA28"/>
  <c r="Z28"/>
  <c r="I28"/>
  <c r="AA26"/>
  <c r="Z26"/>
  <c r="X26"/>
  <c r="I26"/>
  <c r="AA25"/>
  <c r="Z25"/>
  <c r="I25"/>
  <c r="AA24"/>
  <c r="Z24"/>
  <c r="X24"/>
  <c r="I24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AA20"/>
  <c r="Z20"/>
  <c r="I20"/>
  <c r="AA22"/>
  <c r="Z22"/>
  <c r="X22"/>
  <c r="I21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3" i="33"/>
  <c r="Z13"/>
  <c r="AA13"/>
  <c r="I14"/>
  <c r="Z14"/>
  <c r="AA14"/>
  <c r="I16"/>
  <c r="Z16"/>
  <c r="AA16"/>
  <c r="X17"/>
  <c r="Z17"/>
  <c r="AA17"/>
  <c r="I18"/>
  <c r="Z18"/>
  <c r="AA18"/>
  <c r="I19"/>
  <c r="Z19"/>
  <c r="AA19"/>
  <c r="X21"/>
  <c r="Z21"/>
  <c r="AA21"/>
  <c r="X91"/>
  <c r="I91"/>
  <c r="Z91"/>
  <c r="AA91"/>
  <c r="X92"/>
  <c r="I92"/>
  <c r="Z92"/>
  <c r="AA92"/>
  <c r="X93"/>
  <c r="I93"/>
  <c r="Z93"/>
  <c r="AA93"/>
  <c r="X94"/>
  <c r="I94"/>
  <c r="Z94"/>
  <c r="AA94"/>
  <c r="X95"/>
  <c r="I95"/>
  <c r="Z95"/>
  <c r="AA95"/>
  <c r="X96"/>
  <c r="I96"/>
  <c r="Z96"/>
  <c r="AA96"/>
  <c r="X97"/>
  <c r="I97"/>
  <c r="Z97"/>
  <c r="AA97"/>
  <c r="X98"/>
  <c r="I98"/>
  <c r="Z98"/>
  <c r="AA98"/>
  <c r="X99"/>
  <c r="I99"/>
  <c r="Z99"/>
  <c r="AA99"/>
  <c r="I100"/>
  <c r="X100"/>
  <c r="Z100"/>
  <c r="AA100"/>
  <c r="N7" i="31"/>
  <c r="AA12" i="33"/>
  <c r="Z12"/>
  <c r="I12"/>
  <c r="J8"/>
  <c r="E54" i="31"/>
  <c r="C56"/>
  <c r="D9" i="35" s="1"/>
  <c r="G86" i="31"/>
  <c r="I86" s="1"/>
  <c r="F87"/>
  <c r="G87"/>
  <c r="G88"/>
  <c r="F89"/>
  <c r="G89"/>
  <c r="F90"/>
  <c r="G90"/>
  <c r="F91"/>
  <c r="G91"/>
  <c r="B100"/>
  <c r="D100" s="1"/>
  <c r="B101"/>
  <c r="D101" s="1"/>
  <c r="B102"/>
  <c r="D102" s="1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I87" i="31"/>
  <c r="K105"/>
  <c r="I89"/>
  <c r="D65" i="35" s="1"/>
  <c r="D59" s="1"/>
  <c r="I22" i="33"/>
  <c r="X13"/>
  <c r="X20"/>
  <c r="E10"/>
  <c r="X10" s="1"/>
  <c r="J9" l="1"/>
  <c r="F7" i="35"/>
  <c r="E79" i="31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E61" s="1"/>
  <c r="G17"/>
  <c r="I17"/>
  <c r="K17"/>
  <c r="M17"/>
  <c r="O17"/>
  <c r="Q17"/>
  <c r="E18"/>
  <c r="G18"/>
  <c r="I18"/>
  <c r="K18"/>
  <c r="M18"/>
  <c r="O18"/>
  <c r="Q18"/>
  <c r="E19"/>
  <c r="E63" s="1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E14" i="35"/>
  <c r="E81" i="37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E15" i="35"/>
  <c r="E11"/>
  <c r="E13"/>
  <c r="E12"/>
  <c r="F17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2" i="35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3"/>
  <c r="Q15"/>
  <c r="G20"/>
  <c r="G18"/>
  <c r="E46"/>
  <c r="E52" s="1"/>
  <c r="E17"/>
  <c r="E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D49" i="35" s="1"/>
  <c r="I88" i="31"/>
  <c r="D63" i="35" s="1"/>
  <c r="D57" s="1"/>
  <c r="F93" i="31"/>
  <c r="H93" s="1"/>
  <c r="K93" s="1"/>
  <c r="D96"/>
  <c r="I91"/>
  <c r="F11" i="35"/>
  <c r="H11"/>
  <c r="J11"/>
  <c r="L11"/>
  <c r="N11"/>
  <c r="P11"/>
  <c r="R11"/>
  <c r="G12"/>
  <c r="I12"/>
  <c r="K12"/>
  <c r="M12"/>
  <c r="O12"/>
  <c r="Q12"/>
  <c r="F13"/>
  <c r="H13"/>
  <c r="J13"/>
  <c r="L13"/>
  <c r="N13"/>
  <c r="P13"/>
  <c r="R13"/>
  <c r="G14"/>
  <c r="I14"/>
  <c r="K14"/>
  <c r="M14"/>
  <c r="O14"/>
  <c r="Q14"/>
  <c r="F15"/>
  <c r="H15"/>
  <c r="J15"/>
  <c r="L15"/>
  <c r="N15"/>
  <c r="P15"/>
  <c r="R15"/>
  <c r="G11"/>
  <c r="I11"/>
  <c r="K11"/>
  <c r="M11"/>
  <c r="O11"/>
  <c r="F12"/>
  <c r="H12"/>
  <c r="J12"/>
  <c r="L12"/>
  <c r="N12"/>
  <c r="P12"/>
  <c r="G13"/>
  <c r="I13"/>
  <c r="K13"/>
  <c r="M13"/>
  <c r="O13"/>
  <c r="F14"/>
  <c r="H14"/>
  <c r="J14"/>
  <c r="L14"/>
  <c r="N14"/>
  <c r="P14"/>
  <c r="G15"/>
  <c r="I15"/>
  <c r="K15"/>
  <c r="M15"/>
  <c r="O15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14" i="35"/>
  <c r="D38" s="1"/>
  <c r="D12"/>
  <c r="D36" s="1"/>
  <c r="D15"/>
  <c r="D39" s="1"/>
  <c r="D13"/>
  <c r="D37" s="1"/>
  <c r="D11"/>
  <c r="D35" s="1"/>
  <c r="D110" i="31"/>
  <c r="C59"/>
  <c r="D63" s="1"/>
  <c r="D62"/>
  <c r="Z10" i="33"/>
  <c r="B33" i="12"/>
  <c r="E33" s="1"/>
  <c r="F23" i="35" l="1"/>
  <c r="D50"/>
  <c r="D44" s="1"/>
  <c r="F44" s="1"/>
  <c r="D64"/>
  <c r="D58" s="1"/>
  <c r="E58" s="1"/>
  <c r="E64" s="1"/>
  <c r="D56"/>
  <c r="E62" i="3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99"/>
  <c r="F110" s="1"/>
  <c r="G110" s="1"/>
  <c r="F55" i="31"/>
  <c r="G8" i="37" s="1"/>
  <c r="G99"/>
  <c r="G97"/>
  <c r="G77"/>
  <c r="G74"/>
  <c r="G96"/>
  <c r="G95"/>
  <c r="G94"/>
  <c r="G93"/>
  <c r="G92"/>
  <c r="G7"/>
  <c r="G100"/>
  <c r="G98"/>
  <c r="G73"/>
  <c r="G72"/>
  <c r="G71"/>
  <c r="G70"/>
  <c r="G69"/>
  <c r="G68"/>
  <c r="F72"/>
  <c r="F83" s="1"/>
  <c r="F71"/>
  <c r="F82" s="1"/>
  <c r="F70"/>
  <c r="F81" s="1"/>
  <c r="F69"/>
  <c r="F68"/>
  <c r="F73"/>
  <c r="F100"/>
  <c r="F98"/>
  <c r="F101"/>
  <c r="F112" s="1"/>
  <c r="F97"/>
  <c r="F108" s="1"/>
  <c r="G108" s="1"/>
  <c r="H62" i="31"/>
  <c r="D76" i="37"/>
  <c r="G76" s="1"/>
  <c r="D91"/>
  <c r="F111"/>
  <c r="G111" s="1"/>
  <c r="P21"/>
  <c r="L21"/>
  <c r="H21"/>
  <c r="F109"/>
  <c r="G109" s="1"/>
  <c r="E79"/>
  <c r="F85"/>
  <c r="G85" s="1"/>
  <c r="F84"/>
  <c r="F80"/>
  <c r="G80" s="1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F79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D75"/>
  <c r="G75" s="1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E10" i="35"/>
  <c r="F16"/>
  <c r="R16"/>
  <c r="O10"/>
  <c r="K10"/>
  <c r="G10"/>
  <c r="R10"/>
  <c r="F27"/>
  <c r="G27" s="1"/>
  <c r="H27" s="1"/>
  <c r="I27" s="1"/>
  <c r="J27" s="1"/>
  <c r="K27" s="1"/>
  <c r="L27" s="1"/>
  <c r="M27" s="1"/>
  <c r="N27" s="1"/>
  <c r="O27" s="1"/>
  <c r="P27" s="1"/>
  <c r="Q27" s="1"/>
  <c r="R27" s="1"/>
  <c r="M10"/>
  <c r="I10"/>
  <c r="P10"/>
  <c r="L10"/>
  <c r="H10"/>
  <c r="N10"/>
  <c r="J10"/>
  <c r="F10"/>
  <c r="J16"/>
  <c r="Q10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58"/>
  <c r="F61"/>
  <c r="F67" s="1"/>
  <c r="E44"/>
  <c r="E50" s="1"/>
  <c r="F50" s="1"/>
  <c r="F46"/>
  <c r="F52" s="1"/>
  <c r="D43"/>
  <c r="D42" s="1"/>
  <c r="F42" s="1"/>
  <c r="D48"/>
  <c r="G7"/>
  <c r="F113" i="31"/>
  <c r="G42" i="35"/>
  <c r="L8" i="33"/>
  <c r="G54" i="31"/>
  <c r="G79" s="1"/>
  <c r="E9" i="35"/>
  <c r="E56" i="31"/>
  <c r="F9" i="37" s="1"/>
  <c r="L16" i="35"/>
  <c r="D62"/>
  <c r="F65"/>
  <c r="F64"/>
  <c r="E57"/>
  <c r="E63" s="1"/>
  <c r="F57"/>
  <c r="E45"/>
  <c r="E51" s="1"/>
  <c r="F45"/>
  <c r="E47"/>
  <c r="E53" s="1"/>
  <c r="F47"/>
  <c r="K16"/>
  <c r="H16"/>
  <c r="P16"/>
  <c r="E33"/>
  <c r="E29"/>
  <c r="E30"/>
  <c r="D34"/>
  <c r="O16"/>
  <c r="E31"/>
  <c r="E32"/>
  <c r="F56"/>
  <c r="E56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G23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D10" i="35"/>
  <c r="K91" i="31"/>
  <c r="J86"/>
  <c r="K86" s="1"/>
  <c r="E124"/>
  <c r="E60" s="1"/>
  <c r="C114"/>
  <c r="F43" i="35" l="1"/>
  <c r="F76" i="37"/>
  <c r="G81"/>
  <c r="G83"/>
  <c r="G84"/>
  <c r="F56"/>
  <c r="G56"/>
  <c r="F59"/>
  <c r="H7"/>
  <c r="G82"/>
  <c r="G67"/>
  <c r="G101"/>
  <c r="G112" s="1"/>
  <c r="E42" i="35"/>
  <c r="E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G88" s="1"/>
  <c r="F105"/>
  <c r="G105" s="1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F48" i="35"/>
  <c r="G48" s="1"/>
  <c r="G43"/>
  <c r="G56"/>
  <c r="E43"/>
  <c r="E49" s="1"/>
  <c r="G47"/>
  <c r="G45"/>
  <c r="D71" i="31"/>
  <c r="D72" s="1"/>
  <c r="E72" s="1"/>
  <c r="D75"/>
  <c r="D76" s="1"/>
  <c r="E76" s="1"/>
  <c r="E62" i="35"/>
  <c r="F62" s="1"/>
  <c r="G62" s="1"/>
  <c r="F49"/>
  <c r="G49" s="1"/>
  <c r="F75" i="31"/>
  <c r="E36" i="35"/>
  <c r="K89" i="31"/>
  <c r="E22" i="35"/>
  <c r="F53"/>
  <c r="G8"/>
  <c r="L9" i="33"/>
  <c r="G46" i="35"/>
  <c r="G52" s="1"/>
  <c r="G44"/>
  <c r="G50" s="1"/>
  <c r="G60"/>
  <c r="G66" s="1"/>
  <c r="G58"/>
  <c r="G64" s="1"/>
  <c r="G57"/>
  <c r="G59"/>
  <c r="G65" s="1"/>
  <c r="G61"/>
  <c r="G67" s="1"/>
  <c r="F51"/>
  <c r="F71" i="3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G106" s="1"/>
  <c r="H106" s="1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/>
  <c r="Q57" i="37" l="1"/>
  <c r="P60"/>
  <c r="N57"/>
  <c r="I57"/>
  <c r="O57"/>
  <c r="F72" i="31"/>
  <c r="O60" i="37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105" s="1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H68" s="1"/>
  <c r="I7" i="35"/>
  <c r="H113" i="31"/>
  <c r="N8" i="33"/>
  <c r="H55" i="31"/>
  <c r="I8" i="37" s="1"/>
  <c r="I54" i="31"/>
  <c r="I79" s="1"/>
  <c r="G56"/>
  <c r="H9" i="37" s="1"/>
  <c r="G9" i="35"/>
  <c r="H56"/>
  <c r="H62" s="1"/>
  <c r="H58"/>
  <c r="H46"/>
  <c r="H52" s="1"/>
  <c r="H44"/>
  <c r="H42"/>
  <c r="H48" s="1"/>
  <c r="H64"/>
  <c r="H66"/>
  <c r="H8"/>
  <c r="M9" i="33"/>
  <c r="G71" i="31"/>
  <c r="H57" i="35"/>
  <c r="H47"/>
  <c r="H53" s="1"/>
  <c r="H45"/>
  <c r="H43"/>
  <c r="H49" s="1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H51" i="35" l="1"/>
  <c r="J7" i="37"/>
  <c r="H67"/>
  <c r="H91"/>
  <c r="I75"/>
  <c r="I76"/>
  <c r="I87" s="1"/>
  <c r="I96"/>
  <c r="I107" s="1"/>
  <c r="I95"/>
  <c r="I106" s="1"/>
  <c r="I72"/>
  <c r="I83" s="1"/>
  <c r="I70"/>
  <c r="I68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I79"/>
  <c r="N37"/>
  <c r="M59"/>
  <c r="H33"/>
  <c r="H32" s="1"/>
  <c r="G55"/>
  <c r="G54" s="1"/>
  <c r="H63" i="35"/>
  <c r="G61" i="31"/>
  <c r="G65" s="1"/>
  <c r="G72"/>
  <c r="H56"/>
  <c r="I9" i="37" s="1"/>
  <c r="H9" i="35"/>
  <c r="I8"/>
  <c r="N9" i="33"/>
  <c r="I47" i="35"/>
  <c r="I53" s="1"/>
  <c r="I45"/>
  <c r="I51" s="1"/>
  <c r="I43"/>
  <c r="I49" s="1"/>
  <c r="I59"/>
  <c r="I65" s="1"/>
  <c r="I61"/>
  <c r="I67" s="1"/>
  <c r="I56"/>
  <c r="I62" s="1"/>
  <c r="I58"/>
  <c r="I64" s="1"/>
  <c r="J7"/>
  <c r="I75" i="31"/>
  <c r="I76" s="1"/>
  <c r="I55"/>
  <c r="J59" i="35" s="1"/>
  <c r="O8" i="33"/>
  <c r="I113" i="31"/>
  <c r="J54"/>
  <c r="J79" s="1"/>
  <c r="J46" i="35"/>
  <c r="J61"/>
  <c r="J56"/>
  <c r="I46"/>
  <c r="I52" s="1"/>
  <c r="I44"/>
  <c r="I50" s="1"/>
  <c r="I42"/>
  <c r="I48" s="1"/>
  <c r="I60"/>
  <c r="I66" s="1"/>
  <c r="H71" i="31"/>
  <c r="H67" s="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J52" i="35" l="1"/>
  <c r="G66" i="31"/>
  <c r="G68"/>
  <c r="G67"/>
  <c r="F78" i="37"/>
  <c r="J47" i="35"/>
  <c r="J60"/>
  <c r="J44"/>
  <c r="J8" i="37"/>
  <c r="I91"/>
  <c r="J75"/>
  <c r="J94"/>
  <c r="J105" s="1"/>
  <c r="J93"/>
  <c r="J104" s="1"/>
  <c r="J92"/>
  <c r="J72"/>
  <c r="J83" s="1"/>
  <c r="J70"/>
  <c r="J81" s="1"/>
  <c r="J68"/>
  <c r="J100"/>
  <c r="J111" s="1"/>
  <c r="J101"/>
  <c r="J112" s="1"/>
  <c r="J74"/>
  <c r="J85" s="1"/>
  <c r="K7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J79"/>
  <c r="H86"/>
  <c r="G78"/>
  <c r="O37"/>
  <c r="N59"/>
  <c r="I33"/>
  <c r="I32" s="1"/>
  <c r="H55"/>
  <c r="H54" s="1"/>
  <c r="G59" i="31"/>
  <c r="H63" s="1"/>
  <c r="H64" s="1"/>
  <c r="I63" i="35"/>
  <c r="J66"/>
  <c r="J43"/>
  <c r="J45"/>
  <c r="J51" s="1"/>
  <c r="J42"/>
  <c r="J48" s="1"/>
  <c r="J58"/>
  <c r="J57"/>
  <c r="J53"/>
  <c r="J67"/>
  <c r="J64"/>
  <c r="H61" i="31"/>
  <c r="H65" s="1"/>
  <c r="J50" i="35"/>
  <c r="J62"/>
  <c r="J65"/>
  <c r="J75" i="31"/>
  <c r="J76" s="1"/>
  <c r="K7" i="35"/>
  <c r="J113" i="31"/>
  <c r="K54"/>
  <c r="K79" s="1"/>
  <c r="P8" i="33"/>
  <c r="J55" i="31"/>
  <c r="K98" i="37" s="1"/>
  <c r="K57" i="35"/>
  <c r="K61"/>
  <c r="K67" s="1"/>
  <c r="K44"/>
  <c r="K45"/>
  <c r="K43"/>
  <c r="K42"/>
  <c r="J8"/>
  <c r="O9" i="33"/>
  <c r="I71" i="31"/>
  <c r="I56"/>
  <c r="J9" i="37" s="1"/>
  <c r="I9" i="35"/>
  <c r="J49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K109" i="37" l="1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63" s="1"/>
  <c r="K48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 s="1"/>
  <c r="L43"/>
  <c r="L49" s="1"/>
  <c r="K8"/>
  <c r="P9" i="33"/>
  <c r="J31" i="35"/>
  <c r="J37"/>
  <c r="J32"/>
  <c r="J38"/>
  <c r="I34"/>
  <c r="J29"/>
  <c r="J35"/>
  <c r="J33"/>
  <c r="J39"/>
  <c r="L23"/>
  <c r="K22"/>
  <c r="K28"/>
  <c r="J30"/>
  <c r="J36"/>
  <c r="J61" i="31" l="1"/>
  <c r="K61" s="1"/>
  <c r="L57" i="35"/>
  <c r="L63" s="1"/>
  <c r="L8" i="37"/>
  <c r="M7"/>
  <c r="K91"/>
  <c r="L75"/>
  <c r="L96"/>
  <c r="L107" s="1"/>
  <c r="L95"/>
  <c r="L106" s="1"/>
  <c r="L76"/>
  <c r="L87" s="1"/>
  <c r="L74"/>
  <c r="L72"/>
  <c r="L83" s="1"/>
  <c r="L70"/>
  <c r="L81" s="1"/>
  <c r="L68"/>
  <c r="L79" s="1"/>
  <c r="L100"/>
  <c r="L111" s="1"/>
  <c r="L101"/>
  <c r="L112" s="1"/>
  <c r="K67"/>
  <c r="L56" i="35"/>
  <c r="L62" s="1"/>
  <c r="L45"/>
  <c r="L60"/>
  <c r="L66" s="1"/>
  <c r="J72" i="31"/>
  <c r="L85" i="37"/>
  <c r="L94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51" i="35"/>
  <c r="J103" i="37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M61" i="35" s="1"/>
  <c r="L113" i="31"/>
  <c r="M46" i="35"/>
  <c r="M52" s="1"/>
  <c r="K56" i="31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I67" i="31"/>
  <c r="I68"/>
  <c r="M43" i="35" l="1"/>
  <c r="M49" s="1"/>
  <c r="J59" i="31"/>
  <c r="K63" s="1"/>
  <c r="K64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85" s="1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L67" i="3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M63" i="35"/>
  <c r="K103" i="37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8" i="35" s="1"/>
  <c r="N64" s="1"/>
  <c r="N54" i="31"/>
  <c r="N79" s="1"/>
  <c r="N46" i="35"/>
  <c r="N52" s="1"/>
  <c r="M8"/>
  <c r="R9" i="33"/>
  <c r="J66" i="31"/>
  <c r="K34" i="35"/>
  <c r="L29"/>
  <c r="L35"/>
  <c r="N23"/>
  <c r="M22"/>
  <c r="L33"/>
  <c r="L39"/>
  <c r="L38"/>
  <c r="L32"/>
  <c r="L30"/>
  <c r="L36"/>
  <c r="L31"/>
  <c r="L37"/>
  <c r="M28"/>
  <c r="K65" i="31"/>
  <c r="K59"/>
  <c r="L63" s="1"/>
  <c r="L61"/>
  <c r="J67" l="1"/>
  <c r="N45" i="35"/>
  <c r="K66" i="31"/>
  <c r="M71"/>
  <c r="M72" s="1"/>
  <c r="N8" i="37"/>
  <c r="O7"/>
  <c r="M91"/>
  <c r="N68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N79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L64" i="31"/>
  <c r="M61"/>
  <c r="L59"/>
  <c r="M63" s="1"/>
  <c r="L65"/>
  <c r="L66" s="1"/>
  <c r="K68"/>
  <c r="K67"/>
  <c r="O93" i="37" l="1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O68" s="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N63" s="1"/>
  <c r="M65"/>
  <c r="M66" s="1"/>
  <c r="P110" i="37" l="1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 s="1"/>
  <c r="Q47"/>
  <c r="P63"/>
  <c r="O71" i="31"/>
  <c r="O67" s="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N64" i="31"/>
  <c r="M68"/>
  <c r="M67"/>
  <c r="N65"/>
  <c r="N67" s="1"/>
  <c r="N59"/>
  <c r="O63" s="1"/>
  <c r="O61"/>
  <c r="N66" l="1"/>
  <c r="N68"/>
  <c r="Q59" i="35"/>
  <c r="Q65" s="1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57"/>
  <c r="Q6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2" i="35"/>
  <c r="Q63"/>
  <c r="Q50"/>
  <c r="Q42"/>
  <c r="Q48" s="1"/>
  <c r="Q43"/>
  <c r="Q49" s="1"/>
  <c r="Q45"/>
  <c r="Q51" s="1"/>
  <c r="Q58"/>
  <c r="Q64" s="1"/>
  <c r="Q46"/>
  <c r="Q52" s="1"/>
  <c r="Q67"/>
  <c r="Q53"/>
  <c r="Q8"/>
  <c r="V9" i="33"/>
  <c r="R7" i="35"/>
  <c r="Q75" i="31"/>
  <c r="Q76" s="1"/>
  <c r="W8" i="33"/>
  <c r="Q55" i="31"/>
  <c r="R70" i="37" s="1"/>
  <c r="Q113" i="31"/>
  <c r="R58" i="35"/>
  <c r="R59"/>
  <c r="R42"/>
  <c r="P56" i="31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O64" i="31"/>
  <c r="P61"/>
  <c r="O59"/>
  <c r="P63" s="1"/>
  <c r="O65"/>
  <c r="O66" s="1"/>
  <c r="R65" i="35" l="1"/>
  <c r="R47"/>
  <c r="R53" s="1"/>
  <c r="R44"/>
  <c r="R50" s="1"/>
  <c r="R81" i="37"/>
  <c r="R75"/>
  <c r="R94"/>
  <c r="R105" s="1"/>
  <c r="R93"/>
  <c r="R104" s="1"/>
  <c r="R92"/>
  <c r="R71"/>
  <c r="R82" s="1"/>
  <c r="R99"/>
  <c r="R74"/>
  <c r="R85" s="1"/>
  <c r="R73"/>
  <c r="R84" s="1"/>
  <c r="R97"/>
  <c r="R108" s="1"/>
  <c r="Q71" i="31"/>
  <c r="R8" i="37"/>
  <c r="Q91"/>
  <c r="R110"/>
  <c r="Q67"/>
  <c r="R76"/>
  <c r="R87" s="1"/>
  <c r="R96"/>
  <c r="R107" s="1"/>
  <c r="R95"/>
  <c r="R106" s="1"/>
  <c r="R77"/>
  <c r="R88" s="1"/>
  <c r="R69"/>
  <c r="R80" s="1"/>
  <c r="R100"/>
  <c r="R111" s="1"/>
  <c r="R68"/>
  <c r="R101"/>
  <c r="R112" s="1"/>
  <c r="R98"/>
  <c r="R109" s="1"/>
  <c r="R72"/>
  <c r="R83" s="1"/>
  <c r="P103"/>
  <c r="O102"/>
  <c r="R79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Q72" s="1"/>
  <c r="R66" i="35"/>
  <c r="R48"/>
  <c r="R46"/>
  <c r="R52" s="1"/>
  <c r="R57"/>
  <c r="R63" s="1"/>
  <c r="Q56" i="31"/>
  <c r="Q9" i="35"/>
  <c r="R8"/>
  <c r="W9" i="33"/>
  <c r="Q35" i="35"/>
  <c r="Q29"/>
  <c r="Q32"/>
  <c r="Q38"/>
  <c r="Q31"/>
  <c r="Q37"/>
  <c r="Q30"/>
  <c r="Q36"/>
  <c r="Q33"/>
  <c r="Q39"/>
  <c r="P34"/>
  <c r="P64" i="31"/>
  <c r="P59"/>
  <c r="Q61"/>
  <c r="P65"/>
  <c r="P66" s="1"/>
  <c r="R67" i="37" l="1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<sst xmlns="http://schemas.openxmlformats.org/spreadsheetml/2006/main" count="443" uniqueCount="145">
  <si>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</si>
  <si>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</si>
  <si>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</si>
  <si>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</si>
  <si>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</si>
  <si>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</si>
  <si>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</si>
  <si>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</si>
  <si>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</si>
  <si>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</si>
  <si>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</si>
  <si>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</si>
  <si>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</si>
  <si>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</si>
  <si>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</si>
  <si>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</si>
  <si>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</si>
  <si>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</si>
  <si>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</si>
  <si>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</si>
  <si>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</si>
  <si>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</si>
  <si>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</si>
  <si>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</si>
  <si>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</si>
  <si>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</si>
  <si>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</si>
  <si>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</si>
  <si>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</si>
  <si>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</si>
  <si>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</si>
  <si>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</si>
  <si>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</si>
  <si>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</si>
  <si>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</si>
  <si>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</si>
  <si>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</si>
  <si>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</si>
  <si>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</si>
  <si>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</si>
  <si>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</si>
  <si>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</si>
  <si>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</si>
  <si>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</si>
  <si>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</si>
  <si>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</si>
  <si>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</si>
  <si>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</si>
  <si>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</si>
  <si>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</si>
  <si>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</si>
  <si>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</si>
  <si>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</si>
  <si>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</si>
  <si>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</si>
  <si>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</si>
  <si>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</si>
  <si>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</si>
  <si>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</si>
  <si>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</si>
  <si>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</si>
  <si>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</si>
  <si>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</si>
  <si>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</si>
  <si>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</si>
  <si>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</si>
  <si>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</si>
  <si>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</si>
  <si>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</si>
  <si>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</si>
  <si>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</si>
  <si>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</si>
  <si>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</si>
  <si>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</si>
  <si>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</si>
  <si>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</si>
  <si>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</si>
  <si>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</si>
  <si>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</si>
  <si>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</si>
  <si>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</si>
  <si>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</si>
  <si>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</si>
  <si>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</si>
  <si>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</si>
  <si>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</si>
  <si>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</si>
  <si>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</si>
  <si>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</si>
  <si>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</si>
  <si>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</si>
  <si>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</si>
  <si>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</si>
  <si>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</si>
  <si>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</si>
  <si>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</si>
  <si>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</si>
  <si>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</si>
  <si>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</si>
  <si>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</si>
  <si>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</si>
  <si>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</si>
  <si>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</si>
  <si>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</si>
  <si>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</si>
  <si>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</si>
  <si>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</si>
  <si>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</si>
  <si>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</si>
  <si>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</si>
  <si>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</si>
  <si>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</si>
  <si>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</si>
  <si>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</si>
  <si>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</si>
  <si>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</si>
  <si>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</si>
  <si>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</si>
  <si>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</si>
  <si>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</si>
  <si>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</si>
  <si>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</si>
  <si>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</si>
  <si>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</si>
  <si>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</si>
  <si>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</si>
  <si>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</si>
  <si>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</si>
  <si>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</si>
  <si>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</si>
  <si>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</si>
  <si>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TNK - Tough Zone</t>
  </si>
  <si>
    <t>Ending</t>
  </si>
  <si>
    <t>Splash</t>
  </si>
  <si>
    <t>Sitelock</t>
  </si>
  <si>
    <t>Stats</t>
  </si>
  <si>
    <t>Mochi</t>
  </si>
  <si>
    <t>GO</t>
  </si>
  <si>
    <t>Caio</t>
  </si>
  <si>
    <t>Kojiio</t>
  </si>
  <si>
    <t>Intro</t>
  </si>
  <si>
    <t>HUD</t>
  </si>
  <si>
    <t>Music/Sounds</t>
  </si>
  <si>
    <t>Music</t>
  </si>
  <si>
    <t>Tiago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</si>
</sst>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8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03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7" fillId="14" borderId="0" xfId="0" applyFont="1" applyFill="1" applyAlignment="1">
      <alignment horizontal="right" indent="1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 wrapText="1"/>
    </xf>
    <xf numFmtId="9" fontId="32" fillId="18" borderId="3" xfId="24" applyNumberFormat="1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2" fontId="19" fillId="33" borderId="3" xfId="0" applyNumberFormat="1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2" fontId="19" fillId="34" borderId="3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Ênfase6" xfId="16" builtinId="49"/>
    <cellStyle name="Normal" xfId="0" builtinId="0"/>
    <cellStyle name="Normal_4. Sprint Current" xfId="23"/>
    <cellStyle name="Porcentagem" xfId="24" builtinId="5"/>
    <cellStyle name="Porcentagem_SEPG07P1-SPM-RPT-SACI-SPRINT-PLANNING" xfId="25"/>
    <cellStyle name="Sheet Title" xfId="26"/>
    <cellStyle name="Total" xfId="27" builtinId="25" customBuiltin="1"/>
  </cellStyles>
  <dxfs count="6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868"/>
          <c:y val="0.23808628484177188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71568000"/>
        <c:axId val="71586176"/>
      </c:barChart>
      <c:catAx>
        <c:axId val="715680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586176"/>
        <c:crosses val="autoZero"/>
        <c:auto val="1"/>
        <c:lblAlgn val="ctr"/>
        <c:lblOffset val="100"/>
      </c:catAx>
      <c:valAx>
        <c:axId val="7158617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56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133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8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43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40484</c:v>
                </c:pt>
                <c:pt idx="1">
                  <c:v>40485</c:v>
                </c:pt>
                <c:pt idx="2">
                  <c:v>40486</c:v>
                </c:pt>
                <c:pt idx="3">
                  <c:v>40487</c:v>
                </c:pt>
                <c:pt idx="4">
                  <c:v>40488</c:v>
                </c:pt>
                <c:pt idx="5">
                  <c:v>40489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40495</c:v>
                </c:pt>
                <c:pt idx="12">
                  <c:v>40496</c:v>
                </c:pt>
                <c:pt idx="13">
                  <c:v>40497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40484</c:v>
                </c:pt>
                <c:pt idx="1">
                  <c:v>40485</c:v>
                </c:pt>
                <c:pt idx="2">
                  <c:v>40486</c:v>
                </c:pt>
                <c:pt idx="3">
                  <c:v>40487</c:v>
                </c:pt>
                <c:pt idx="4">
                  <c:v>40488</c:v>
                </c:pt>
                <c:pt idx="5">
                  <c:v>40489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40495</c:v>
                </c:pt>
                <c:pt idx="12">
                  <c:v>40496</c:v>
                </c:pt>
                <c:pt idx="13">
                  <c:v>40497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2923008"/>
        <c:axId val="72924544"/>
      </c:lineChart>
      <c:dateAx>
        <c:axId val="7292300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245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2924544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2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085312"/>
        <c:axId val="73086848"/>
      </c:lineChart>
      <c:catAx>
        <c:axId val="7308531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86848"/>
        <c:crosses val="autoZero"/>
        <c:auto val="1"/>
        <c:lblAlgn val="ctr"/>
        <c:lblOffset val="100"/>
        <c:tickLblSkip val="1"/>
        <c:tickMarkSkip val="1"/>
      </c:catAx>
      <c:valAx>
        <c:axId val="730868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8531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124480"/>
        <c:axId val="73130368"/>
      </c:lineChart>
      <c:catAx>
        <c:axId val="7312448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130368"/>
        <c:crosses val="autoZero"/>
        <c:auto val="1"/>
        <c:lblAlgn val="ctr"/>
        <c:lblOffset val="100"/>
        <c:tickLblSkip val="1"/>
        <c:tickMarkSkip val="1"/>
      </c:catAx>
      <c:valAx>
        <c:axId val="731303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12448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176192"/>
        <c:axId val="73177728"/>
      </c:lineChart>
      <c:catAx>
        <c:axId val="7317619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177728"/>
        <c:crosses val="autoZero"/>
        <c:auto val="1"/>
        <c:lblAlgn val="ctr"/>
        <c:lblOffset val="100"/>
        <c:tickLblSkip val="1"/>
        <c:tickMarkSkip val="1"/>
      </c:catAx>
      <c:valAx>
        <c:axId val="731777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1761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215360"/>
        <c:axId val="73249920"/>
      </c:lineChart>
      <c:catAx>
        <c:axId val="7321536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249920"/>
        <c:crosses val="autoZero"/>
        <c:auto val="1"/>
        <c:lblAlgn val="ctr"/>
        <c:lblOffset val="100"/>
        <c:tickLblSkip val="1"/>
        <c:tickMarkSkip val="1"/>
      </c:catAx>
      <c:valAx>
        <c:axId val="732499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21536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275264"/>
        <c:axId val="73276800"/>
      </c:lineChart>
      <c:catAx>
        <c:axId val="7327526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276800"/>
        <c:crosses val="autoZero"/>
        <c:auto val="1"/>
        <c:lblAlgn val="ctr"/>
        <c:lblOffset val="100"/>
        <c:tickLblSkip val="1"/>
        <c:tickMarkSkip val="1"/>
      </c:catAx>
      <c:valAx>
        <c:axId val="732768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27526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322880"/>
        <c:axId val="73324416"/>
      </c:lineChart>
      <c:catAx>
        <c:axId val="7332288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324416"/>
        <c:crosses val="autoZero"/>
        <c:auto val="1"/>
        <c:lblAlgn val="ctr"/>
        <c:lblOffset val="100"/>
        <c:tickLblSkip val="1"/>
        <c:tickMarkSkip val="1"/>
      </c:catAx>
      <c:valAx>
        <c:axId val="733244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32288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385"/>
          <c:y val="3.74149659863946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Tiago</c:v>
                </c:pt>
                <c:pt idx="1">
                  <c:v>Caio</c:v>
                </c:pt>
                <c:pt idx="2">
                  <c:v>Kojiio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Tiago</c:v>
                </c:pt>
                <c:pt idx="1">
                  <c:v>Caio</c:v>
                </c:pt>
                <c:pt idx="2">
                  <c:v>Kojiio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4936320"/>
        <c:axId val="74937856"/>
      </c:barChart>
      <c:catAx>
        <c:axId val="749363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937856"/>
        <c:crosses val="autoZero"/>
        <c:auto val="1"/>
        <c:lblAlgn val="ctr"/>
        <c:lblOffset val="100"/>
      </c:catAx>
      <c:valAx>
        <c:axId val="74937856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93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057E-2"/>
          <c:w val="0.38222317398609756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24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Tiago</c:v>
                </c:pt>
                <c:pt idx="1">
                  <c:v>Caio</c:v>
                </c:pt>
                <c:pt idx="2">
                  <c:v>Kojiio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Tiago</c:v>
                </c:pt>
                <c:pt idx="1">
                  <c:v>Caio</c:v>
                </c:pt>
                <c:pt idx="2">
                  <c:v>Kojiio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4844800"/>
        <c:axId val="74858880"/>
      </c:barChart>
      <c:catAx>
        <c:axId val="7484480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858880"/>
        <c:crosses val="autoZero"/>
        <c:auto val="1"/>
        <c:lblAlgn val="ctr"/>
        <c:lblOffset val="100"/>
      </c:catAx>
      <c:valAx>
        <c:axId val="74858880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84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295"/>
          <c:y val="9.8976109215017066E-2"/>
          <c:w val="0.36363640013449627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155" r="0.75000000000000155" t="1" header="0.49212598500000126" footer="0.49212598500000126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18"/>
          <c:y val="2.5806389585917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478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Val val="1"/>
        </c:dLbls>
        <c:marker val="1"/>
        <c:axId val="74895744"/>
        <c:axId val="74897280"/>
      </c:lineChart>
      <c:catAx>
        <c:axId val="74895744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897280"/>
        <c:crosses val="autoZero"/>
        <c:auto val="1"/>
        <c:lblAlgn val="ctr"/>
        <c:lblOffset val="100"/>
        <c:tickLblSkip val="1"/>
        <c:tickMarkSkip val="1"/>
      </c:catAx>
      <c:valAx>
        <c:axId val="7489728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89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0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8989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71616000"/>
        <c:axId val="71617536"/>
      </c:barChart>
      <c:catAx>
        <c:axId val="716160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617536"/>
        <c:crosses val="autoZero"/>
        <c:auto val="1"/>
        <c:lblAlgn val="ctr"/>
        <c:lblOffset val="100"/>
      </c:catAx>
      <c:valAx>
        <c:axId val="716175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616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46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822"/>
          <c:y val="3.6116371529508252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40484</c:v>
                </c:pt>
                <c:pt idx="1">
                  <c:v>40485</c:v>
                </c:pt>
                <c:pt idx="2">
                  <c:v>40486</c:v>
                </c:pt>
                <c:pt idx="3">
                  <c:v>40487</c:v>
                </c:pt>
                <c:pt idx="4">
                  <c:v>40488</c:v>
                </c:pt>
                <c:pt idx="5">
                  <c:v>40489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40495</c:v>
                </c:pt>
                <c:pt idx="12">
                  <c:v>40496</c:v>
                </c:pt>
                <c:pt idx="13">
                  <c:v>40497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40484</c:v>
                </c:pt>
                <c:pt idx="1">
                  <c:v>40485</c:v>
                </c:pt>
                <c:pt idx="2">
                  <c:v>40486</c:v>
                </c:pt>
                <c:pt idx="3">
                  <c:v>40487</c:v>
                </c:pt>
                <c:pt idx="4">
                  <c:v>40488</c:v>
                </c:pt>
                <c:pt idx="5">
                  <c:v>40489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40495</c:v>
                </c:pt>
                <c:pt idx="12">
                  <c:v>40496</c:v>
                </c:pt>
                <c:pt idx="13">
                  <c:v>40497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75254784"/>
        <c:axId val="75289344"/>
      </c:barChart>
      <c:dateAx>
        <c:axId val="75254784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5289344"/>
        <c:crosses val="autoZero"/>
        <c:auto val="1"/>
        <c:lblOffset val="100"/>
      </c:dateAx>
      <c:valAx>
        <c:axId val="7528934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525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13"/>
          <c:w val="0.87600028071357605"/>
          <c:h val="0.60626530661289602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102</c:v>
                </c:pt>
                <c:pt idx="1">
                  <c:v>91.8</c:v>
                </c:pt>
                <c:pt idx="2">
                  <c:v>81.599999999999994</c:v>
                </c:pt>
                <c:pt idx="3">
                  <c:v>71.399999999999991</c:v>
                </c:pt>
                <c:pt idx="4">
                  <c:v>61.199999999999989</c:v>
                </c:pt>
                <c:pt idx="5">
                  <c:v>61.199999999999989</c:v>
                </c:pt>
                <c:pt idx="6">
                  <c:v>61.199999999999989</c:v>
                </c:pt>
                <c:pt idx="7">
                  <c:v>50.999999999999986</c:v>
                </c:pt>
                <c:pt idx="8">
                  <c:v>40.799999999999983</c:v>
                </c:pt>
                <c:pt idx="9">
                  <c:v>30.599999999999984</c:v>
                </c:pt>
                <c:pt idx="10">
                  <c:v>20.399999999999984</c:v>
                </c:pt>
                <c:pt idx="11">
                  <c:v>10.199999999999985</c:v>
                </c:pt>
                <c:pt idx="12">
                  <c:v>10.199999999999985</c:v>
                </c:pt>
                <c:pt idx="13">
                  <c:v>10.199999999999985</c:v>
                </c:pt>
                <c:pt idx="14">
                  <c:v>-1.4210854715202004E-14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60</c:v>
                </c:pt>
                <c:pt idx="8">
                  <c:v>48</c:v>
                </c:pt>
                <c:pt idx="9">
                  <c:v>36</c:v>
                </c:pt>
                <c:pt idx="10">
                  <c:v>24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81548032"/>
        <c:axId val="81549568"/>
      </c:lineChart>
      <c:catAx>
        <c:axId val="8154803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549568"/>
        <c:crosses val="autoZero"/>
        <c:auto val="1"/>
        <c:lblAlgn val="ctr"/>
        <c:lblOffset val="100"/>
        <c:tickLblSkip val="1"/>
        <c:tickMarkSkip val="1"/>
      </c:catAx>
      <c:valAx>
        <c:axId val="8154956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54803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24"/>
          <c:w val="0.87600028071357638"/>
          <c:h val="0.60626530661289624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81613568"/>
        <c:axId val="81615104"/>
      </c:lineChart>
      <c:catAx>
        <c:axId val="8161356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615104"/>
        <c:crosses val="autoZero"/>
        <c:auto val="1"/>
        <c:lblAlgn val="ctr"/>
        <c:lblOffset val="100"/>
        <c:tickLblSkip val="1"/>
        <c:tickMarkSkip val="1"/>
      </c:catAx>
      <c:valAx>
        <c:axId val="8161510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61356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33"/>
          <c:w val="0.87600028071357672"/>
          <c:h val="0.60626530661289646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20.400000000000006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3.4000000000000061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81474304"/>
        <c:axId val="81475840"/>
      </c:lineChart>
      <c:catAx>
        <c:axId val="8147430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475840"/>
        <c:crosses val="autoZero"/>
        <c:auto val="1"/>
        <c:lblAlgn val="ctr"/>
        <c:lblOffset val="100"/>
        <c:tickLblSkip val="1"/>
        <c:tickMarkSkip val="1"/>
      </c:catAx>
      <c:valAx>
        <c:axId val="8147584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47430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4"/>
          <c:w val="0.87600028071357694"/>
          <c:h val="0.60626530661289679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20.400000000000006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3.4000000000000061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81519360"/>
        <c:axId val="81520896"/>
      </c:lineChart>
      <c:catAx>
        <c:axId val="8151936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520896"/>
        <c:crosses val="autoZero"/>
        <c:auto val="1"/>
        <c:lblAlgn val="ctr"/>
        <c:lblOffset val="100"/>
        <c:tickLblSkip val="1"/>
        <c:tickMarkSkip val="1"/>
      </c:catAx>
      <c:valAx>
        <c:axId val="8152089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51936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4"/>
          <c:w val="0.87600028071357694"/>
          <c:h val="0.60626530661289679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20.400000000000006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3.4000000000000061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81769600"/>
        <c:axId val="81771136"/>
      </c:lineChart>
      <c:catAx>
        <c:axId val="8176960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771136"/>
        <c:crosses val="autoZero"/>
        <c:auto val="1"/>
        <c:lblAlgn val="ctr"/>
        <c:lblOffset val="100"/>
        <c:tickLblSkip val="1"/>
        <c:tickMarkSkip val="1"/>
      </c:catAx>
      <c:valAx>
        <c:axId val="8177113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76960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52"/>
          <c:w val="0.87600028071357716"/>
          <c:h val="0.60626530661289701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02/11</c:v>
                </c:pt>
                <c:pt idx="2">
                  <c:v>03/11</c:v>
                </c:pt>
                <c:pt idx="3">
                  <c:v>04/11</c:v>
                </c:pt>
                <c:pt idx="4">
                  <c:v>05/11</c:v>
                </c:pt>
                <c:pt idx="5">
                  <c:v>06/11</c:v>
                </c:pt>
                <c:pt idx="6">
                  <c:v>07/11</c:v>
                </c:pt>
                <c:pt idx="7">
                  <c:v>08/11</c:v>
                </c:pt>
                <c:pt idx="8">
                  <c:v>09/11</c:v>
                </c:pt>
                <c:pt idx="9">
                  <c:v>10/11</c:v>
                </c:pt>
                <c:pt idx="10">
                  <c:v>11/11</c:v>
                </c:pt>
                <c:pt idx="11">
                  <c:v>12/11</c:v>
                </c:pt>
                <c:pt idx="12">
                  <c:v>13/11</c:v>
                </c:pt>
                <c:pt idx="13">
                  <c:v>14/11</c:v>
                </c:pt>
                <c:pt idx="14">
                  <c:v>15/11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81822848"/>
        <c:axId val="81824384"/>
      </c:lineChart>
      <c:catAx>
        <c:axId val="8182284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824384"/>
        <c:crosses val="autoZero"/>
        <c:auto val="1"/>
        <c:lblAlgn val="ctr"/>
        <c:lblOffset val="100"/>
        <c:tickLblSkip val="1"/>
        <c:tickMarkSkip val="1"/>
      </c:catAx>
      <c:valAx>
        <c:axId val="8182438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82284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834"/>
          <c:h val="0.66842389948404901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72193536"/>
        <c:axId val="72195072"/>
      </c:barChart>
      <c:catAx>
        <c:axId val="721935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195072"/>
        <c:crosses val="autoZero"/>
        <c:auto val="1"/>
        <c:lblAlgn val="ctr"/>
        <c:lblOffset val="100"/>
      </c:catAx>
      <c:valAx>
        <c:axId val="7219507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19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53"/>
          <c:w val="0.55442355419858402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835072"/>
        <c:axId val="72836608"/>
      </c:lineChart>
      <c:catAx>
        <c:axId val="7283507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836608"/>
        <c:crosses val="autoZero"/>
        <c:auto val="1"/>
        <c:lblAlgn val="ctr"/>
        <c:lblOffset val="100"/>
        <c:tickLblSkip val="1"/>
        <c:tickMarkSkip val="1"/>
      </c:catAx>
      <c:valAx>
        <c:axId val="728366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8350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446" l="0.70866141732283738" r="0.70866141732283738" t="0.74803149606299446" header="0.31496062992126211" footer="0.3149606299212621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485120"/>
        <c:axId val="72499200"/>
      </c:lineChart>
      <c:catAx>
        <c:axId val="7248512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499200"/>
        <c:crosses val="autoZero"/>
        <c:auto val="1"/>
        <c:lblAlgn val="ctr"/>
        <c:lblOffset val="100"/>
        <c:tickLblSkip val="1"/>
        <c:tickMarkSkip val="1"/>
      </c:catAx>
      <c:valAx>
        <c:axId val="724992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4851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532736"/>
        <c:axId val="72534272"/>
      </c:lineChart>
      <c:catAx>
        <c:axId val="7253273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534272"/>
        <c:crosses val="autoZero"/>
        <c:auto val="1"/>
        <c:lblAlgn val="ctr"/>
        <c:lblOffset val="100"/>
        <c:tickLblSkip val="1"/>
        <c:tickMarkSkip val="1"/>
      </c:catAx>
      <c:valAx>
        <c:axId val="725342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5327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961024"/>
        <c:axId val="72962816"/>
      </c:lineChart>
      <c:catAx>
        <c:axId val="7296102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62816"/>
        <c:crosses val="autoZero"/>
        <c:auto val="1"/>
        <c:lblAlgn val="ctr"/>
        <c:lblOffset val="100"/>
        <c:tickLblSkip val="1"/>
        <c:tickMarkSkip val="1"/>
      </c:catAx>
      <c:valAx>
        <c:axId val="729628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610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020928"/>
        <c:axId val="73022464"/>
      </c:lineChart>
      <c:catAx>
        <c:axId val="7302092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22464"/>
        <c:crosses val="autoZero"/>
        <c:auto val="1"/>
        <c:lblAlgn val="ctr"/>
        <c:lblOffset val="100"/>
        <c:tickLblSkip val="1"/>
        <c:tickMarkSkip val="1"/>
      </c:catAx>
      <c:valAx>
        <c:axId val="730224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209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035136"/>
        <c:axId val="73057408"/>
      </c:lineChart>
      <c:catAx>
        <c:axId val="7303513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57408"/>
        <c:crosses val="autoZero"/>
        <c:auto val="1"/>
        <c:lblAlgn val="ctr"/>
        <c:lblOffset val="100"/>
        <c:tickLblSkip val="1"/>
        <c:tickMarkSkip val="1"/>
      </c:catAx>
      <c:valAx>
        <c:axId val="730574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351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"/>
  <sheetViews>
    <sheetView workbookViewId="0">
      <selection activeCell="K9" sqref="K9"/>
    </sheetView>
  </sheetViews>
  <sheetFormatPr defaultRowHeight="15"/>
  <sheetData>
    <row r="1" spans="1:32" s="67" customFormat="1" ht="27" customHeight="1">
      <c r="H1" s="312" t="s">
        <v>131</v>
      </c>
      <c r="I1" s="312"/>
      <c r="J1" s="312"/>
      <c r="K1" s="312"/>
      <c r="L1" s="312"/>
      <c r="M1" s="312"/>
      <c r="N1" s="31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</sheetData>
  <mergeCells count="1"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2" workbookViewId="0">
      <selection activeCell="R16" sqref="R16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12" t="str">
        <f>'1. Backlog'!$H$1</f>
        <v>TNK - Tough Zone</v>
      </c>
      <c r="K2" s="312"/>
      <c r="L2" s="312"/>
      <c r="M2" s="312"/>
      <c r="N2" s="312"/>
      <c r="O2" s="312"/>
      <c r="P2" s="312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28" t="s">
        <v>45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27" t="s">
        <v>14</v>
      </c>
      <c r="B28" s="327"/>
      <c r="C28" s="327"/>
      <c r="D28" s="327"/>
      <c r="E28" s="327"/>
      <c r="F28" s="327"/>
      <c r="G28" s="329">
        <f ca="1">TODAY()</f>
        <v>40499</v>
      </c>
      <c r="H28" s="329"/>
      <c r="I28" s="329"/>
      <c r="J28" s="329"/>
      <c r="K28" s="329"/>
      <c r="L28" s="183"/>
      <c r="M28" s="183"/>
      <c r="N28" s="183"/>
      <c r="O28" s="183"/>
      <c r="P28" s="183"/>
    </row>
    <row r="30" spans="1:16">
      <c r="B30" s="322" t="s">
        <v>90</v>
      </c>
      <c r="C30" s="323"/>
      <c r="D30" s="323"/>
      <c r="E30" s="324"/>
    </row>
    <row r="31" spans="1:16">
      <c r="B31" s="330" t="s">
        <v>60</v>
      </c>
      <c r="C31" s="331"/>
      <c r="D31" s="331"/>
      <c r="E31" s="331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0</v>
      </c>
      <c r="C33" s="176">
        <f>'4. Timesheet'!I10</f>
        <v>0</v>
      </c>
      <c r="D33" s="177">
        <v>0</v>
      </c>
      <c r="E33" s="178">
        <f>IF(B33&lt;&gt;0,(C33/B33)-1,0)</f>
        <v>0</v>
      </c>
    </row>
    <row r="34" spans="2:16">
      <c r="B34" s="331" t="s">
        <v>54</v>
      </c>
      <c r="C34" s="331"/>
      <c r="D34" s="331"/>
      <c r="E34" s="331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32" t="s">
        <v>59</v>
      </c>
      <c r="C37" s="332"/>
      <c r="D37" s="332"/>
      <c r="E37" s="332"/>
    </row>
    <row r="38" spans="2:16">
      <c r="B38" s="333" t="s">
        <v>83</v>
      </c>
      <c r="C38" s="334"/>
      <c r="D38" s="334"/>
      <c r="E38" s="334"/>
    </row>
    <row r="40" spans="2:16">
      <c r="B40" s="322" t="s">
        <v>91</v>
      </c>
      <c r="C40" s="323"/>
      <c r="D40" s="323"/>
      <c r="E40" s="324"/>
    </row>
    <row r="41" spans="2:16">
      <c r="B41" s="313"/>
      <c r="C41" s="314"/>
      <c r="D41" s="314"/>
      <c r="E41" s="315"/>
    </row>
    <row r="42" spans="2:16">
      <c r="B42" s="316"/>
      <c r="C42" s="317"/>
      <c r="D42" s="317"/>
      <c r="E42" s="318"/>
      <c r="H42" s="181"/>
    </row>
    <row r="43" spans="2:16">
      <c r="B43" s="316"/>
      <c r="C43" s="317"/>
      <c r="D43" s="317"/>
      <c r="E43" s="318"/>
    </row>
    <row r="44" spans="2:16">
      <c r="B44" s="316"/>
      <c r="C44" s="317"/>
      <c r="D44" s="317"/>
      <c r="E44" s="318"/>
    </row>
    <row r="45" spans="2:16">
      <c r="B45" s="316"/>
      <c r="C45" s="317"/>
      <c r="D45" s="317"/>
      <c r="E45" s="318"/>
    </row>
    <row r="46" spans="2:16">
      <c r="B46" s="316"/>
      <c r="C46" s="317"/>
      <c r="D46" s="317"/>
      <c r="E46" s="318"/>
      <c r="F46" s="325" t="s">
        <v>89</v>
      </c>
      <c r="G46" s="325"/>
      <c r="H46" s="325"/>
      <c r="I46" s="325"/>
      <c r="J46" s="325"/>
      <c r="K46" s="325"/>
      <c r="L46" s="325"/>
      <c r="M46" s="325"/>
      <c r="N46" s="325"/>
      <c r="O46" s="325"/>
      <c r="P46" s="325"/>
    </row>
    <row r="47" spans="2:16">
      <c r="B47" s="316"/>
      <c r="C47" s="317"/>
      <c r="D47" s="317"/>
      <c r="E47" s="318"/>
      <c r="F47" s="326" t="s">
        <v>0</v>
      </c>
      <c r="G47" s="326"/>
      <c r="H47" s="326"/>
      <c r="I47" s="326"/>
      <c r="J47" s="326"/>
      <c r="K47" s="326"/>
      <c r="L47" s="326"/>
      <c r="M47" s="326"/>
      <c r="N47" s="326"/>
      <c r="O47" s="326"/>
      <c r="P47" s="326"/>
    </row>
    <row r="48" spans="2:16">
      <c r="B48" s="319"/>
      <c r="C48" s="320"/>
      <c r="D48" s="320"/>
      <c r="E48" s="321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68" zoomScale="90" zoomScaleNormal="90" workbookViewId="0">
      <selection activeCell="B90" sqref="B90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4" width="11.5703125" style="9" bestFit="1" customWidth="1"/>
    <col min="5" max="5" width="10.42578125" style="9" bestFit="1" customWidth="1"/>
    <col min="6" max="6" width="10.710937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42" t="str">
        <f>'1. Backlog'!$H$1</f>
        <v>TNK - Tough Zone</v>
      </c>
      <c r="H2" s="342"/>
      <c r="I2" s="342"/>
      <c r="J2" s="342"/>
      <c r="K2" s="342"/>
      <c r="L2" s="34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124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44" t="s">
        <v>123</v>
      </c>
      <c r="C6" s="345"/>
      <c r="D6" s="345"/>
      <c r="E6" s="345"/>
      <c r="F6" s="345"/>
      <c r="G6" s="345"/>
      <c r="H6" s="345"/>
      <c r="I6" s="345"/>
      <c r="J6" s="345"/>
      <c r="K6" s="345"/>
      <c r="L6" s="34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47">
        <f ca="1">TODAY()</f>
        <v>40499</v>
      </c>
      <c r="O7" s="347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47"/>
      <c r="O8" s="347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52">
        <f ca="1">IF(N7&lt;D54,B54,LOOKUP(N7,'3. Resources'!D54:AG54,'3. Resources'!D56))</f>
        <v>1</v>
      </c>
      <c r="O10" s="335">
        <f ca="1">IF(N7&lt;D54,C59,LOOKUP(N7,'3. Resources'!D54:AG54,'3. Resources'!D59))</f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53"/>
      <c r="O11" s="33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37" t="s">
        <v>78</v>
      </c>
      <c r="O13" s="33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51">
        <f ca="1">IF(N7&lt;D54,D63,LOOKUP(N7,'3. Resources'!D54:AG54,'3. Resources'!D63))</f>
        <v>0</v>
      </c>
      <c r="O14" s="351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51"/>
      <c r="O15" s="351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37" t="s">
        <v>79</v>
      </c>
      <c r="O17" s="33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37"/>
      <c r="O18" s="33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48">
        <f ca="1">IF(N7&lt;D54,D65,LOOKUP(N7,'3. Resources'!D54:AG54,'3. Resources'!D65))</f>
        <v>0</v>
      </c>
      <c r="O19" s="348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48"/>
      <c r="O20" s="34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37" t="str">
        <f>B66</f>
        <v>Chances to Complete (%)</v>
      </c>
      <c r="O22" s="33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44" t="s">
        <v>80</v>
      </c>
      <c r="C23" s="345"/>
      <c r="D23" s="345"/>
      <c r="E23" s="345"/>
      <c r="F23" s="345"/>
      <c r="G23" s="345"/>
      <c r="H23" s="345"/>
      <c r="I23" s="345"/>
      <c r="J23" s="345"/>
      <c r="K23" s="345"/>
      <c r="L23" s="346"/>
      <c r="M23" s="5"/>
      <c r="N23" s="338">
        <f ca="1">IF(N7&lt;D54,D66,LOOKUP(N7,'3. Resources'!D54:AG54,D66))</f>
        <v>1</v>
      </c>
      <c r="O23" s="33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38"/>
      <c r="O24" s="338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37" t="s">
        <v>76</v>
      </c>
      <c r="O26" s="33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50">
        <f ca="1">IF(N7&lt;D54,D67,LOOKUP(N7,'3. Resources'!D54:AG54,D67))</f>
        <v>0</v>
      </c>
      <c r="O27" s="350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50"/>
      <c r="O28" s="350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37" t="s">
        <v>77</v>
      </c>
      <c r="O30" s="337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36">
        <f ca="1">IF(N7&lt;D54,D68,LOOKUP(N7,'3. Resources'!D54:AG54,D68))</f>
        <v>0</v>
      </c>
      <c r="O31" s="33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36"/>
      <c r="O32" s="33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44" t="s">
        <v>81</v>
      </c>
      <c r="C39" s="345"/>
      <c r="D39" s="345"/>
      <c r="E39" s="345"/>
      <c r="F39" s="345"/>
      <c r="G39" s="345"/>
      <c r="H39" s="345"/>
      <c r="I39" s="345"/>
      <c r="J39" s="345"/>
      <c r="K39" s="345"/>
      <c r="L39" s="34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43" t="s">
        <v>122</v>
      </c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55">
        <v>10</v>
      </c>
      <c r="C54" s="357" t="s">
        <v>56</v>
      </c>
      <c r="D54" s="185">
        <v>40484</v>
      </c>
      <c r="E54" s="185">
        <f t="shared" ref="E54:O54" si="0">D54+1</f>
        <v>40485</v>
      </c>
      <c r="F54" s="185">
        <f t="shared" si="0"/>
        <v>40486</v>
      </c>
      <c r="G54" s="185">
        <f t="shared" si="0"/>
        <v>40487</v>
      </c>
      <c r="H54" s="185">
        <f t="shared" si="0"/>
        <v>40488</v>
      </c>
      <c r="I54" s="185">
        <f t="shared" si="0"/>
        <v>40489</v>
      </c>
      <c r="J54" s="185">
        <f t="shared" si="0"/>
        <v>40490</v>
      </c>
      <c r="K54" s="185">
        <f t="shared" si="0"/>
        <v>40491</v>
      </c>
      <c r="L54" s="185">
        <f t="shared" si="0"/>
        <v>40492</v>
      </c>
      <c r="M54" s="185">
        <f t="shared" si="0"/>
        <v>40493</v>
      </c>
      <c r="N54" s="185">
        <f t="shared" si="0"/>
        <v>40494</v>
      </c>
      <c r="O54" s="185">
        <f t="shared" si="0"/>
        <v>40495</v>
      </c>
      <c r="P54" s="185">
        <f>O54+1</f>
        <v>40496</v>
      </c>
      <c r="Q54" s="185">
        <f>P54+1</f>
        <v>40497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56"/>
      <c r="C55" s="358"/>
      <c r="D55" s="184">
        <f t="shared" ref="D55:H55" si="1">WEEKDAY(D54)</f>
        <v>3</v>
      </c>
      <c r="E55" s="184">
        <f t="shared" si="1"/>
        <v>4</v>
      </c>
      <c r="F55" s="184">
        <f t="shared" si="1"/>
        <v>5</v>
      </c>
      <c r="G55" s="184">
        <f t="shared" si="1"/>
        <v>6</v>
      </c>
      <c r="H55" s="184">
        <f t="shared" si="1"/>
        <v>7</v>
      </c>
      <c r="I55" s="184">
        <f t="shared" ref="I55:Q55" si="2">WEEKDAY(I54)</f>
        <v>1</v>
      </c>
      <c r="J55" s="184">
        <f t="shared" si="2"/>
        <v>2</v>
      </c>
      <c r="K55" s="184">
        <f t="shared" si="2"/>
        <v>3</v>
      </c>
      <c r="L55" s="184">
        <f t="shared" si="2"/>
        <v>4</v>
      </c>
      <c r="M55" s="184">
        <f t="shared" si="2"/>
        <v>5</v>
      </c>
      <c r="N55" s="184">
        <f t="shared" si="2"/>
        <v>6</v>
      </c>
      <c r="O55" s="184">
        <f t="shared" si="2"/>
        <v>7</v>
      </c>
      <c r="P55" s="184">
        <f t="shared" si="2"/>
        <v>1</v>
      </c>
      <c r="Q55" s="184">
        <f t="shared" si="2"/>
        <v>2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8</v>
      </c>
      <c r="G56" s="70">
        <f t="shared" ref="G56:O56" si="3">IF(AND(WEEKDAY(F54)&lt;&gt;1,WEEKDAY(F54)&lt;&gt;7),F56-1,F56)</f>
        <v>7</v>
      </c>
      <c r="H56" s="70">
        <f t="shared" si="3"/>
        <v>6</v>
      </c>
      <c r="I56" s="70">
        <f t="shared" si="3"/>
        <v>6</v>
      </c>
      <c r="J56" s="70">
        <f t="shared" si="3"/>
        <v>6</v>
      </c>
      <c r="K56" s="70">
        <f t="shared" si="3"/>
        <v>5</v>
      </c>
      <c r="L56" s="70">
        <f t="shared" si="3"/>
        <v>4</v>
      </c>
      <c r="M56" s="70">
        <f t="shared" si="3"/>
        <v>3</v>
      </c>
      <c r="N56" s="70">
        <f t="shared" si="3"/>
        <v>2</v>
      </c>
      <c r="O56" s="70">
        <f t="shared" si="3"/>
        <v>1</v>
      </c>
      <c r="P56" s="70">
        <f>IF(AND(WEEKDAY(O54)&lt;&gt;1,WEEKDAY(O54)&lt;&gt;7),O56-1,O56)</f>
        <v>1</v>
      </c>
      <c r="Q56" s="70">
        <f>IF(AND(WEEKDAY(P54)&lt;&gt;1,WEEKDAY(P54)&lt;&gt;7),P56-1,P56)</f>
        <v>1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0</v>
      </c>
      <c r="D58" s="74">
        <f>'4. Timesheet'!$D$10</f>
        <v>0</v>
      </c>
      <c r="E58" s="74">
        <f>'4. Timesheet'!$D$10</f>
        <v>0</v>
      </c>
      <c r="F58" s="74">
        <f>'4. Timesheet'!$D$10</f>
        <v>0</v>
      </c>
      <c r="G58" s="74">
        <f>'4. Timesheet'!$D$10</f>
        <v>0</v>
      </c>
      <c r="H58" s="74">
        <f>'4. Timesheet'!$D$10</f>
        <v>0</v>
      </c>
      <c r="I58" s="74">
        <f>'4. Timesheet'!$D$10</f>
        <v>0</v>
      </c>
      <c r="J58" s="74">
        <f>'4. Timesheet'!$D$10</f>
        <v>0</v>
      </c>
      <c r="K58" s="74">
        <f>'4. Timesheet'!$D$10</f>
        <v>0</v>
      </c>
      <c r="L58" s="74">
        <f>'4. Timesheet'!$D$10</f>
        <v>0</v>
      </c>
      <c r="M58" s="74">
        <f>'4. Timesheet'!$D$10</f>
        <v>0</v>
      </c>
      <c r="N58" s="74">
        <f>'4. Timesheet'!$D$10</f>
        <v>0</v>
      </c>
      <c r="O58" s="74">
        <f>'4. Timesheet'!$D$10</f>
        <v>0</v>
      </c>
      <c r="P58" s="74">
        <f>'4. Timesheet'!$D$10</f>
        <v>0</v>
      </c>
      <c r="Q58" s="74">
        <f>'4. Timesheet'!$D$10</f>
        <v>0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0</v>
      </c>
      <c r="D59" s="76">
        <f t="shared" ref="D59:N59" ca="1" si="4">IF(D58="","",D58-D61)</f>
        <v>0</v>
      </c>
      <c r="E59" s="76">
        <f t="shared" ca="1" si="4"/>
        <v>0</v>
      </c>
      <c r="F59" s="76">
        <f t="shared" ca="1" si="4"/>
        <v>0</v>
      </c>
      <c r="G59" s="76">
        <f t="shared" ca="1" si="4"/>
        <v>0</v>
      </c>
      <c r="H59" s="76">
        <f t="shared" ca="1" si="4"/>
        <v>0</v>
      </c>
      <c r="I59" s="76">
        <f t="shared" ca="1" si="4"/>
        <v>0</v>
      </c>
      <c r="J59" s="76">
        <f t="shared" ca="1" si="4"/>
        <v>0</v>
      </c>
      <c r="K59" s="76">
        <f t="shared" ca="1" si="4"/>
        <v>0</v>
      </c>
      <c r="L59" s="76">
        <f t="shared" ca="1" si="4"/>
        <v>0</v>
      </c>
      <c r="M59" s="76">
        <f t="shared" ca="1" si="4"/>
        <v>0</v>
      </c>
      <c r="N59" s="76">
        <f t="shared" ca="1" si="4"/>
        <v>0</v>
      </c>
      <c r="O59" s="76">
        <f ca="1">IF(O58="","",O58-O61)</f>
        <v>0</v>
      </c>
      <c r="P59" s="76">
        <f ca="1">IF(P58="","",P58-P61)</f>
        <v>0</v>
      </c>
      <c r="Q59" s="76">
        <f ca="1">IF(Q58="","",Q58-Q61)</f>
        <v>0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0</v>
      </c>
      <c r="E60" s="78">
        <f t="shared" ca="1" si="5"/>
        <v>0</v>
      </c>
      <c r="F60" s="78">
        <f t="shared" ca="1" si="5"/>
        <v>0</v>
      </c>
      <c r="G60" s="78">
        <f t="shared" ca="1" si="5"/>
        <v>0</v>
      </c>
      <c r="H60" s="78">
        <f t="shared" ca="1" si="5"/>
        <v>0</v>
      </c>
      <c r="I60" s="78">
        <f t="shared" ca="1" si="5"/>
        <v>0</v>
      </c>
      <c r="J60" s="78">
        <f t="shared" ca="1" si="5"/>
        <v>0</v>
      </c>
      <c r="K60" s="78">
        <f t="shared" ca="1" si="5"/>
        <v>0</v>
      </c>
      <c r="L60" s="78">
        <f t="shared" ca="1" si="5"/>
        <v>0</v>
      </c>
      <c r="M60" s="78">
        <f t="shared" ca="1" si="5"/>
        <v>0</v>
      </c>
      <c r="N60" s="78">
        <f t="shared" ca="1" si="5"/>
        <v>0</v>
      </c>
      <c r="O60" s="78">
        <f t="shared" ca="1" si="5"/>
        <v>0</v>
      </c>
      <c r="P60" s="78">
        <f ca="1">P124</f>
        <v>0</v>
      </c>
      <c r="Q60" s="78">
        <f ca="1">Q124</f>
        <v>0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0</v>
      </c>
      <c r="E61" s="78">
        <f t="shared" ca="1" si="6"/>
        <v>0</v>
      </c>
      <c r="F61" s="78">
        <f t="shared" ca="1" si="6"/>
        <v>0</v>
      </c>
      <c r="G61" s="78">
        <f t="shared" ca="1" si="6"/>
        <v>0</v>
      </c>
      <c r="H61" s="78">
        <f t="shared" ca="1" si="6"/>
        <v>0</v>
      </c>
      <c r="I61" s="78">
        <f t="shared" ca="1" si="6"/>
        <v>0</v>
      </c>
      <c r="J61" s="78">
        <f t="shared" ca="1" si="6"/>
        <v>0</v>
      </c>
      <c r="K61" s="78">
        <f t="shared" ca="1" si="6"/>
        <v>0</v>
      </c>
      <c r="L61" s="78">
        <f t="shared" ca="1" si="6"/>
        <v>0</v>
      </c>
      <c r="M61" s="78">
        <f t="shared" ca="1" si="6"/>
        <v>0</v>
      </c>
      <c r="N61" s="78">
        <f t="shared" ca="1" si="6"/>
        <v>0</v>
      </c>
      <c r="O61" s="78">
        <f t="shared" ca="1" si="6"/>
        <v>0</v>
      </c>
      <c r="P61" s="78">
        <f ca="1">O61+P60</f>
        <v>0</v>
      </c>
      <c r="Q61" s="78">
        <f ca="1">P61+Q60</f>
        <v>0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0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0</v>
      </c>
      <c r="E63" s="81">
        <f t="shared" ca="1" si="8"/>
        <v>0</v>
      </c>
      <c r="F63" s="81">
        <f t="shared" ca="1" si="8"/>
        <v>0</v>
      </c>
      <c r="G63" s="81">
        <f t="shared" ca="1" si="8"/>
        <v>0</v>
      </c>
      <c r="H63" s="81">
        <f t="shared" ca="1" si="8"/>
        <v>0</v>
      </c>
      <c r="I63" s="81">
        <f t="shared" ca="1" si="8"/>
        <v>0</v>
      </c>
      <c r="J63" s="81">
        <f t="shared" ca="1" si="8"/>
        <v>0</v>
      </c>
      <c r="K63" s="81">
        <f t="shared" ca="1" si="8"/>
        <v>0</v>
      </c>
      <c r="L63" s="81">
        <f t="shared" ca="1" si="8"/>
        <v>0</v>
      </c>
      <c r="M63" s="81">
        <f t="shared" ca="1" si="8"/>
        <v>0</v>
      </c>
      <c r="N63" s="81">
        <f ca="1">IF(M59&lt;&gt;0,M59/N56,0)</f>
        <v>0</v>
      </c>
      <c r="O63" s="81">
        <f t="shared" ca="1" si="8"/>
        <v>0</v>
      </c>
      <c r="P63" s="81">
        <f ca="1">IF(O59&lt;&gt;0,O59/P56,0)</f>
        <v>0</v>
      </c>
      <c r="Q63" s="81">
        <f ca="1">IF(P59&lt;&gt;0,P59/Q56,0)</f>
        <v>0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0</v>
      </c>
      <c r="E64" s="84">
        <f t="shared" ca="1" si="9"/>
        <v>0</v>
      </c>
      <c r="F64" s="84">
        <f t="shared" ca="1" si="9"/>
        <v>0</v>
      </c>
      <c r="G64" s="84">
        <f t="shared" ca="1" si="9"/>
        <v>0</v>
      </c>
      <c r="H64" s="84">
        <f t="shared" ca="1" si="9"/>
        <v>0</v>
      </c>
      <c r="I64" s="84">
        <f t="shared" ca="1" si="9"/>
        <v>0</v>
      </c>
      <c r="J64" s="84">
        <f t="shared" ca="1" si="9"/>
        <v>0</v>
      </c>
      <c r="K64" s="84">
        <f t="shared" ca="1" si="9"/>
        <v>0</v>
      </c>
      <c r="L64" s="84">
        <f t="shared" ca="1" si="9"/>
        <v>0</v>
      </c>
      <c r="M64" s="84">
        <f t="shared" ca="1" si="9"/>
        <v>0</v>
      </c>
      <c r="N64" s="84">
        <f t="shared" ca="1" si="9"/>
        <v>0</v>
      </c>
      <c r="O64" s="84">
        <f t="shared" ca="1" si="9"/>
        <v>0</v>
      </c>
      <c r="P64" s="84">
        <f ca="1">P60-P63</f>
        <v>0</v>
      </c>
      <c r="Q64" s="84">
        <f ca="1">Q60-Q63</f>
        <v>0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0</v>
      </c>
      <c r="E65" s="86">
        <f t="shared" ca="1" si="10"/>
        <v>0</v>
      </c>
      <c r="F65" s="86">
        <f t="shared" ca="1" si="10"/>
        <v>0</v>
      </c>
      <c r="G65" s="86">
        <f t="shared" ca="1" si="10"/>
        <v>0</v>
      </c>
      <c r="H65" s="86">
        <f t="shared" ca="1" si="10"/>
        <v>0</v>
      </c>
      <c r="I65" s="86">
        <f t="shared" ca="1" si="10"/>
        <v>0</v>
      </c>
      <c r="J65" s="86">
        <f t="shared" ca="1" si="10"/>
        <v>0</v>
      </c>
      <c r="K65" s="86">
        <f t="shared" ca="1" si="10"/>
        <v>0</v>
      </c>
      <c r="L65" s="86">
        <f t="shared" ca="1" si="10"/>
        <v>0</v>
      </c>
      <c r="M65" s="86">
        <f t="shared" ca="1" si="10"/>
        <v>0</v>
      </c>
      <c r="N65" s="86">
        <f t="shared" ca="1" si="10"/>
        <v>0</v>
      </c>
      <c r="O65" s="86">
        <f t="shared" ca="1" si="10"/>
        <v>0</v>
      </c>
      <c r="P65" s="86">
        <f ca="1">ROUND(P61/($B$54-P56+1),2)</f>
        <v>0</v>
      </c>
      <c r="Q65" s="86">
        <f ca="1">ROUND(Q61/($B$54-Q56+1),2)</f>
        <v>0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si="11">IF(D63&lt;&gt;0,IF(ROUND(D65/D63,2)&gt;1,1,ROUND(D65/D63,2)),1)</f>
        <v>1</v>
      </c>
      <c r="E66" s="88">
        <f t="shared" ca="1" si="11"/>
        <v>1</v>
      </c>
      <c r="F66" s="88">
        <f t="shared" ca="1" si="11"/>
        <v>1</v>
      </c>
      <c r="G66" s="88">
        <f t="shared" ca="1" si="11"/>
        <v>1</v>
      </c>
      <c r="H66" s="88">
        <f t="shared" ca="1" si="11"/>
        <v>1</v>
      </c>
      <c r="I66" s="88">
        <f t="shared" ca="1" si="11"/>
        <v>1</v>
      </c>
      <c r="J66" s="88">
        <f t="shared" ca="1" si="11"/>
        <v>1</v>
      </c>
      <c r="K66" s="88">
        <f t="shared" ca="1" si="11"/>
        <v>1</v>
      </c>
      <c r="L66" s="88">
        <f t="shared" ca="1" si="11"/>
        <v>1</v>
      </c>
      <c r="M66" s="88">
        <f t="shared" ca="1" si="11"/>
        <v>1</v>
      </c>
      <c r="N66" s="88">
        <f t="shared" ca="1" si="11"/>
        <v>1</v>
      </c>
      <c r="O66" s="88">
        <f t="shared" ca="1" si="11"/>
        <v>1</v>
      </c>
      <c r="P66" s="88">
        <f ca="1">IF(P63&lt;&gt;0,IF(ROUND(P65/P63,2)&gt;1,1,ROUND(P65/P63,2)),1)</f>
        <v>1</v>
      </c>
      <c r="Q66" s="88">
        <f ca="1">IF(Q63&lt;&gt;0,IF(ROUND(Q65/Q63,2)&gt;1,1,ROUND(Q65/Q63,2)),1)</f>
        <v>1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0</v>
      </c>
      <c r="E67" s="91">
        <f t="shared" ca="1" si="12"/>
        <v>0</v>
      </c>
      <c r="F67" s="91">
        <f t="shared" ca="1" si="12"/>
        <v>0</v>
      </c>
      <c r="G67" s="91">
        <f t="shared" ca="1" si="12"/>
        <v>0</v>
      </c>
      <c r="H67" s="91">
        <f t="shared" si="12"/>
        <v>0</v>
      </c>
      <c r="I67" s="91">
        <f t="shared" si="12"/>
        <v>0</v>
      </c>
      <c r="J67" s="91">
        <f t="shared" ca="1" si="12"/>
        <v>0</v>
      </c>
      <c r="K67" s="91">
        <f t="shared" ca="1" si="12"/>
        <v>0</v>
      </c>
      <c r="L67" s="91">
        <f t="shared" ca="1" si="12"/>
        <v>0</v>
      </c>
      <c r="M67" s="91">
        <f t="shared" ca="1" si="12"/>
        <v>0</v>
      </c>
      <c r="N67" s="91">
        <f t="shared" ca="1" si="12"/>
        <v>0</v>
      </c>
      <c r="O67" s="91">
        <f t="shared" si="12"/>
        <v>0</v>
      </c>
      <c r="P67" s="91">
        <f>ROUND(IF(P71&lt;&gt;0,(P65/P71),0),2)</f>
        <v>0</v>
      </c>
      <c r="Q67" s="91">
        <f ca="1">ROUND(IF(Q71&lt;&gt;0,(Q65/Q71),0),2)</f>
        <v>0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0</v>
      </c>
      <c r="E68" s="91">
        <f t="shared" ca="1" si="13"/>
        <v>0</v>
      </c>
      <c r="F68" s="91">
        <f t="shared" ca="1" si="13"/>
        <v>0</v>
      </c>
      <c r="G68" s="91">
        <f t="shared" ca="1" si="13"/>
        <v>0</v>
      </c>
      <c r="H68" s="91">
        <f t="shared" si="13"/>
        <v>0</v>
      </c>
      <c r="I68" s="91">
        <f t="shared" si="13"/>
        <v>0</v>
      </c>
      <c r="J68" s="91">
        <f t="shared" ca="1" si="13"/>
        <v>0</v>
      </c>
      <c r="K68" s="91">
        <f t="shared" ca="1" si="13"/>
        <v>0</v>
      </c>
      <c r="L68" s="91">
        <f t="shared" ca="1" si="13"/>
        <v>0</v>
      </c>
      <c r="M68" s="91">
        <f t="shared" ca="1" si="13"/>
        <v>0</v>
      </c>
      <c r="N68" s="91">
        <f t="shared" ca="1" si="13"/>
        <v>0</v>
      </c>
      <c r="O68" s="91">
        <f t="shared" si="13"/>
        <v>0</v>
      </c>
      <c r="P68" s="91">
        <f>ROUND(IF(P75&lt;&gt;0,(P65/P75),0),2)</f>
        <v>0</v>
      </c>
      <c r="Q68" s="91">
        <f ca="1">ROUND(IF(Q75&lt;&gt;0,(Q65/Q75),0),2)</f>
        <v>0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43" t="s">
        <v>42</v>
      </c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10.199999999999999</v>
      </c>
      <c r="D71" s="96">
        <f>IF(AND(WEEKDAY(D54)&lt;&gt;1,WEEKDAY(D54)&lt;&gt;7,D55&lt;&gt;"FER"),$C$71,0)</f>
        <v>10.199999999999999</v>
      </c>
      <c r="E71" s="96">
        <f t="shared" ref="E71:Q71" si="14">IF(AND(WEEKDAY(E54)&lt;&gt;1,WEEKDAY(E54)&lt;&gt;7,E55&lt;&gt;"FER"),$C$71,0)</f>
        <v>10.199999999999999</v>
      </c>
      <c r="F71" s="96">
        <f t="shared" si="14"/>
        <v>10.199999999999999</v>
      </c>
      <c r="G71" s="96">
        <f t="shared" si="14"/>
        <v>10.199999999999999</v>
      </c>
      <c r="H71" s="96">
        <f t="shared" si="14"/>
        <v>0</v>
      </c>
      <c r="I71" s="96">
        <f t="shared" si="14"/>
        <v>0</v>
      </c>
      <c r="J71" s="96">
        <f t="shared" si="14"/>
        <v>10.199999999999999</v>
      </c>
      <c r="K71" s="96">
        <f t="shared" si="14"/>
        <v>10.199999999999999</v>
      </c>
      <c r="L71" s="96">
        <f t="shared" si="14"/>
        <v>10.199999999999999</v>
      </c>
      <c r="M71" s="96">
        <f t="shared" si="14"/>
        <v>10.199999999999999</v>
      </c>
      <c r="N71" s="96">
        <f t="shared" si="14"/>
        <v>10.199999999999999</v>
      </c>
      <c r="O71" s="96">
        <f t="shared" si="14"/>
        <v>0</v>
      </c>
      <c r="P71" s="96">
        <f t="shared" si="14"/>
        <v>0</v>
      </c>
      <c r="Q71" s="96">
        <f t="shared" si="14"/>
        <v>10.199999999999999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102</v>
      </c>
      <c r="D72" s="100">
        <f t="shared" ref="D72:O72" si="15">C72-D71</f>
        <v>91.8</v>
      </c>
      <c r="E72" s="100">
        <f t="shared" si="15"/>
        <v>81.599999999999994</v>
      </c>
      <c r="F72" s="100">
        <f t="shared" si="15"/>
        <v>71.399999999999991</v>
      </c>
      <c r="G72" s="100">
        <f t="shared" si="15"/>
        <v>61.199999999999989</v>
      </c>
      <c r="H72" s="100">
        <f t="shared" si="15"/>
        <v>61.199999999999989</v>
      </c>
      <c r="I72" s="100">
        <f t="shared" si="15"/>
        <v>61.199999999999989</v>
      </c>
      <c r="J72" s="100">
        <f t="shared" si="15"/>
        <v>50.999999999999986</v>
      </c>
      <c r="K72" s="100">
        <f t="shared" si="15"/>
        <v>40.799999999999983</v>
      </c>
      <c r="L72" s="100">
        <f t="shared" si="15"/>
        <v>30.599999999999984</v>
      </c>
      <c r="M72" s="100">
        <f t="shared" si="15"/>
        <v>20.399999999999984</v>
      </c>
      <c r="N72" s="100">
        <f t="shared" si="15"/>
        <v>10.199999999999985</v>
      </c>
      <c r="O72" s="100">
        <f t="shared" si="15"/>
        <v>10.199999999999985</v>
      </c>
      <c r="P72" s="100">
        <f>O72-P71</f>
        <v>10.199999999999985</v>
      </c>
      <c r="Q72" s="100">
        <f>P72-Q71</f>
        <v>-1.4210854715202004E-14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43" t="s">
        <v>43</v>
      </c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12</v>
      </c>
      <c r="D75" s="96">
        <f>IF(AND(WEEKDAY(D54)&lt;&gt;1,WEEKDAY(D54)&lt;&gt;7),$C$75,0)</f>
        <v>12</v>
      </c>
      <c r="E75" s="96">
        <f t="shared" ref="E75:Q75" si="16">IF(AND(WEEKDAY(E54)&lt;&gt;1,WEEKDAY(E54)&lt;&gt;7),$C$75,0)</f>
        <v>12</v>
      </c>
      <c r="F75" s="96">
        <f t="shared" si="16"/>
        <v>12</v>
      </c>
      <c r="G75" s="96">
        <f t="shared" si="16"/>
        <v>12</v>
      </c>
      <c r="H75" s="96">
        <f t="shared" si="16"/>
        <v>0</v>
      </c>
      <c r="I75" s="96">
        <f t="shared" si="16"/>
        <v>0</v>
      </c>
      <c r="J75" s="96">
        <f t="shared" si="16"/>
        <v>12</v>
      </c>
      <c r="K75" s="96">
        <f t="shared" si="16"/>
        <v>12</v>
      </c>
      <c r="L75" s="96">
        <f t="shared" si="16"/>
        <v>12</v>
      </c>
      <c r="M75" s="96">
        <f t="shared" si="16"/>
        <v>12</v>
      </c>
      <c r="N75" s="96">
        <f t="shared" si="16"/>
        <v>12</v>
      </c>
      <c r="O75" s="96">
        <f t="shared" si="16"/>
        <v>0</v>
      </c>
      <c r="P75" s="96">
        <f t="shared" si="16"/>
        <v>0</v>
      </c>
      <c r="Q75" s="96">
        <f t="shared" si="16"/>
        <v>12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120</v>
      </c>
      <c r="D76" s="100">
        <f t="shared" ref="D76:O76" si="17">C76-D75</f>
        <v>108</v>
      </c>
      <c r="E76" s="100">
        <f t="shared" si="17"/>
        <v>96</v>
      </c>
      <c r="F76" s="100">
        <f t="shared" si="17"/>
        <v>84</v>
      </c>
      <c r="G76" s="100">
        <f t="shared" si="17"/>
        <v>72</v>
      </c>
      <c r="H76" s="100">
        <f t="shared" si="17"/>
        <v>72</v>
      </c>
      <c r="I76" s="100">
        <f t="shared" si="17"/>
        <v>72</v>
      </c>
      <c r="J76" s="100">
        <f t="shared" si="17"/>
        <v>60</v>
      </c>
      <c r="K76" s="100">
        <f t="shared" si="17"/>
        <v>48</v>
      </c>
      <c r="L76" s="100">
        <f t="shared" si="17"/>
        <v>36</v>
      </c>
      <c r="M76" s="100">
        <f t="shared" si="17"/>
        <v>24</v>
      </c>
      <c r="N76" s="100">
        <f t="shared" si="17"/>
        <v>12</v>
      </c>
      <c r="O76" s="100">
        <f t="shared" si="17"/>
        <v>12</v>
      </c>
      <c r="P76" s="100">
        <f>O76-P75</f>
        <v>12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62" t="s">
        <v>35</v>
      </c>
      <c r="C78" s="363"/>
      <c r="D78" s="363"/>
      <c r="E78" s="363"/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64" t="s">
        <v>34</v>
      </c>
      <c r="C79" s="364"/>
      <c r="D79" s="306">
        <f>D54</f>
        <v>40484</v>
      </c>
      <c r="E79" s="306">
        <f t="shared" ref="E79:Q79" si="18">E54</f>
        <v>40485</v>
      </c>
      <c r="F79" s="306">
        <f t="shared" si="18"/>
        <v>40486</v>
      </c>
      <c r="G79" s="306">
        <f t="shared" si="18"/>
        <v>40487</v>
      </c>
      <c r="H79" s="306">
        <f t="shared" si="18"/>
        <v>40488</v>
      </c>
      <c r="I79" s="306">
        <f t="shared" si="18"/>
        <v>40489</v>
      </c>
      <c r="J79" s="306">
        <f t="shared" si="18"/>
        <v>40490</v>
      </c>
      <c r="K79" s="306">
        <f t="shared" si="18"/>
        <v>40491</v>
      </c>
      <c r="L79" s="306">
        <f t="shared" si="18"/>
        <v>40492</v>
      </c>
      <c r="M79" s="306">
        <f t="shared" si="18"/>
        <v>40493</v>
      </c>
      <c r="N79" s="306">
        <f t="shared" si="18"/>
        <v>40494</v>
      </c>
      <c r="O79" s="306">
        <f t="shared" si="18"/>
        <v>40495</v>
      </c>
      <c r="P79" s="306">
        <f t="shared" si="18"/>
        <v>40496</v>
      </c>
      <c r="Q79" s="306">
        <f t="shared" si="18"/>
        <v>40497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65" t="s">
        <v>129</v>
      </c>
      <c r="C80" s="365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65" t="s">
        <v>130</v>
      </c>
      <c r="C81" s="365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65" t="s">
        <v>35</v>
      </c>
      <c r="C82" s="365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54" t="s">
        <v>1</v>
      </c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144</v>
      </c>
      <c r="C86" s="108" t="s">
        <v>118</v>
      </c>
      <c r="D86" s="109">
        <f>IF(C86&lt;&gt;"",4,0)</f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0</v>
      </c>
      <c r="K86" s="113">
        <f ca="1">IF(H86&lt;&gt;0,J86/H86,0)</f>
        <v>0</v>
      </c>
      <c r="L86" s="113">
        <f ca="1">IF(I86&lt;&gt;0,J86/I86,0)</f>
        <v>0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138</v>
      </c>
      <c r="C87" s="108" t="s">
        <v>120</v>
      </c>
      <c r="D87" s="109">
        <f t="shared" ref="D87:D88" si="24">IF(C87&lt;&gt;"",4,0)</f>
        <v>4</v>
      </c>
      <c r="E87" s="110">
        <v>0.85</v>
      </c>
      <c r="F87" s="111">
        <f t="shared" si="19"/>
        <v>3.4</v>
      </c>
      <c r="G87" s="111">
        <f t="shared" si="20"/>
        <v>10</v>
      </c>
      <c r="H87" s="111">
        <f t="shared" si="21"/>
        <v>34</v>
      </c>
      <c r="I87" s="111">
        <f t="shared" si="22"/>
        <v>40</v>
      </c>
      <c r="J87" s="112">
        <f t="shared" ca="1" si="23"/>
        <v>0</v>
      </c>
      <c r="K87" s="113">
        <f t="shared" ref="K87:K95" ca="1" si="25">IF(H87&lt;&gt;0,J87/H87,0)</f>
        <v>0</v>
      </c>
      <c r="L87" s="113">
        <f t="shared" ref="L87:L95" ca="1" si="26">IF(I87&lt;&gt;0,J87/I87,0)</f>
        <v>0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 t="s">
        <v>139</v>
      </c>
      <c r="C88" s="108" t="s">
        <v>119</v>
      </c>
      <c r="D88" s="109">
        <f t="shared" si="24"/>
        <v>4</v>
      </c>
      <c r="E88" s="110">
        <v>0.85</v>
      </c>
      <c r="F88" s="111">
        <f t="shared" si="19"/>
        <v>3.4</v>
      </c>
      <c r="G88" s="111">
        <f t="shared" si="20"/>
        <v>10</v>
      </c>
      <c r="H88" s="111">
        <f t="shared" si="21"/>
        <v>34</v>
      </c>
      <c r="I88" s="111">
        <f t="shared" si="22"/>
        <v>40</v>
      </c>
      <c r="J88" s="112">
        <f t="shared" ca="1" si="23"/>
        <v>0</v>
      </c>
      <c r="K88" s="113">
        <f t="shared" ca="1" si="25"/>
        <v>0</v>
      </c>
      <c r="L88" s="113">
        <f t="shared" ca="1" si="26"/>
        <v>0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/>
      <c r="C89" s="108"/>
      <c r="D89" s="109">
        <f t="shared" ref="D89:D90" si="27">IF(C89&lt;&gt;"",8,0)</f>
        <v>0</v>
      </c>
      <c r="E89" s="110">
        <v>0.85</v>
      </c>
      <c r="F89" s="111">
        <f t="shared" si="19"/>
        <v>0</v>
      </c>
      <c r="G89" s="111">
        <f t="shared" si="20"/>
        <v>10</v>
      </c>
      <c r="H89" s="111">
        <f t="shared" si="21"/>
        <v>0</v>
      </c>
      <c r="I89" s="111">
        <f t="shared" si="22"/>
        <v>0</v>
      </c>
      <c r="J89" s="112">
        <f t="shared" ca="1" si="23"/>
        <v>0</v>
      </c>
      <c r="K89" s="113">
        <f t="shared" si="25"/>
        <v>0</v>
      </c>
      <c r="L89" s="113">
        <f t="shared" si="26"/>
        <v>0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si="27"/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5"/>
        <v>0</v>
      </c>
      <c r="L90" s="113">
        <f t="shared" si="26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5"/>
        <v>0</v>
      </c>
      <c r="L91" s="113">
        <f t="shared" si="26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8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0</v>
      </c>
      <c r="K92" s="113">
        <f t="shared" si="25"/>
        <v>0</v>
      </c>
      <c r="L92" s="113">
        <f t="shared" si="26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8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5"/>
        <v>0</v>
      </c>
      <c r="L93" s="113">
        <f t="shared" si="26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8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5"/>
        <v>0</v>
      </c>
      <c r="L94" s="113">
        <f t="shared" si="26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8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5"/>
        <v>0</v>
      </c>
      <c r="L95" s="113">
        <f t="shared" si="26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12</v>
      </c>
      <c r="E96" s="114"/>
      <c r="F96" s="114">
        <f>SUM(F86:F91)</f>
        <v>10.199999999999999</v>
      </c>
      <c r="G96" s="114"/>
      <c r="H96" s="114">
        <f>SUM(H86:H91)</f>
        <v>102</v>
      </c>
      <c r="I96" s="114">
        <f>SUM(I86:I91)</f>
        <v>120</v>
      </c>
      <c r="J96" s="116">
        <f ca="1">SUM(J86:J91)</f>
        <v>0</v>
      </c>
      <c r="K96" s="117">
        <f ca="1">J96/H96</f>
        <v>0</v>
      </c>
      <c r="L96" s="117">
        <f ca="1">J96/I96</f>
        <v>0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54" t="s">
        <v>9</v>
      </c>
      <c r="C98" s="354"/>
      <c r="D98" s="354"/>
      <c r="E98" s="354"/>
      <c r="F98" s="354"/>
      <c r="G98" s="354"/>
      <c r="H98" s="354"/>
      <c r="I98" s="354"/>
      <c r="J98" s="354"/>
      <c r="K98" s="354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9">B86</f>
        <v>Tiago</v>
      </c>
      <c r="C100" s="119">
        <f t="shared" ref="C100:C110" ca="1" si="30">COUNTIF($D$124:$AH$124,"&gt; 0")</f>
        <v>0</v>
      </c>
      <c r="D100" s="112">
        <f>SUMIFS('4. Timesheet'!D11:D100, '4. Timesheet'!F11:F100,B100) - SUMIFS('4. Timesheet'!E11:E100, '4. Timesheet'!F11:F100,B100)</f>
        <v>0</v>
      </c>
      <c r="E100" s="112">
        <f t="shared" ref="E100:E105" ca="1" si="31">C114</f>
        <v>0</v>
      </c>
      <c r="F100" s="120">
        <f t="shared" ref="F100:F105" si="32">IF(D100&lt;&gt;0,E100/(D100 + E100),1)</f>
        <v>1</v>
      </c>
      <c r="G100" s="112">
        <f t="shared" ref="G100:G105" ca="1" si="33">IF(C100&lt;&gt;0,E100/C100,0)</f>
        <v>0</v>
      </c>
      <c r="H100" s="110">
        <f ca="1">IF(F86&lt;&gt;0,G100/F86,0)</f>
        <v>0</v>
      </c>
      <c r="I100" s="110">
        <f ca="1">IF(D86&lt;&gt;0,G100/D86,0)</f>
        <v>0</v>
      </c>
      <c r="J100" s="121">
        <f t="shared" ref="J100:J105" ca="1" si="34">IF($B$54&lt;&gt;C100,ABS(D100/($B$54-C100)),D100)</f>
        <v>0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9"/>
        <v>Caio</v>
      </c>
      <c r="C101" s="119">
        <f t="shared" ca="1" si="30"/>
        <v>0</v>
      </c>
      <c r="D101" s="112">
        <f>SUMIFS('4. Timesheet'!D11:D100, '4. Timesheet'!F11:F100,B101) - SUMIFS('4. Timesheet'!E11:E100, '4. Timesheet'!F11:F100,B101)</f>
        <v>0</v>
      </c>
      <c r="E101" s="112">
        <f t="shared" ca="1" si="31"/>
        <v>0</v>
      </c>
      <c r="F101" s="120">
        <f t="shared" si="32"/>
        <v>1</v>
      </c>
      <c r="G101" s="112">
        <f t="shared" ca="1" si="33"/>
        <v>0</v>
      </c>
      <c r="H101" s="110">
        <f t="shared" ref="H101:H109" ca="1" si="35">IF(F87&lt;&gt;0,G101/F87,0)</f>
        <v>0</v>
      </c>
      <c r="I101" s="110">
        <f t="shared" ref="I101:I109" ca="1" si="36">IF(D87&lt;&gt;0,G101/D87,0)</f>
        <v>0</v>
      </c>
      <c r="J101" s="121">
        <f t="shared" ca="1" si="34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 t="str">
        <f t="shared" si="29"/>
        <v>Kojiio</v>
      </c>
      <c r="C102" s="119">
        <f t="shared" ca="1" si="30"/>
        <v>0</v>
      </c>
      <c r="D102" s="112">
        <f>SUMIFS('4. Timesheet'!D11:D100, '4. Timesheet'!F11:F100,B102) - SUMIFS('4. Timesheet'!E11:E100, '4. Timesheet'!F11:F100,B102)</f>
        <v>0</v>
      </c>
      <c r="E102" s="112">
        <f t="shared" ca="1" si="31"/>
        <v>0</v>
      </c>
      <c r="F102" s="120">
        <f t="shared" si="32"/>
        <v>1</v>
      </c>
      <c r="G102" s="112">
        <f t="shared" ca="1" si="33"/>
        <v>0</v>
      </c>
      <c r="H102" s="110">
        <f t="shared" ca="1" si="35"/>
        <v>0</v>
      </c>
      <c r="I102" s="110">
        <f t="shared" ca="1" si="36"/>
        <v>0</v>
      </c>
      <c r="J102" s="121">
        <f t="shared" ca="1" si="34"/>
        <v>0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>
        <f t="shared" si="29"/>
        <v>0</v>
      </c>
      <c r="C103" s="119">
        <f t="shared" ca="1" si="30"/>
        <v>0</v>
      </c>
      <c r="D103" s="112">
        <f>SUMIFS('4. Timesheet'!D11:D100, '4. Timesheet'!F11:F100,B103) - SUMIFS('4. Timesheet'!E11:E100, '4. Timesheet'!F11:F100,B103)</f>
        <v>0</v>
      </c>
      <c r="E103" s="112">
        <f t="shared" ca="1" si="31"/>
        <v>0</v>
      </c>
      <c r="F103" s="120">
        <f t="shared" si="32"/>
        <v>1</v>
      </c>
      <c r="G103" s="112">
        <f t="shared" ca="1" si="33"/>
        <v>0</v>
      </c>
      <c r="H103" s="110">
        <f t="shared" si="35"/>
        <v>0</v>
      </c>
      <c r="I103" s="110">
        <f t="shared" si="36"/>
        <v>0</v>
      </c>
      <c r="J103" s="121">
        <f t="shared" ca="1" si="34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9"/>
        <v>0</v>
      </c>
      <c r="C104" s="119">
        <f t="shared" ca="1" si="30"/>
        <v>0</v>
      </c>
      <c r="D104" s="112">
        <f>SUMIFS('4. Timesheet'!D11:D100, '4. Timesheet'!F11:F100,B104) - SUMIFS('4. Timesheet'!E11:E100, '4. Timesheet'!F11:F100,B104)</f>
        <v>0</v>
      </c>
      <c r="E104" s="112">
        <f t="shared" ca="1" si="31"/>
        <v>0</v>
      </c>
      <c r="F104" s="120">
        <f t="shared" si="32"/>
        <v>1</v>
      </c>
      <c r="G104" s="112">
        <f t="shared" ca="1" si="33"/>
        <v>0</v>
      </c>
      <c r="H104" s="110">
        <f t="shared" si="35"/>
        <v>0</v>
      </c>
      <c r="I104" s="110">
        <f t="shared" si="36"/>
        <v>0</v>
      </c>
      <c r="J104" s="121">
        <f t="shared" ca="1" si="34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9"/>
        <v>0</v>
      </c>
      <c r="C105" s="119">
        <f t="shared" ca="1" si="30"/>
        <v>0</v>
      </c>
      <c r="D105" s="112">
        <f>SUMIFS('4. Timesheet'!D11:D100, '4. Timesheet'!F11:F100,B105) - SUMIFS('4. Timesheet'!E11:E100, '4. Timesheet'!F11:F100,B105)</f>
        <v>0</v>
      </c>
      <c r="E105" s="112">
        <f t="shared" ca="1" si="31"/>
        <v>0</v>
      </c>
      <c r="F105" s="120">
        <f t="shared" si="32"/>
        <v>1</v>
      </c>
      <c r="G105" s="112">
        <f t="shared" ca="1" si="33"/>
        <v>0</v>
      </c>
      <c r="H105" s="110">
        <f t="shared" si="35"/>
        <v>0</v>
      </c>
      <c r="I105" s="110">
        <f t="shared" si="36"/>
        <v>0</v>
      </c>
      <c r="J105" s="121">
        <f t="shared" ca="1" si="34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9"/>
        <v>0</v>
      </c>
      <c r="C106" s="119">
        <f t="shared" ca="1" si="30"/>
        <v>0</v>
      </c>
      <c r="D106" s="112">
        <f>SUMIFS('4. Timesheet'!D11:D100, '4. Timesheet'!F11:F100,B106) - SUMIFS('4. Timesheet'!E11:E100, '4. Timesheet'!F11:F100,B106)</f>
        <v>0</v>
      </c>
      <c r="E106" s="112">
        <f ca="1">C124</f>
        <v>0</v>
      </c>
      <c r="F106" s="120">
        <f>IF(D106&lt;&gt;0,E106/(D106 + E106),1)</f>
        <v>1</v>
      </c>
      <c r="G106" s="112">
        <f ca="1">IF(C106&lt;&gt;0,E106/C106,0)</f>
        <v>0</v>
      </c>
      <c r="H106" s="110">
        <f t="shared" si="35"/>
        <v>0</v>
      </c>
      <c r="I106" s="110">
        <f t="shared" si="36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9"/>
        <v>0</v>
      </c>
      <c r="C107" s="119">
        <f t="shared" ca="1" si="30"/>
        <v>0</v>
      </c>
      <c r="D107" s="112">
        <f>SUMIFS('4. Timesheet'!D11:D100, '4. Timesheet'!F11:F100,B107) - SUMIFS('4. Timesheet'!E11:E100, '4. Timesheet'!F11:F100,B107)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5"/>
        <v>0</v>
      </c>
      <c r="I107" s="110">
        <f t="shared" si="36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9"/>
        <v>0</v>
      </c>
      <c r="C108" s="119">
        <f t="shared" ca="1" si="30"/>
        <v>0</v>
      </c>
      <c r="D108" s="112">
        <f>SUMIFS('4. Timesheet'!D11:D100, '4. Timesheet'!F11:F100,B108) - SUMIFS('4. Timesheet'!E11:E100, '4. Timesheet'!F11:F100,B108)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5"/>
        <v>0</v>
      </c>
      <c r="I108" s="110">
        <f t="shared" si="36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9"/>
        <v>0</v>
      </c>
      <c r="C109" s="119">
        <f t="shared" ca="1" si="30"/>
        <v>0</v>
      </c>
      <c r="D109" s="112">
        <f>SUMIFS('4. Timesheet'!D11:D100, '4. Timesheet'!F11:F100,B109) - SUMIFS('4. Timesheet'!E11:E100, '4. Timesheet'!F11:F100,B109)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5"/>
        <v>0</v>
      </c>
      <c r="I109" s="110">
        <f t="shared" si="36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30"/>
        <v>0</v>
      </c>
      <c r="D110" s="124">
        <f>SUM(D100:D105)</f>
        <v>0</v>
      </c>
      <c r="E110" s="124">
        <f ca="1">SUM(E100:E105)</f>
        <v>0</v>
      </c>
      <c r="F110" s="125">
        <f>IF(D110&lt;&gt;0,E110/(D110 + E110),1)</f>
        <v>1</v>
      </c>
      <c r="G110" s="124">
        <f ca="1">SUM(G100:G105)</f>
        <v>0</v>
      </c>
      <c r="H110" s="125">
        <f ca="1">G110/F96</f>
        <v>0</v>
      </c>
      <c r="I110" s="125">
        <f ca="1">G110/D96</f>
        <v>0</v>
      </c>
      <c r="J110" s="124">
        <f ca="1">SUM(J100:J105)</f>
        <v>0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59" t="s">
        <v>82</v>
      </c>
      <c r="C112" s="360"/>
      <c r="D112" s="360"/>
      <c r="E112" s="360"/>
      <c r="F112" s="360"/>
      <c r="G112" s="360"/>
      <c r="H112" s="360"/>
      <c r="I112" s="360"/>
      <c r="J112" s="360"/>
      <c r="K112" s="360"/>
      <c r="L112" s="360"/>
      <c r="M112" s="360"/>
      <c r="N112" s="360"/>
      <c r="O112" s="360"/>
      <c r="P112" s="360"/>
      <c r="Q112" s="360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7">D54</f>
        <v>40484</v>
      </c>
      <c r="E113" s="20">
        <f t="shared" si="37"/>
        <v>40485</v>
      </c>
      <c r="F113" s="20">
        <f t="shared" si="37"/>
        <v>40486</v>
      </c>
      <c r="G113" s="20">
        <f t="shared" si="37"/>
        <v>40487</v>
      </c>
      <c r="H113" s="20">
        <f t="shared" si="37"/>
        <v>40488</v>
      </c>
      <c r="I113" s="20">
        <f t="shared" si="37"/>
        <v>40489</v>
      </c>
      <c r="J113" s="20">
        <f t="shared" si="37"/>
        <v>40490</v>
      </c>
      <c r="K113" s="20">
        <f t="shared" si="37"/>
        <v>40491</v>
      </c>
      <c r="L113" s="20">
        <f t="shared" si="37"/>
        <v>40492</v>
      </c>
      <c r="M113" s="20">
        <f t="shared" si="37"/>
        <v>40493</v>
      </c>
      <c r="N113" s="20">
        <f t="shared" si="37"/>
        <v>40494</v>
      </c>
      <c r="O113" s="20">
        <f t="shared" si="37"/>
        <v>40495</v>
      </c>
      <c r="P113" s="20">
        <f>P54</f>
        <v>40496</v>
      </c>
      <c r="Q113" s="20">
        <f>Q54</f>
        <v>40497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8">B86</f>
        <v>Tiago</v>
      </c>
      <c r="C114" s="129">
        <f t="shared" ref="C114:C119" ca="1" si="39">SUM(D114:AH114)</f>
        <v>0</v>
      </c>
      <c r="D114" s="104">
        <f ca="1">SUMIF('4. Timesheet'!$F$11:$G$100,$B114,'4. Timesheet'!J$11:J$100)</f>
        <v>0</v>
      </c>
      <c r="E114" s="104">
        <f ca="1">SUMIF('4. Timesheet'!$F$11:$G$100,$B114,'4. Timesheet'!K$11:K$100)</f>
        <v>0</v>
      </c>
      <c r="F114" s="104">
        <f ca="1">SUMIF('4. Timesheet'!$F$11:$G$100,$B114,'4. Timesheet'!L$11:L$100)</f>
        <v>0</v>
      </c>
      <c r="G114" s="104">
        <f ca="1">SUMIF('4. Timesheet'!$F$11:$G$100,$B114,'4. Timesheet'!M$11:M$100)</f>
        <v>0</v>
      </c>
      <c r="H114" s="104">
        <f ca="1">SUMIF('4. Timesheet'!$F$11:$G$100,$B114,'4. Timesheet'!N$11:N$100)</f>
        <v>0</v>
      </c>
      <c r="I114" s="104">
        <f ca="1">SUMIF('4. Timesheet'!$F$11:$G$100,$B114,'4. Timesheet'!O$11:O$100)</f>
        <v>0</v>
      </c>
      <c r="J114" s="104">
        <f ca="1">SUMIF('4. Timesheet'!$F$11:$G$100,$B114,'4. Timesheet'!P$11:P$100)</f>
        <v>0</v>
      </c>
      <c r="K114" s="104">
        <f ca="1">SUMIF('4. Timesheet'!$F$11:$G$100,$B114,'4. Timesheet'!Q$11:Q$100)</f>
        <v>0</v>
      </c>
      <c r="L114" s="104">
        <f ca="1">SUMIF('4. Timesheet'!$F$11:$G$100,$B114,'4. Timesheet'!R$11:R$100)</f>
        <v>0</v>
      </c>
      <c r="M114" s="104">
        <f ca="1">SUMIF('4. Timesheet'!$F$11:$G$100,$B114,'4. Timesheet'!S$11:S$100)</f>
        <v>0</v>
      </c>
      <c r="N114" s="104">
        <f ca="1">SUMIF('4. Timesheet'!$F$11:$G$100,$B114,'4. Timesheet'!T$11:T$100)</f>
        <v>0</v>
      </c>
      <c r="O114" s="104">
        <f ca="1">SUMIF('4. Timesheet'!$F$11:$G$100,$B114,'4. Timesheet'!U$11:U$100)</f>
        <v>0</v>
      </c>
      <c r="P114" s="104">
        <f ca="1">SUMIF('4. Timesheet'!$F$11:$G$100,$B114,'4. Timesheet'!V$11:V$100)</f>
        <v>0</v>
      </c>
      <c r="Q114" s="104">
        <f ca="1">SUMIF('4. Timesheet'!$F$11:$G$100,$B114,'4. Timesheet'!W$11:W$100)</f>
        <v>0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8"/>
        <v>Caio</v>
      </c>
      <c r="C115" s="129">
        <f t="shared" ca="1" si="39"/>
        <v>0</v>
      </c>
      <c r="D115" s="104">
        <f ca="1">SUMIF('4. Timesheet'!$F$11:$G$100,$B115,'4. Timesheet'!J$11:J$100)</f>
        <v>0</v>
      </c>
      <c r="E115" s="104">
        <f ca="1">SUMIF('4. Timesheet'!$F$11:$G$100,$B115,'4. Timesheet'!K$11:K$100)</f>
        <v>0</v>
      </c>
      <c r="F115" s="104">
        <f ca="1">SUMIF('4. Timesheet'!$F$11:$G$100,$B115,'4. Timesheet'!L$11:L$100)</f>
        <v>0</v>
      </c>
      <c r="G115" s="104">
        <f ca="1">SUMIF('4. Timesheet'!$F$11:$G$100,$B115,'4. Timesheet'!M$11:M$100)</f>
        <v>0</v>
      </c>
      <c r="H115" s="104">
        <f ca="1">SUMIF('4. Timesheet'!$F$11:$G$100,$B115,'4. Timesheet'!N$11:N$100)</f>
        <v>0</v>
      </c>
      <c r="I115" s="104">
        <f ca="1">SUMIF('4. Timesheet'!$F$11:$G$100,$B115,'4. Timesheet'!O$11:O$100)</f>
        <v>0</v>
      </c>
      <c r="J115" s="104">
        <f ca="1">SUMIF('4. Timesheet'!$F$11:$G$100,$B115,'4. Timesheet'!P$11:P$100)</f>
        <v>0</v>
      </c>
      <c r="K115" s="104">
        <f ca="1">SUMIF('4. Timesheet'!$F$11:$G$100,$B115,'4. Timesheet'!Q$11:Q$100)</f>
        <v>0</v>
      </c>
      <c r="L115" s="104">
        <f ca="1">SUMIF('4. Timesheet'!$F$11:$G$100,$B115,'4. Timesheet'!R$11:R$100)</f>
        <v>0</v>
      </c>
      <c r="M115" s="104">
        <f ca="1">SUMIF('4. Timesheet'!$F$11:$G$100,$B115,'4. Timesheet'!S$11:S$100)</f>
        <v>0</v>
      </c>
      <c r="N115" s="104">
        <f ca="1">SUMIF('4. Timesheet'!$F$11:$G$100,$B115,'4. Timesheet'!T$11:T$100)</f>
        <v>0</v>
      </c>
      <c r="O115" s="104">
        <f ca="1">SUMIF('4. Timesheet'!$F$11:$G$100,$B115,'4. Timesheet'!U$11:U$100)</f>
        <v>0</v>
      </c>
      <c r="P115" s="104">
        <f ca="1">SUMIF('4. Timesheet'!$F$11:$G$100,$B115,'4. Timesheet'!V$11:V$100)</f>
        <v>0</v>
      </c>
      <c r="Q115" s="104">
        <f ca="1">SUMIF('4. Timesheet'!$F$11:$G$100,$B115,'4. Timesheet'!W$11:W$100)</f>
        <v>0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 t="str">
        <f t="shared" si="38"/>
        <v>Kojiio</v>
      </c>
      <c r="C116" s="129">
        <f t="shared" ca="1" si="39"/>
        <v>0</v>
      </c>
      <c r="D116" s="104">
        <f ca="1">SUMIF('4. Timesheet'!$F$11:$G$100,$B116,'4. Timesheet'!J$11:J$100)</f>
        <v>0</v>
      </c>
      <c r="E116" s="104">
        <f ca="1">SUMIF('4. Timesheet'!$F$11:$G$100,$B116,'4. Timesheet'!K$11:K$100)</f>
        <v>0</v>
      </c>
      <c r="F116" s="104">
        <f ca="1">SUMIF('4. Timesheet'!$F$11:$G$100,$B116,'4. Timesheet'!L$11:L$100)</f>
        <v>0</v>
      </c>
      <c r="G116" s="104">
        <f ca="1">SUMIF('4. Timesheet'!$F$11:$G$100,$B116,'4. Timesheet'!M$11:M$100)</f>
        <v>0</v>
      </c>
      <c r="H116" s="104">
        <f ca="1">SUMIF('4. Timesheet'!$F$11:$G$100,$B116,'4. Timesheet'!N$11:N$100)</f>
        <v>0</v>
      </c>
      <c r="I116" s="104">
        <f ca="1">SUMIF('4. Timesheet'!$F$11:$G$100,$B116,'4. Timesheet'!O$11:O$100)</f>
        <v>0</v>
      </c>
      <c r="J116" s="104">
        <f ca="1">SUMIF('4. Timesheet'!$F$11:$G$100,$B116,'4. Timesheet'!P$11:P$100)</f>
        <v>0</v>
      </c>
      <c r="K116" s="104">
        <f ca="1">SUMIF('4. Timesheet'!$F$11:$G$100,$B116,'4. Timesheet'!Q$11:Q$100)</f>
        <v>0</v>
      </c>
      <c r="L116" s="104">
        <f ca="1">SUMIF('4. Timesheet'!$F$11:$G$100,$B116,'4. Timesheet'!R$11:R$100)</f>
        <v>0</v>
      </c>
      <c r="M116" s="104">
        <f ca="1">SUMIF('4. Timesheet'!$F$11:$G$100,$B116,'4. Timesheet'!S$11:S$100)</f>
        <v>0</v>
      </c>
      <c r="N116" s="104">
        <f ca="1">SUMIF('4. Timesheet'!$F$11:$G$100,$B116,'4. Timesheet'!T$11:T$100)</f>
        <v>0</v>
      </c>
      <c r="O116" s="104">
        <f ca="1">SUMIF('4. Timesheet'!$F$11:$G$100,$B116,'4. Timesheet'!U$11:U$100)</f>
        <v>0</v>
      </c>
      <c r="P116" s="104">
        <f ca="1">SUMIF('4. Timesheet'!$F$11:$G$100,$B116,'4. Timesheet'!V$11:V$100)</f>
        <v>0</v>
      </c>
      <c r="Q116" s="104">
        <f ca="1">SUMIF('4. Timesheet'!$F$11:$G$100,$B116,'4. Timesheet'!W$11:W$100)</f>
        <v>0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>
        <f t="shared" si="38"/>
        <v>0</v>
      </c>
      <c r="C117" s="129">
        <f t="shared" ca="1" si="39"/>
        <v>0</v>
      </c>
      <c r="D117" s="104">
        <f ca="1">SUMIF('4. Timesheet'!$F$11:$G$100,$B117,'4. Timesheet'!J$11:J$100)</f>
        <v>0</v>
      </c>
      <c r="E117" s="104">
        <f ca="1">SUMIF('4. Timesheet'!$F$11:$G$100,$B117,'4. Timesheet'!K$11:K$100)</f>
        <v>0</v>
      </c>
      <c r="F117" s="104">
        <f ca="1">SUMIF('4. Timesheet'!$F$11:$G$100,$B117,'4. Timesheet'!L$11:L$100)</f>
        <v>0</v>
      </c>
      <c r="G117" s="104">
        <f ca="1">SUMIF('4. Timesheet'!$F$11:$G$100,$B117,'4. Timesheet'!M$11:M$100)</f>
        <v>0</v>
      </c>
      <c r="H117" s="104">
        <f ca="1">SUMIF('4. Timesheet'!$F$11:$G$100,$B117,'4. Timesheet'!N$11:N$100)</f>
        <v>0</v>
      </c>
      <c r="I117" s="104">
        <f ca="1">SUMIF('4. Timesheet'!$F$11:$G$100,$B117,'4. Timesheet'!O$11:O$100)</f>
        <v>0</v>
      </c>
      <c r="J117" s="104">
        <f ca="1">SUMIF('4. Timesheet'!$F$11:$G$100,$B117,'4. Timesheet'!P$11:P$100)</f>
        <v>0</v>
      </c>
      <c r="K117" s="104">
        <f ca="1">SUMIF('4. Timesheet'!$F$11:$G$100,$B117,'4. Timesheet'!Q$11:Q$100)</f>
        <v>0</v>
      </c>
      <c r="L117" s="104">
        <f ca="1">SUMIF('4. Timesheet'!$F$11:$G$100,$B117,'4. Timesheet'!R$11:R$100)</f>
        <v>0</v>
      </c>
      <c r="M117" s="104">
        <f ca="1">SUMIF('4. Timesheet'!$F$11:$G$100,$B117,'4. Timesheet'!S$11:S$100)</f>
        <v>0</v>
      </c>
      <c r="N117" s="104">
        <f ca="1">SUMIF('4. Timesheet'!$F$11:$G$100,$B117,'4. Timesheet'!T$11:T$100)</f>
        <v>0</v>
      </c>
      <c r="O117" s="104">
        <f ca="1">SUMIF('4. Timesheet'!$F$11:$G$100,$B117,'4. Timesheet'!U$11:U$100)</f>
        <v>0</v>
      </c>
      <c r="P117" s="104">
        <f ca="1">SUMIF('4. Timesheet'!$F$11:$G$100,$B117,'4. Timesheet'!V$11:V$100)</f>
        <v>0</v>
      </c>
      <c r="Q117" s="104">
        <f ca="1">SUMIF('4. Timesheet'!$F$11:$G$100,$B117,'4. Timesheet'!W$11:W$100)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8"/>
        <v>0</v>
      </c>
      <c r="C118" s="129">
        <f t="shared" ca="1" si="39"/>
        <v>0</v>
      </c>
      <c r="D118" s="104">
        <f ca="1">SUMIF('4. Timesheet'!$F$11:$G$100,$B118,'4. Timesheet'!J$11:J$100)</f>
        <v>0</v>
      </c>
      <c r="E118" s="104">
        <f ca="1">SUMIF('4. Timesheet'!$F$11:$G$100,$B118,'4. Timesheet'!K$11:K$100)</f>
        <v>0</v>
      </c>
      <c r="F118" s="104">
        <f ca="1">SUMIF('4. Timesheet'!$F$11:$G$100,$B118,'4. Timesheet'!L$11:L$100)</f>
        <v>0</v>
      </c>
      <c r="G118" s="104">
        <f ca="1">SUMIF('4. Timesheet'!$F$11:$G$100,$B118,'4. Timesheet'!M$11:M$100)</f>
        <v>0</v>
      </c>
      <c r="H118" s="104">
        <f ca="1">SUMIF('4. Timesheet'!$F$11:$G$100,$B118,'4. Timesheet'!N$11:N$100)</f>
        <v>0</v>
      </c>
      <c r="I118" s="104">
        <f ca="1">SUMIF('4. Timesheet'!$F$11:$G$100,$B118,'4. Timesheet'!O$11:O$100)</f>
        <v>0</v>
      </c>
      <c r="J118" s="104">
        <f ca="1">SUMIF('4. Timesheet'!$F$11:$G$100,$B118,'4. Timesheet'!P$11:P$100)</f>
        <v>0</v>
      </c>
      <c r="K118" s="104">
        <f ca="1">SUMIF('4. Timesheet'!$F$11:$G$100,$B118,'4. Timesheet'!Q$11:Q$100)</f>
        <v>0</v>
      </c>
      <c r="L118" s="104">
        <f ca="1">SUMIF('4. Timesheet'!$F$11:$G$100,$B118,'4. Timesheet'!R$11:R$100)</f>
        <v>0</v>
      </c>
      <c r="M118" s="104">
        <f ca="1">SUMIF('4. Timesheet'!$F$11:$G$100,$B118,'4. Timesheet'!S$11:S$100)</f>
        <v>0</v>
      </c>
      <c r="N118" s="104">
        <f ca="1">SUMIF('4. Timesheet'!$F$11:$G$100,$B118,'4. Timesheet'!T$11:T$100)</f>
        <v>0</v>
      </c>
      <c r="O118" s="104">
        <f ca="1">SUMIF('4. Timesheet'!$F$11:$G$100,$B118,'4. Timesheet'!U$11:U$100)</f>
        <v>0</v>
      </c>
      <c r="P118" s="104">
        <f ca="1">SUMIF('4. Timesheet'!$F$11:$G$100,$B118,'4. Timesheet'!V$11:V$100)</f>
        <v>0</v>
      </c>
      <c r="Q118" s="104">
        <f ca="1">SUMIF('4. Timesheet'!$F$11:$G$100,$B118,'4. Timesheet'!W$11:W$100)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8"/>
        <v>0</v>
      </c>
      <c r="C119" s="129">
        <f t="shared" ca="1" si="39"/>
        <v>0</v>
      </c>
      <c r="D119" s="104">
        <f ca="1">SUMIF('4. Timesheet'!$F$11:$G$100,$B119,'4. Timesheet'!J$11:J$100)</f>
        <v>0</v>
      </c>
      <c r="E119" s="104">
        <f ca="1">SUMIF('4. Timesheet'!$F$11:$G$100,$B119,'4. Timesheet'!K$11:K$100)</f>
        <v>0</v>
      </c>
      <c r="F119" s="104">
        <f ca="1">SUMIF('4. Timesheet'!$F$11:$G$100,$B119,'4. Timesheet'!L$11:L$100)</f>
        <v>0</v>
      </c>
      <c r="G119" s="104">
        <f ca="1">SUMIF('4. Timesheet'!$F$11:$G$100,$B119,'4. Timesheet'!M$11:M$100)</f>
        <v>0</v>
      </c>
      <c r="H119" s="104">
        <f ca="1">SUMIF('4. Timesheet'!$F$11:$G$100,$B119,'4. Timesheet'!N$11:N$100)</f>
        <v>0</v>
      </c>
      <c r="I119" s="104">
        <f ca="1">SUMIF('4. Timesheet'!$F$11:$G$100,$B119,'4. Timesheet'!O$11:O$100)</f>
        <v>0</v>
      </c>
      <c r="J119" s="104">
        <f ca="1">SUMIF('4. Timesheet'!$F$11:$G$100,$B119,'4. Timesheet'!P$11:P$100)</f>
        <v>0</v>
      </c>
      <c r="K119" s="104">
        <f ca="1">SUMIF('4. Timesheet'!$F$11:$G$100,$B119,'4. Timesheet'!Q$11:Q$100)</f>
        <v>0</v>
      </c>
      <c r="L119" s="104">
        <f ca="1">SUMIF('4. Timesheet'!$F$11:$G$100,$B119,'4. Timesheet'!R$11:R$100)</f>
        <v>0</v>
      </c>
      <c r="M119" s="104">
        <f ca="1">SUMIF('4. Timesheet'!$F$11:$G$100,$B119,'4. Timesheet'!S$11:S$100)</f>
        <v>0</v>
      </c>
      <c r="N119" s="104">
        <f ca="1">SUMIF('4. Timesheet'!$F$11:$G$100,$B119,'4. Timesheet'!T$11:T$100)</f>
        <v>0</v>
      </c>
      <c r="O119" s="104">
        <f ca="1">SUMIF('4. Timesheet'!$F$11:$G$100,$B119,'4. Timesheet'!U$11:U$100)</f>
        <v>0</v>
      </c>
      <c r="P119" s="104">
        <f ca="1">SUMIF('4. Timesheet'!$F$11:$G$100,$B119,'4. Timesheet'!V$11:V$100)</f>
        <v>0</v>
      </c>
      <c r="Q119" s="104">
        <f ca="1">SUMIF('4. Timesheet'!$F$11:$G$100,$B119,'4. Timesheet'!W$11:W$100)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8"/>
        <v>0</v>
      </c>
      <c r="C120" s="129">
        <f ca="1">SUM(D120:AH120)</f>
        <v>0</v>
      </c>
      <c r="D120" s="104">
        <f ca="1">SUMIF('4. Timesheet'!$F$11:$G$100,$B120,'4. Timesheet'!J$11:J$100)</f>
        <v>0</v>
      </c>
      <c r="E120" s="104">
        <f ca="1">SUMIF('4. Timesheet'!$F$11:$G$100,$B120,'4. Timesheet'!K$11:K$100)</f>
        <v>0</v>
      </c>
      <c r="F120" s="104">
        <f ca="1">SUMIF('4. Timesheet'!$F$11:$G$100,$B120,'4. Timesheet'!L$11:L$100)</f>
        <v>0</v>
      </c>
      <c r="G120" s="104">
        <f ca="1">SUMIF('4. Timesheet'!$F$11:$G$100,$B120,'4. Timesheet'!M$11:M$100)</f>
        <v>0</v>
      </c>
      <c r="H120" s="104">
        <f ca="1">SUMIF('4. Timesheet'!$F$11:$G$100,$B120,'4. Timesheet'!N$11:N$100)</f>
        <v>0</v>
      </c>
      <c r="I120" s="104">
        <f ca="1">SUMIF('4. Timesheet'!$F$11:$G$100,$B120,'4. Timesheet'!O$11:O$100)</f>
        <v>0</v>
      </c>
      <c r="J120" s="104">
        <f ca="1">SUMIF('4. Timesheet'!$F$11:$G$100,$B120,'4. Timesheet'!P$11:P$100)</f>
        <v>0</v>
      </c>
      <c r="K120" s="104">
        <f ca="1">SUMIF('4. Timesheet'!$F$11:$G$100,$B120,'4. Timesheet'!Q$11:Q$100)</f>
        <v>0</v>
      </c>
      <c r="L120" s="104">
        <f ca="1">SUMIF('4. Timesheet'!$F$11:$G$100,$B120,'4. Timesheet'!R$11:R$100)</f>
        <v>0</v>
      </c>
      <c r="M120" s="104">
        <f ca="1">SUMIF('4. Timesheet'!$F$11:$G$100,$B120,'4. Timesheet'!S$11:S$100)</f>
        <v>0</v>
      </c>
      <c r="N120" s="104">
        <f ca="1">SUMIF('4. Timesheet'!$F$11:$G$100,$B120,'4. Timesheet'!T$11:T$100)</f>
        <v>0</v>
      </c>
      <c r="O120" s="104">
        <f ca="1">SUMIF('4. Timesheet'!$F$11:$G$100,$B120,'4. Timesheet'!U$11:U$100)</f>
        <v>0</v>
      </c>
      <c r="P120" s="104">
        <f ca="1">SUMIF('4. Timesheet'!$F$11:$G$100,$B120,'4. Timesheet'!V$11:V$100)</f>
        <v>0</v>
      </c>
      <c r="Q120" s="104">
        <f ca="1">SUMIF('4. Timesheet'!$F$11:$G$100,$B120,'4. Timesheet'!W$11:W$100)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8"/>
        <v>0</v>
      </c>
      <c r="C121" s="129">
        <f ca="1">SUM(D121:AH121)</f>
        <v>0</v>
      </c>
      <c r="D121" s="104">
        <f ca="1">SUMIF('4. Timesheet'!$F$11:$G$100,$B121,'4. Timesheet'!J$11:J$100)</f>
        <v>0</v>
      </c>
      <c r="E121" s="104">
        <f ca="1">SUMIF('4. Timesheet'!$F$11:$G$100,$B121,'4. Timesheet'!K$11:K$100)</f>
        <v>0</v>
      </c>
      <c r="F121" s="104">
        <f ca="1">SUMIF('4. Timesheet'!$F$11:$G$100,$B121,'4. Timesheet'!L$11:L$100)</f>
        <v>0</v>
      </c>
      <c r="G121" s="104">
        <f ca="1">SUMIF('4. Timesheet'!$F$11:$G$100,$B121,'4. Timesheet'!M$11:M$100)</f>
        <v>0</v>
      </c>
      <c r="H121" s="104">
        <f ca="1">SUMIF('4. Timesheet'!$F$11:$G$100,$B121,'4. Timesheet'!N$11:N$100)</f>
        <v>0</v>
      </c>
      <c r="I121" s="104">
        <f ca="1">SUMIF('4. Timesheet'!$F$11:$G$100,$B121,'4. Timesheet'!O$11:O$100)</f>
        <v>0</v>
      </c>
      <c r="J121" s="104">
        <f ca="1">SUMIF('4. Timesheet'!$F$11:$G$100,$B121,'4. Timesheet'!P$11:P$100)</f>
        <v>0</v>
      </c>
      <c r="K121" s="104">
        <f ca="1">SUMIF('4. Timesheet'!$F$11:$G$100,$B121,'4. Timesheet'!Q$11:Q$100)</f>
        <v>0</v>
      </c>
      <c r="L121" s="104">
        <f ca="1">SUMIF('4. Timesheet'!$F$11:$G$100,$B121,'4. Timesheet'!R$11:R$100)</f>
        <v>0</v>
      </c>
      <c r="M121" s="104">
        <f ca="1">SUMIF('4. Timesheet'!$F$11:$G$100,$B121,'4. Timesheet'!S$11:S$100)</f>
        <v>0</v>
      </c>
      <c r="N121" s="104">
        <f ca="1">SUMIF('4. Timesheet'!$F$11:$G$100,$B121,'4. Timesheet'!T$11:T$100)</f>
        <v>0</v>
      </c>
      <c r="O121" s="104">
        <f ca="1">SUMIF('4. Timesheet'!$F$11:$G$100,$B121,'4. Timesheet'!U$11:U$100)</f>
        <v>0</v>
      </c>
      <c r="P121" s="104">
        <f ca="1">SUMIF('4. Timesheet'!$F$11:$G$100,$B121,'4. Timesheet'!V$11:V$100)</f>
        <v>0</v>
      </c>
      <c r="Q121" s="104">
        <f ca="1">SUMIF('4. Timesheet'!$F$11:$G$100,$B121,'4. Timesheet'!W$11:W$100)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8"/>
        <v>0</v>
      </c>
      <c r="C122" s="129">
        <f ca="1">SUM(D122:AH122)</f>
        <v>0</v>
      </c>
      <c r="D122" s="104">
        <f ca="1">SUMIF('4. Timesheet'!$F$11:$G$100,$B122,'4. Timesheet'!J$11:J$100)</f>
        <v>0</v>
      </c>
      <c r="E122" s="104">
        <f ca="1">SUMIF('4. Timesheet'!$F$11:$G$100,$B122,'4. Timesheet'!K$11:K$100)</f>
        <v>0</v>
      </c>
      <c r="F122" s="104">
        <f ca="1">SUMIF('4. Timesheet'!$F$11:$G$100,$B122,'4. Timesheet'!L$11:L$100)</f>
        <v>0</v>
      </c>
      <c r="G122" s="104">
        <f ca="1">SUMIF('4. Timesheet'!$F$11:$G$100,$B122,'4. Timesheet'!M$11:M$100)</f>
        <v>0</v>
      </c>
      <c r="H122" s="104">
        <f ca="1">SUMIF('4. Timesheet'!$F$11:$G$100,$B122,'4. Timesheet'!N$11:N$100)</f>
        <v>0</v>
      </c>
      <c r="I122" s="104">
        <f ca="1">SUMIF('4. Timesheet'!$F$11:$G$100,$B122,'4. Timesheet'!O$11:O$100)</f>
        <v>0</v>
      </c>
      <c r="J122" s="104">
        <f ca="1">SUMIF('4. Timesheet'!$F$11:$G$100,$B122,'4. Timesheet'!P$11:P$100)</f>
        <v>0</v>
      </c>
      <c r="K122" s="104">
        <f ca="1">SUMIF('4. Timesheet'!$F$11:$G$100,$B122,'4. Timesheet'!Q$11:Q$100)</f>
        <v>0</v>
      </c>
      <c r="L122" s="104">
        <f ca="1">SUMIF('4. Timesheet'!$F$11:$G$100,$B122,'4. Timesheet'!R$11:R$100)</f>
        <v>0</v>
      </c>
      <c r="M122" s="104">
        <f ca="1">SUMIF('4. Timesheet'!$F$11:$G$100,$B122,'4. Timesheet'!S$11:S$100)</f>
        <v>0</v>
      </c>
      <c r="N122" s="104">
        <f ca="1">SUMIF('4. Timesheet'!$F$11:$G$100,$B122,'4. Timesheet'!T$11:T$100)</f>
        <v>0</v>
      </c>
      <c r="O122" s="104">
        <f ca="1">SUMIF('4. Timesheet'!$F$11:$G$100,$B122,'4. Timesheet'!U$11:U$100)</f>
        <v>0</v>
      </c>
      <c r="P122" s="104">
        <f ca="1">SUMIF('4. Timesheet'!$F$11:$G$100,$B122,'4. Timesheet'!V$11:V$100)</f>
        <v>0</v>
      </c>
      <c r="Q122" s="104">
        <f ca="1">SUMIF('4. Timesheet'!$F$11:$G$100,$B122,'4. Timesheet'!W$11:W$100)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8"/>
        <v>0</v>
      </c>
      <c r="C123" s="129">
        <f ca="1">SUM(D123:AH123)</f>
        <v>0</v>
      </c>
      <c r="D123" s="104">
        <f ca="1">SUMIF('4. Timesheet'!$F$11:$G$100,$B123,'4. Timesheet'!J$11:J$100)</f>
        <v>0</v>
      </c>
      <c r="E123" s="104">
        <f ca="1">SUMIF('4. Timesheet'!$F$11:$G$100,$B123,'4. Timesheet'!K$11:K$100)</f>
        <v>0</v>
      </c>
      <c r="F123" s="104">
        <f ca="1">SUMIF('4. Timesheet'!$F$11:$G$100,$B123,'4. Timesheet'!L$11:L$100)</f>
        <v>0</v>
      </c>
      <c r="G123" s="104">
        <f ca="1">SUMIF('4. Timesheet'!$F$11:$G$100,$B123,'4. Timesheet'!M$11:M$100)</f>
        <v>0</v>
      </c>
      <c r="H123" s="104">
        <f ca="1">SUMIF('4. Timesheet'!$F$11:$G$100,$B123,'4. Timesheet'!N$11:N$100)</f>
        <v>0</v>
      </c>
      <c r="I123" s="104">
        <f ca="1">SUMIF('4. Timesheet'!$F$11:$G$100,$B123,'4. Timesheet'!O$11:O$100)</f>
        <v>0</v>
      </c>
      <c r="J123" s="104">
        <f ca="1">SUMIF('4. Timesheet'!$F$11:$G$100,$B123,'4. Timesheet'!P$11:P$100)</f>
        <v>0</v>
      </c>
      <c r="K123" s="104">
        <f ca="1">SUMIF('4. Timesheet'!$F$11:$G$100,$B123,'4. Timesheet'!Q$11:Q$100)</f>
        <v>0</v>
      </c>
      <c r="L123" s="104">
        <f ca="1">SUMIF('4. Timesheet'!$F$11:$G$100,$B123,'4. Timesheet'!R$11:R$100)</f>
        <v>0</v>
      </c>
      <c r="M123" s="104">
        <f ca="1">SUMIF('4. Timesheet'!$F$11:$G$100,$B123,'4. Timesheet'!S$11:S$100)</f>
        <v>0</v>
      </c>
      <c r="N123" s="104">
        <f ca="1">SUMIF('4. Timesheet'!$F$11:$G$100,$B123,'4. Timesheet'!T$11:T$100)</f>
        <v>0</v>
      </c>
      <c r="O123" s="104">
        <f ca="1">SUMIF('4. Timesheet'!$F$11:$G$100,$B123,'4. Timesheet'!U$11:U$100)</f>
        <v>0</v>
      </c>
      <c r="P123" s="104">
        <f ca="1">SUMIF('4. Timesheet'!$F$11:$G$100,$B123,'4. Timesheet'!V$11:V$100)</f>
        <v>0</v>
      </c>
      <c r="Q123" s="104">
        <f ca="1">SUMIF('4. Timesheet'!$F$11:$G$100,$B123,'4. Timesheet'!W$11:W$100)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40">SUM(C114:C119)</f>
        <v>0</v>
      </c>
      <c r="D124" s="124">
        <f t="shared" ca="1" si="40"/>
        <v>0</v>
      </c>
      <c r="E124" s="124">
        <f t="shared" ca="1" si="40"/>
        <v>0</v>
      </c>
      <c r="F124" s="124">
        <f t="shared" ca="1" si="40"/>
        <v>0</v>
      </c>
      <c r="G124" s="124">
        <f t="shared" ca="1" si="40"/>
        <v>0</v>
      </c>
      <c r="H124" s="124">
        <f t="shared" ca="1" si="40"/>
        <v>0</v>
      </c>
      <c r="I124" s="124">
        <f t="shared" ca="1" si="40"/>
        <v>0</v>
      </c>
      <c r="J124" s="124">
        <f t="shared" ca="1" si="40"/>
        <v>0</v>
      </c>
      <c r="K124" s="124">
        <f t="shared" ca="1" si="40"/>
        <v>0</v>
      </c>
      <c r="L124" s="124">
        <f t="shared" ca="1" si="40"/>
        <v>0</v>
      </c>
      <c r="M124" s="124">
        <f t="shared" ca="1" si="40"/>
        <v>0</v>
      </c>
      <c r="N124" s="124">
        <f t="shared" ca="1" si="40"/>
        <v>0</v>
      </c>
      <c r="O124" s="124">
        <f t="shared" ca="1" si="40"/>
        <v>0</v>
      </c>
      <c r="P124" s="124">
        <f ca="1">SUM(P114:P119)</f>
        <v>0</v>
      </c>
      <c r="Q124" s="124">
        <f ca="1">SUM(Q114:Q119)</f>
        <v>0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61" t="s">
        <v>35</v>
      </c>
      <c r="C237" s="361"/>
      <c r="D237" s="361"/>
      <c r="E237" s="361"/>
      <c r="F237" s="361"/>
      <c r="G237" s="361"/>
      <c r="H237" s="361"/>
      <c r="I237" s="361"/>
      <c r="J237" s="361"/>
      <c r="K237" s="361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39"/>
      <c r="C239" s="340"/>
      <c r="D239" s="339"/>
      <c r="E239" s="341"/>
      <c r="F239" s="340"/>
      <c r="G239" s="137"/>
      <c r="H239" s="137"/>
      <c r="I239" s="339"/>
      <c r="J239" s="341"/>
      <c r="K239" s="340"/>
    </row>
    <row r="240" spans="1:40">
      <c r="B240" s="339"/>
      <c r="C240" s="340"/>
      <c r="D240" s="339"/>
      <c r="E240" s="341"/>
      <c r="F240" s="340"/>
      <c r="G240" s="137"/>
      <c r="H240" s="137"/>
      <c r="I240" s="339"/>
      <c r="J240" s="341"/>
      <c r="K240" s="340"/>
    </row>
    <row r="241" spans="2:11">
      <c r="B241" s="339"/>
      <c r="C241" s="340"/>
      <c r="D241" s="339"/>
      <c r="E241" s="341"/>
      <c r="F241" s="340"/>
      <c r="G241" s="137"/>
      <c r="H241" s="137"/>
      <c r="I241" s="339"/>
      <c r="J241" s="341"/>
      <c r="K241" s="340"/>
    </row>
    <row r="242" spans="2:11">
      <c r="B242" s="339"/>
      <c r="C242" s="340"/>
      <c r="D242" s="339"/>
      <c r="E242" s="341"/>
      <c r="F242" s="340"/>
      <c r="G242" s="137"/>
      <c r="H242" s="137"/>
      <c r="I242" s="339"/>
      <c r="J242" s="341"/>
      <c r="K242" s="340"/>
    </row>
    <row r="243" spans="2:11" ht="14.25" customHeight="1">
      <c r="B243" s="339"/>
      <c r="C243" s="340"/>
      <c r="D243" s="339"/>
      <c r="E243" s="341"/>
      <c r="F243" s="340"/>
      <c r="G243" s="137"/>
      <c r="H243" s="137"/>
      <c r="I243" s="339"/>
      <c r="J243" s="341"/>
      <c r="K243" s="340"/>
    </row>
    <row r="244" spans="2:11">
      <c r="B244" s="339"/>
      <c r="C244" s="340"/>
      <c r="D244" s="339"/>
      <c r="E244" s="341"/>
      <c r="F244" s="340"/>
      <c r="G244" s="137"/>
      <c r="H244" s="137"/>
      <c r="I244" s="339"/>
      <c r="J244" s="341"/>
      <c r="K244" s="340"/>
    </row>
    <row r="245" spans="2:11">
      <c r="B245" s="339"/>
      <c r="C245" s="340"/>
      <c r="D245" s="339"/>
      <c r="E245" s="341"/>
      <c r="F245" s="340"/>
      <c r="G245" s="137"/>
      <c r="H245" s="137"/>
      <c r="I245" s="339"/>
      <c r="J245" s="341"/>
      <c r="K245" s="340"/>
    </row>
    <row r="246" spans="2:11">
      <c r="B246" s="339"/>
      <c r="C246" s="340"/>
      <c r="D246" s="339"/>
      <c r="E246" s="341"/>
      <c r="F246" s="340"/>
      <c r="G246" s="137"/>
      <c r="H246" s="137"/>
      <c r="I246" s="339"/>
      <c r="J246" s="341"/>
      <c r="K246" s="340"/>
    </row>
    <row r="247" spans="2:11">
      <c r="B247" s="339"/>
      <c r="C247" s="340"/>
      <c r="D247" s="339"/>
      <c r="E247" s="341"/>
      <c r="F247" s="340"/>
      <c r="G247" s="137"/>
      <c r="H247" s="137"/>
      <c r="I247" s="339"/>
      <c r="J247" s="341"/>
      <c r="K247" s="340"/>
    </row>
    <row r="248" spans="2:11">
      <c r="B248" s="339"/>
      <c r="C248" s="340"/>
      <c r="D248" s="339"/>
      <c r="E248" s="341"/>
      <c r="F248" s="340"/>
      <c r="G248" s="137"/>
      <c r="H248" s="137"/>
      <c r="I248" s="339"/>
      <c r="J248" s="341"/>
      <c r="K248" s="340"/>
    </row>
    <row r="249" spans="2:11">
      <c r="B249" s="339"/>
      <c r="C249" s="340"/>
      <c r="D249" s="339"/>
      <c r="E249" s="341"/>
      <c r="F249" s="340"/>
      <c r="G249" s="137"/>
      <c r="H249" s="137"/>
      <c r="I249" s="339"/>
      <c r="J249" s="341"/>
      <c r="K249" s="340"/>
    </row>
    <row r="250" spans="2:11">
      <c r="B250" s="339"/>
      <c r="C250" s="340"/>
      <c r="D250" s="339"/>
      <c r="E250" s="341"/>
      <c r="F250" s="340"/>
      <c r="G250" s="137"/>
      <c r="H250" s="137"/>
      <c r="I250" s="339"/>
      <c r="J250" s="341"/>
      <c r="K250" s="340"/>
    </row>
    <row r="251" spans="2:11">
      <c r="B251" s="339"/>
      <c r="C251" s="340"/>
      <c r="D251" s="339"/>
      <c r="E251" s="341"/>
      <c r="F251" s="340"/>
      <c r="G251" s="137"/>
      <c r="H251" s="137"/>
      <c r="I251" s="339"/>
      <c r="J251" s="341"/>
      <c r="K251" s="340"/>
    </row>
    <row r="252" spans="2:11">
      <c r="B252" s="339"/>
      <c r="C252" s="340"/>
      <c r="D252" s="339"/>
      <c r="E252" s="341"/>
      <c r="F252" s="340"/>
      <c r="G252" s="137"/>
      <c r="H252" s="137"/>
      <c r="I252" s="339"/>
      <c r="J252" s="341"/>
      <c r="K252" s="340"/>
    </row>
    <row r="253" spans="2:11">
      <c r="B253" s="339"/>
      <c r="C253" s="340"/>
      <c r="D253" s="339"/>
      <c r="E253" s="341"/>
      <c r="F253" s="340"/>
      <c r="G253" s="137"/>
      <c r="H253" s="137"/>
      <c r="I253" s="339"/>
      <c r="J253" s="341"/>
      <c r="K253" s="340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8:C248"/>
    <mergeCell ref="D248:F248"/>
    <mergeCell ref="I248:K248"/>
    <mergeCell ref="B249:C249"/>
    <mergeCell ref="D249:F249"/>
    <mergeCell ref="I249:K249"/>
    <mergeCell ref="O10:O11"/>
    <mergeCell ref="N31:O32"/>
    <mergeCell ref="N13:O13"/>
    <mergeCell ref="N22:O22"/>
    <mergeCell ref="N23:O24"/>
  </mergeCells>
  <conditionalFormatting sqref="C75:S75 D71:Q71">
    <cfRule type="expression" dxfId="62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61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60" priority="10" stopIfTrue="1">
      <formula>OR(WEEKDAY(D54)=1,WEEKDAY(D54)=7,D55="FER")</formula>
    </cfRule>
  </conditionalFormatting>
  <conditionalFormatting sqref="D56:Q56">
    <cfRule type="expression" dxfId="59" priority="9" stopIfTrue="1">
      <formula>OR(WEEKDAY(D54)=1,WEEKDAY(D54)=7,D55="FER")</formula>
    </cfRule>
  </conditionalFormatting>
  <conditionalFormatting sqref="D55:Q55">
    <cfRule type="expression" dxfId="58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19"/>
  <sheetViews>
    <sheetView tabSelected="1" workbookViewId="0">
      <pane xSplit="9" ySplit="10" topLeftCell="J11" activePane="bottomRight" state="frozen"/>
      <selection pane="topRight" activeCell="J1" sqref="J1"/>
      <selection pane="bottomLeft" activeCell="A10" sqref="A10"/>
      <selection pane="bottomRight" activeCell="M18" sqref="M18"/>
    </sheetView>
  </sheetViews>
  <sheetFormatPr defaultRowHeight="15"/>
  <cols>
    <col min="1" max="1" width="4.140625" style="23" customWidth="1"/>
    <col min="2" max="2" width="23.140625" style="26" bestFit="1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8.5" customHeight="1">
      <c r="B2" s="12"/>
      <c r="D2" s="24"/>
      <c r="E2" s="24"/>
      <c r="F2" s="25"/>
      <c r="G2" s="376" t="str">
        <f>'1. Backlog'!$H$1</f>
        <v>TNK - Tough Zone</v>
      </c>
      <c r="H2" s="376"/>
      <c r="I2" s="376"/>
      <c r="J2" s="376"/>
      <c r="K2" s="376"/>
      <c r="L2" s="376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>
      <c r="B5" s="31" t="s">
        <v>125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78" t="s">
        <v>50</v>
      </c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80" t="s">
        <v>49</v>
      </c>
      <c r="C7" s="373" t="s">
        <v>106</v>
      </c>
      <c r="D7" s="373" t="s">
        <v>107</v>
      </c>
      <c r="E7" s="373" t="s">
        <v>108</v>
      </c>
      <c r="F7" s="383" t="s">
        <v>46</v>
      </c>
      <c r="G7" s="384"/>
      <c r="H7" s="380" t="s">
        <v>94</v>
      </c>
      <c r="I7" s="373" t="s">
        <v>109</v>
      </c>
      <c r="J7" s="377" t="s">
        <v>92</v>
      </c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89" t="s">
        <v>105</v>
      </c>
      <c r="Y7" s="373" t="s">
        <v>54</v>
      </c>
      <c r="Z7" s="373" t="s">
        <v>104</v>
      </c>
      <c r="AA7" s="373" t="s">
        <v>103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81"/>
      <c r="C8" s="379"/>
      <c r="D8" s="379"/>
      <c r="E8" s="379"/>
      <c r="F8" s="385"/>
      <c r="G8" s="386"/>
      <c r="H8" s="381"/>
      <c r="I8" s="379"/>
      <c r="J8" s="190">
        <f>'3. Resources'!D54</f>
        <v>40484</v>
      </c>
      <c r="K8" s="190">
        <f>'3. Resources'!E54</f>
        <v>40485</v>
      </c>
      <c r="L8" s="190">
        <f>'3. Resources'!F54</f>
        <v>40486</v>
      </c>
      <c r="M8" s="190">
        <f>'3. Resources'!G54</f>
        <v>40487</v>
      </c>
      <c r="N8" s="190">
        <f>'3. Resources'!H54</f>
        <v>40488</v>
      </c>
      <c r="O8" s="190">
        <f>'3. Resources'!I54</f>
        <v>40489</v>
      </c>
      <c r="P8" s="190">
        <f>'3. Resources'!J54</f>
        <v>40490</v>
      </c>
      <c r="Q8" s="190">
        <f>'3. Resources'!K54</f>
        <v>40491</v>
      </c>
      <c r="R8" s="190">
        <f>'3. Resources'!L54</f>
        <v>40492</v>
      </c>
      <c r="S8" s="190">
        <f>'3. Resources'!M54</f>
        <v>40493</v>
      </c>
      <c r="T8" s="190">
        <f>'3. Resources'!N54</f>
        <v>40494</v>
      </c>
      <c r="U8" s="190">
        <f>'3. Resources'!O54</f>
        <v>40495</v>
      </c>
      <c r="V8" s="190">
        <f>'3. Resources'!P54</f>
        <v>40496</v>
      </c>
      <c r="W8" s="190">
        <f>'3. Resources'!Q54</f>
        <v>40497</v>
      </c>
      <c r="X8" s="389"/>
      <c r="Y8" s="374"/>
      <c r="Z8" s="382"/>
      <c r="AA8" s="382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82"/>
      <c r="C9" s="374"/>
      <c r="D9" s="374"/>
      <c r="E9" s="374"/>
      <c r="F9" s="387"/>
      <c r="G9" s="388"/>
      <c r="H9" s="382"/>
      <c r="I9" s="374"/>
      <c r="J9" s="189">
        <f>'3. Resources'!D55</f>
        <v>3</v>
      </c>
      <c r="K9" s="189">
        <f>'3. Resources'!E55</f>
        <v>4</v>
      </c>
      <c r="L9" s="189">
        <f>'3. Resources'!F55</f>
        <v>5</v>
      </c>
      <c r="M9" s="189">
        <f>'3. Resources'!G55</f>
        <v>6</v>
      </c>
      <c r="N9" s="189">
        <f>'3. Resources'!H55</f>
        <v>7</v>
      </c>
      <c r="O9" s="189">
        <f>'3. Resources'!I55</f>
        <v>1</v>
      </c>
      <c r="P9" s="189">
        <f>'3. Resources'!J55</f>
        <v>2</v>
      </c>
      <c r="Q9" s="189">
        <f>'3. Resources'!K55</f>
        <v>3</v>
      </c>
      <c r="R9" s="189">
        <f>'3. Resources'!L55</f>
        <v>4</v>
      </c>
      <c r="S9" s="189">
        <f>'3. Resources'!M55</f>
        <v>5</v>
      </c>
      <c r="T9" s="189">
        <f>'3. Resources'!N55</f>
        <v>6</v>
      </c>
      <c r="U9" s="189">
        <f>'3. Resources'!O55</f>
        <v>7</v>
      </c>
      <c r="V9" s="189">
        <f>'3. Resources'!P55</f>
        <v>1</v>
      </c>
      <c r="W9" s="189">
        <f>'3. Resources'!Q55</f>
        <v>2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SUM(C11:C100)</f>
        <v>0</v>
      </c>
      <c r="D10" s="40">
        <f>SUM(D11:D100)</f>
        <v>0</v>
      </c>
      <c r="E10" s="40">
        <f>SUM(E11:E100)</f>
        <v>0</v>
      </c>
      <c r="F10" s="372"/>
      <c r="G10" s="372"/>
      <c r="H10" s="41"/>
      <c r="I10" s="42">
        <f>IF(D10&lt;&gt;0,E10/D10,0)</f>
        <v>0</v>
      </c>
      <c r="J10" s="41">
        <f>SUM(J11:J100)</f>
        <v>0</v>
      </c>
      <c r="K10" s="41">
        <f t="shared" ref="K10:U10" si="0">SUM(K11:K100)</f>
        <v>0</v>
      </c>
      <c r="L10" s="41">
        <f t="shared" si="0"/>
        <v>0</v>
      </c>
      <c r="M10" s="41">
        <f t="shared" si="0"/>
        <v>0</v>
      </c>
      <c r="N10" s="41">
        <f t="shared" si="0"/>
        <v>0</v>
      </c>
      <c r="O10" s="41">
        <f t="shared" si="0"/>
        <v>0</v>
      </c>
      <c r="P10" s="41">
        <f t="shared" si="0"/>
        <v>0</v>
      </c>
      <c r="Q10" s="41">
        <f t="shared" si="0"/>
        <v>0</v>
      </c>
      <c r="R10" s="41">
        <f t="shared" si="0"/>
        <v>0</v>
      </c>
      <c r="S10" s="41">
        <f t="shared" si="0"/>
        <v>0</v>
      </c>
      <c r="T10" s="41">
        <f t="shared" si="0"/>
        <v>0</v>
      </c>
      <c r="U10" s="41">
        <f t="shared" si="0"/>
        <v>0</v>
      </c>
      <c r="V10" s="41">
        <f>SUM(V11:V100)</f>
        <v>0</v>
      </c>
      <c r="W10" s="41">
        <f>SUM(W11:W100)</f>
        <v>0</v>
      </c>
      <c r="X10" s="43">
        <f>D10-E10</f>
        <v>0</v>
      </c>
      <c r="Y10" s="44"/>
      <c r="Z10" s="45">
        <f>IF(AND(C10&lt;&gt;"",C10&lt;&gt;0),D10/C10-1,0)</f>
        <v>0</v>
      </c>
      <c r="AA10" s="40">
        <f>D10-C10</f>
        <v>0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95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09" t="s">
        <v>132</v>
      </c>
      <c r="C12" s="310"/>
      <c r="D12" s="310"/>
      <c r="E12" s="311">
        <f>SUM(J12:W12)</f>
        <v>0</v>
      </c>
      <c r="F12" s="370" t="s">
        <v>144</v>
      </c>
      <c r="G12" s="371"/>
      <c r="H12" s="41" t="str">
        <f>IF($F12&lt;&gt;"Resource name",VLOOKUP($F12,'3. Resources'!$B$86:$C$95,2,FALSE),"")</f>
        <v>PRG</v>
      </c>
      <c r="I12" s="42">
        <f t="shared" ref="I12:I22" si="1">IF(D12&lt;&gt;0,E12/D12,0)</f>
        <v>0</v>
      </c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40">
        <f t="shared" ref="X12:X22" si="2">D12-E12</f>
        <v>0</v>
      </c>
      <c r="Y12" s="44"/>
      <c r="Z12" s="45">
        <f t="shared" ref="Z12:Z22" si="3">IF(AND(C12&lt;&gt;"",C12&lt;&gt;0),D12/C12-1,0)</f>
        <v>0</v>
      </c>
      <c r="AA12" s="40">
        <f t="shared" ref="AA12:AA22" si="4">C12-D12</f>
        <v>0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09" t="s">
        <v>140</v>
      </c>
      <c r="C13" s="310"/>
      <c r="D13" s="310"/>
      <c r="E13" s="311">
        <f t="shared" ref="E13:E22" si="5">SUM(J13:W13)</f>
        <v>0</v>
      </c>
      <c r="F13" s="370" t="s">
        <v>144</v>
      </c>
      <c r="G13" s="371"/>
      <c r="H13" s="41" t="str">
        <f>IF($F13&lt;&gt;"Resource name",VLOOKUP($F13,'3. Resources'!$B$86:$C$95,2,FALSE),"")</f>
        <v>PRG</v>
      </c>
      <c r="I13" s="42">
        <f t="shared" si="1"/>
        <v>0</v>
      </c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40">
        <f t="shared" si="2"/>
        <v>0</v>
      </c>
      <c r="Y13" s="44"/>
      <c r="Z13" s="45">
        <f t="shared" si="3"/>
        <v>0</v>
      </c>
      <c r="AA13" s="40">
        <f t="shared" si="4"/>
        <v>0</v>
      </c>
      <c r="AC13" s="46"/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09" t="s">
        <v>141</v>
      </c>
      <c r="C14" s="310"/>
      <c r="D14" s="310"/>
      <c r="E14" s="311">
        <f t="shared" si="5"/>
        <v>0</v>
      </c>
      <c r="F14" s="370" t="s">
        <v>144</v>
      </c>
      <c r="G14" s="371"/>
      <c r="H14" s="41" t="str">
        <f>IF($F14&lt;&gt;"Resource name",VLOOKUP($F14,'3. Resources'!$B$86:$C$95,2,FALSE),"")</f>
        <v>PRG</v>
      </c>
      <c r="I14" s="42">
        <f t="shared" si="1"/>
        <v>0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si="2"/>
        <v>0</v>
      </c>
      <c r="Y14" s="44"/>
      <c r="Z14" s="45">
        <f t="shared" si="3"/>
        <v>0</v>
      </c>
      <c r="AA14" s="40">
        <f t="shared" si="4"/>
        <v>0</v>
      </c>
      <c r="AC14" s="46"/>
      <c r="AD14" s="36"/>
      <c r="AE14" s="36"/>
      <c r="AJ14" s="47"/>
      <c r="AK14" s="47"/>
      <c r="AL14" s="24"/>
      <c r="AM14" s="24"/>
      <c r="AN14" s="24"/>
    </row>
    <row r="15" spans="1:40" ht="15.75" customHeight="1">
      <c r="B15" s="309" t="s">
        <v>137</v>
      </c>
      <c r="C15" s="310"/>
      <c r="D15" s="310"/>
      <c r="E15" s="311">
        <f t="shared" si="5"/>
        <v>0</v>
      </c>
      <c r="F15" s="370" t="s">
        <v>144</v>
      </c>
      <c r="G15" s="371"/>
      <c r="H15" s="41" t="str">
        <f>IF($F15&lt;&gt;"Resource name",VLOOKUP($F15,'3. Resources'!$B$86:$C$95,2,FALSE),"")</f>
        <v>PRG</v>
      </c>
      <c r="I15" s="42">
        <f t="shared" ref="I15" si="6">IF(D15&lt;&gt;0,E15/D15,0)</f>
        <v>0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>
        <f t="shared" ref="X15" si="7">D15-E15</f>
        <v>0</v>
      </c>
      <c r="Y15" s="44"/>
      <c r="Z15" s="45">
        <f t="shared" ref="Z15" si="8">IF(AND(C15&lt;&gt;"",C15&lt;&gt;0),D15/C15-1,0)</f>
        <v>0</v>
      </c>
      <c r="AA15" s="40">
        <f t="shared" ref="AA15" si="9">C15-D15</f>
        <v>0</v>
      </c>
      <c r="AC15" s="46"/>
      <c r="AD15" s="36"/>
      <c r="AE15" s="36"/>
      <c r="AJ15" s="47"/>
      <c r="AK15" s="47"/>
      <c r="AL15" s="24"/>
      <c r="AM15" s="24"/>
      <c r="AN15" s="24"/>
    </row>
    <row r="16" spans="1:40" ht="15.75" customHeight="1">
      <c r="B16" s="309" t="s">
        <v>133</v>
      </c>
      <c r="C16" s="310"/>
      <c r="D16" s="310"/>
      <c r="E16" s="311">
        <f t="shared" si="5"/>
        <v>0</v>
      </c>
      <c r="F16" s="370" t="s">
        <v>144</v>
      </c>
      <c r="G16" s="371"/>
      <c r="H16" s="41" t="str">
        <f>IF($F16&lt;&gt;"Resource name",VLOOKUP($F16,'3. Resources'!$B$86:$C$95,2,FALSE),"")</f>
        <v>PRG</v>
      </c>
      <c r="I16" s="42">
        <f t="shared" si="1"/>
        <v>0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40">
        <f t="shared" si="2"/>
        <v>0</v>
      </c>
      <c r="Y16" s="44"/>
      <c r="Z16" s="45">
        <f t="shared" si="3"/>
        <v>0</v>
      </c>
      <c r="AA16" s="40">
        <f t="shared" si="4"/>
        <v>0</v>
      </c>
      <c r="AC16" s="46"/>
      <c r="AD16" s="36"/>
      <c r="AE16" s="36"/>
      <c r="AJ16" s="47"/>
      <c r="AK16" s="47"/>
      <c r="AL16" s="24"/>
      <c r="AM16" s="24"/>
      <c r="AN16" s="24"/>
    </row>
    <row r="17" spans="2:40" ht="15.75" customHeight="1">
      <c r="B17" s="309" t="s">
        <v>142</v>
      </c>
      <c r="C17" s="310"/>
      <c r="D17" s="310"/>
      <c r="E17" s="311">
        <f t="shared" si="5"/>
        <v>0</v>
      </c>
      <c r="F17" s="370" t="s">
        <v>144</v>
      </c>
      <c r="G17" s="371"/>
      <c r="H17" s="41" t="str">
        <f>IF($F17&lt;&gt;"Resource name",VLOOKUP($F17,'3. Resources'!$B$86:$C$95,2,FALSE),"")</f>
        <v>PRG</v>
      </c>
      <c r="I17" s="42">
        <f t="shared" si="1"/>
        <v>0</v>
      </c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40">
        <f t="shared" si="2"/>
        <v>0</v>
      </c>
      <c r="Y17" s="44"/>
      <c r="Z17" s="45">
        <f t="shared" si="3"/>
        <v>0</v>
      </c>
      <c r="AA17" s="40">
        <f t="shared" si="4"/>
        <v>0</v>
      </c>
      <c r="AC17" s="46"/>
      <c r="AD17" s="36"/>
      <c r="AE17" s="36"/>
      <c r="AJ17" s="47"/>
      <c r="AK17" s="47"/>
      <c r="AL17" s="24"/>
      <c r="AM17" s="24"/>
      <c r="AN17" s="24"/>
    </row>
    <row r="18" spans="2:40" ht="15.75" customHeight="1">
      <c r="B18" s="309" t="s">
        <v>134</v>
      </c>
      <c r="C18" s="310"/>
      <c r="D18" s="310"/>
      <c r="E18" s="311">
        <f t="shared" si="5"/>
        <v>0</v>
      </c>
      <c r="F18" s="370" t="s">
        <v>144</v>
      </c>
      <c r="G18" s="371"/>
      <c r="H18" s="41" t="str">
        <f>IF($F18&lt;&gt;"Resource name",VLOOKUP($F18,'3. Resources'!$B$86:$C$95,2,FALSE),"")</f>
        <v>PRG</v>
      </c>
      <c r="I18" s="42">
        <f t="shared" si="1"/>
        <v>0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40">
        <f t="shared" si="2"/>
        <v>0</v>
      </c>
      <c r="Y18" s="44"/>
      <c r="Z18" s="45">
        <f t="shared" si="3"/>
        <v>0</v>
      </c>
      <c r="AA18" s="40">
        <f t="shared" si="4"/>
        <v>0</v>
      </c>
      <c r="AD18" s="36"/>
      <c r="AE18" s="36"/>
      <c r="AJ18" s="47"/>
      <c r="AK18" s="47"/>
      <c r="AL18" s="24"/>
      <c r="AM18" s="24"/>
      <c r="AN18" s="24"/>
    </row>
    <row r="19" spans="2:40" ht="15.75" customHeight="1">
      <c r="B19" s="309" t="s">
        <v>135</v>
      </c>
      <c r="C19" s="310"/>
      <c r="D19" s="310"/>
      <c r="E19" s="311">
        <f t="shared" si="5"/>
        <v>0</v>
      </c>
      <c r="F19" s="370" t="s">
        <v>144</v>
      </c>
      <c r="G19" s="371"/>
      <c r="H19" s="41" t="str">
        <f>IF($F19&lt;&gt;"Resource name",VLOOKUP($F19,'3. Resources'!$B$86:$C$95,2,FALSE),"")</f>
        <v>PRG</v>
      </c>
      <c r="I19" s="42">
        <f t="shared" si="1"/>
        <v>0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 t="shared" si="2"/>
        <v>0</v>
      </c>
      <c r="Y19" s="44"/>
      <c r="Z19" s="45">
        <f t="shared" si="3"/>
        <v>0</v>
      </c>
      <c r="AA19" s="40">
        <f t="shared" si="4"/>
        <v>0</v>
      </c>
      <c r="AD19" s="36"/>
      <c r="AE19" s="36"/>
      <c r="AJ19" s="47"/>
      <c r="AK19" s="47"/>
      <c r="AL19" s="24"/>
      <c r="AM19" s="24"/>
      <c r="AN19" s="24"/>
    </row>
    <row r="20" spans="2:40">
      <c r="B20" s="309" t="s">
        <v>136</v>
      </c>
      <c r="C20" s="310"/>
      <c r="D20" s="310"/>
      <c r="E20" s="311">
        <f t="shared" si="5"/>
        <v>0</v>
      </c>
      <c r="F20" s="370" t="s">
        <v>144</v>
      </c>
      <c r="G20" s="371"/>
      <c r="H20" s="41" t="str">
        <f>IF($F20&lt;&gt;"Resource name",VLOOKUP($F20,'3. Resources'!$B$86:$C$95,2,FALSE),"")</f>
        <v>PRG</v>
      </c>
      <c r="I20" s="42">
        <f t="shared" si="1"/>
        <v>0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40">
        <f t="shared" si="2"/>
        <v>0</v>
      </c>
      <c r="Y20" s="44"/>
      <c r="Z20" s="45">
        <f t="shared" si="3"/>
        <v>0</v>
      </c>
      <c r="AA20" s="40">
        <f t="shared" si="4"/>
        <v>0</v>
      </c>
      <c r="AC20" s="46"/>
      <c r="AD20" s="36"/>
      <c r="AE20" s="36"/>
      <c r="AJ20" s="47"/>
      <c r="AK20" s="47"/>
      <c r="AL20" s="24"/>
      <c r="AM20" s="24"/>
      <c r="AN20" s="24"/>
    </row>
    <row r="21" spans="2:40" ht="15.75" customHeight="1">
      <c r="B21" s="309"/>
      <c r="C21" s="310"/>
      <c r="D21" s="310"/>
      <c r="E21" s="311">
        <f t="shared" si="5"/>
        <v>0</v>
      </c>
      <c r="F21" s="370" t="s">
        <v>46</v>
      </c>
      <c r="G21" s="371"/>
      <c r="H21" s="41" t="str">
        <f>IF($F21&lt;&gt;"Resource name",VLOOKUP($F21,'3. Resources'!$B$86:$C$95,2,FALSE),"")</f>
        <v/>
      </c>
      <c r="I21" s="42">
        <f t="shared" si="1"/>
        <v>0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40">
        <f t="shared" si="2"/>
        <v>0</v>
      </c>
      <c r="Y21" s="44"/>
      <c r="Z21" s="45">
        <f t="shared" si="3"/>
        <v>0</v>
      </c>
      <c r="AA21" s="40">
        <f t="shared" si="4"/>
        <v>0</v>
      </c>
      <c r="AC21" s="46"/>
      <c r="AD21" s="36"/>
      <c r="AE21" s="36"/>
      <c r="AJ21" s="47"/>
      <c r="AK21" s="47"/>
      <c r="AL21" s="24"/>
      <c r="AM21" s="24"/>
      <c r="AN21" s="24"/>
    </row>
    <row r="22" spans="2:40" ht="15.75" customHeight="1">
      <c r="B22" s="309"/>
      <c r="C22" s="310"/>
      <c r="D22" s="310"/>
      <c r="E22" s="311">
        <f t="shared" si="5"/>
        <v>0</v>
      </c>
      <c r="F22" s="370" t="s">
        <v>46</v>
      </c>
      <c r="G22" s="371"/>
      <c r="H22" s="41" t="str">
        <f>IF($F22&lt;&gt;"Resource name",VLOOKUP($F22,'3. Resources'!$B$86:$C$95,2,FALSE),"")</f>
        <v/>
      </c>
      <c r="I22" s="42">
        <f t="shared" si="1"/>
        <v>0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40">
        <f t="shared" si="2"/>
        <v>0</v>
      </c>
      <c r="Y22" s="44"/>
      <c r="Z22" s="45">
        <f t="shared" si="3"/>
        <v>0</v>
      </c>
      <c r="AA22" s="40">
        <f t="shared" si="4"/>
        <v>0</v>
      </c>
      <c r="AC22" s="46"/>
      <c r="AD22" s="36"/>
      <c r="AE22" s="36"/>
      <c r="AJ22" s="47"/>
      <c r="AK22" s="47"/>
      <c r="AL22" s="24"/>
      <c r="AM22" s="24"/>
      <c r="AN22" s="24"/>
    </row>
    <row r="23" spans="2:40" ht="15.75" customHeight="1">
      <c r="B23" s="48" t="s">
        <v>96</v>
      </c>
      <c r="C23" s="49"/>
      <c r="D23" s="49"/>
      <c r="E23" s="49"/>
      <c r="F23" s="375"/>
      <c r="G23" s="375"/>
      <c r="H23" s="50"/>
      <c r="I23" s="50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2"/>
      <c r="Y23" s="53"/>
      <c r="Z23" s="54"/>
      <c r="AA23" s="55"/>
      <c r="AC23" s="46"/>
      <c r="AD23" s="36"/>
      <c r="AE23" s="36"/>
      <c r="AJ23" s="47"/>
      <c r="AK23" s="47"/>
      <c r="AL23" s="24"/>
      <c r="AM23" s="24"/>
      <c r="AN23" s="24"/>
    </row>
    <row r="24" spans="2:40" ht="15.75" customHeight="1">
      <c r="B24" s="309" t="s">
        <v>143</v>
      </c>
      <c r="C24" s="310"/>
      <c r="D24" s="310"/>
      <c r="E24" s="311">
        <f t="shared" ref="E24:E26" si="10">SUM(J24:W24)</f>
        <v>0</v>
      </c>
      <c r="F24" s="370" t="s">
        <v>138</v>
      </c>
      <c r="G24" s="371"/>
      <c r="H24" s="41" t="str">
        <f>IF($F24&lt;&gt;"Resource name",VLOOKUP($F24,'3. Resources'!$B$86:$C$95,2,FALSE),"")</f>
        <v>AUD</v>
      </c>
      <c r="I24" s="42">
        <f t="shared" ref="I24:I26" si="11">IF(D24&lt;&gt;0,E24/D24,0)</f>
        <v>0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40">
        <f t="shared" ref="X24:X26" si="12">D24-E24</f>
        <v>0</v>
      </c>
      <c r="Y24" s="44"/>
      <c r="Z24" s="45">
        <f t="shared" ref="Z24:Z26" si="13">IF(AND(C24&lt;&gt;"",C24&lt;&gt;0),D24/C24-1,0)</f>
        <v>0</v>
      </c>
      <c r="AA24" s="40">
        <f t="shared" ref="AA24:AA26" si="14">C24-D24</f>
        <v>0</v>
      </c>
      <c r="AC24" s="46"/>
      <c r="AD24" s="36"/>
      <c r="AE24" s="36"/>
      <c r="AJ24" s="47"/>
      <c r="AK24" s="47"/>
      <c r="AL24" s="24"/>
      <c r="AM24" s="24"/>
      <c r="AN24" s="24"/>
    </row>
    <row r="25" spans="2:40">
      <c r="B25" s="309"/>
      <c r="C25" s="310"/>
      <c r="D25" s="310"/>
      <c r="E25" s="311">
        <f t="shared" si="10"/>
        <v>0</v>
      </c>
      <c r="F25" s="370" t="s">
        <v>46</v>
      </c>
      <c r="G25" s="371"/>
      <c r="H25" s="41" t="str">
        <f>IF($F25&lt;&gt;"Resource name",VLOOKUP($F25,'3. Resources'!$B$86:$C$95,2,FALSE),"")</f>
        <v/>
      </c>
      <c r="I25" s="42">
        <f t="shared" si="11"/>
        <v>0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40">
        <f t="shared" si="12"/>
        <v>0</v>
      </c>
      <c r="Y25" s="44"/>
      <c r="Z25" s="45">
        <f t="shared" si="13"/>
        <v>0</v>
      </c>
      <c r="AA25" s="40">
        <f t="shared" si="14"/>
        <v>0</v>
      </c>
      <c r="AC25" s="46"/>
      <c r="AD25" s="36"/>
      <c r="AE25" s="36"/>
      <c r="AJ25" s="47"/>
      <c r="AK25" s="47"/>
      <c r="AL25" s="24"/>
      <c r="AM25" s="24"/>
      <c r="AN25" s="24"/>
    </row>
    <row r="26" spans="2:40" ht="15.75" customHeight="1">
      <c r="B26" s="309"/>
      <c r="C26" s="310"/>
      <c r="D26" s="310"/>
      <c r="E26" s="311">
        <f t="shared" si="10"/>
        <v>0</v>
      </c>
      <c r="F26" s="370" t="s">
        <v>46</v>
      </c>
      <c r="G26" s="371"/>
      <c r="H26" s="41" t="str">
        <f>IF($F26&lt;&gt;"Resource name",VLOOKUP($F26,'3. Resources'!$B$86:$C$95,2,FALSE),"")</f>
        <v/>
      </c>
      <c r="I26" s="42">
        <f t="shared" si="11"/>
        <v>0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 t="shared" si="12"/>
        <v>0</v>
      </c>
      <c r="Y26" s="44"/>
      <c r="Z26" s="45">
        <f t="shared" si="13"/>
        <v>0</v>
      </c>
      <c r="AA26" s="40">
        <f t="shared" si="14"/>
        <v>0</v>
      </c>
      <c r="AD26" s="36"/>
      <c r="AE26" s="36"/>
      <c r="AJ26" s="47"/>
      <c r="AK26" s="47"/>
      <c r="AL26" s="24"/>
      <c r="AM26" s="24"/>
      <c r="AN26" s="24"/>
    </row>
    <row r="27" spans="2:40" ht="15.75" customHeight="1">
      <c r="B27" s="48" t="s">
        <v>97</v>
      </c>
      <c r="C27" s="49"/>
      <c r="D27" s="49"/>
      <c r="E27" s="49"/>
      <c r="F27" s="375"/>
      <c r="G27" s="375"/>
      <c r="H27" s="50"/>
      <c r="I27" s="50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2"/>
      <c r="Y27" s="53"/>
      <c r="Z27" s="54"/>
      <c r="AA27" s="55"/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 t="s">
        <v>140</v>
      </c>
      <c r="C28" s="310"/>
      <c r="D28" s="310"/>
      <c r="E28" s="311">
        <f t="shared" ref="E28:E42" si="15">SUM(J28:W28)</f>
        <v>0</v>
      </c>
      <c r="F28" s="370" t="s">
        <v>139</v>
      </c>
      <c r="G28" s="371"/>
      <c r="H28" s="41" t="str">
        <f>IF($F28&lt;&gt;"Resource name",VLOOKUP($F28,'3. Resources'!$B$86:$C$95,2,FALSE),"")</f>
        <v>ART</v>
      </c>
      <c r="I28" s="42">
        <f t="shared" ref="I28:I42" si="16">IF(D28&lt;&gt;0,E28/D28,0)</f>
        <v>0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40">
        <f t="shared" ref="X28:X42" si="17">D28-E28</f>
        <v>0</v>
      </c>
      <c r="Y28" s="44"/>
      <c r="Z28" s="45">
        <f t="shared" ref="Z28:Z42" si="18">IF(AND(C28&lt;&gt;"",C28&lt;&gt;0),D28/C28-1,0)</f>
        <v>0</v>
      </c>
      <c r="AA28" s="40">
        <f t="shared" ref="AA28:AA42" si="19">C28-D28</f>
        <v>0</v>
      </c>
      <c r="AD28" s="36"/>
      <c r="AE28" s="36"/>
      <c r="AJ28" s="47"/>
      <c r="AK28" s="47"/>
      <c r="AL28" s="24"/>
      <c r="AM28" s="24"/>
      <c r="AN28" s="24"/>
    </row>
    <row r="29" spans="2:40">
      <c r="B29" s="309" t="s">
        <v>141</v>
      </c>
      <c r="C29" s="310"/>
      <c r="D29" s="310"/>
      <c r="E29" s="311">
        <f t="shared" si="15"/>
        <v>0</v>
      </c>
      <c r="F29" s="370" t="s">
        <v>139</v>
      </c>
      <c r="G29" s="371"/>
      <c r="H29" s="41" t="str">
        <f>IF($F29&lt;&gt;"Resource name",VLOOKUP($F29,'3. Resources'!$B$86:$C$95,2,FALSE),"")</f>
        <v>ART</v>
      </c>
      <c r="I29" s="42">
        <f t="shared" si="16"/>
        <v>0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40">
        <f t="shared" si="17"/>
        <v>0</v>
      </c>
      <c r="Y29" s="44"/>
      <c r="Z29" s="45">
        <f t="shared" si="18"/>
        <v>0</v>
      </c>
      <c r="AA29" s="40">
        <f t="shared" si="19"/>
        <v>0</v>
      </c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309" t="s">
        <v>133</v>
      </c>
      <c r="C30" s="310"/>
      <c r="D30" s="310"/>
      <c r="E30" s="311">
        <f t="shared" si="15"/>
        <v>0</v>
      </c>
      <c r="F30" s="370" t="s">
        <v>139</v>
      </c>
      <c r="G30" s="371"/>
      <c r="H30" s="41" t="str">
        <f>IF($F30&lt;&gt;"Resource name",VLOOKUP($F30,'3. Resources'!$B$86:$C$95,2,FALSE),"")</f>
        <v>ART</v>
      </c>
      <c r="I30" s="42">
        <f t="shared" si="16"/>
        <v>0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>
        <f t="shared" si="17"/>
        <v>0</v>
      </c>
      <c r="Y30" s="44"/>
      <c r="Z30" s="45">
        <f t="shared" si="18"/>
        <v>0</v>
      </c>
      <c r="AA30" s="40">
        <f t="shared" si="19"/>
        <v>0</v>
      </c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09"/>
      <c r="C31" s="310"/>
      <c r="D31" s="310"/>
      <c r="E31" s="311">
        <f t="shared" si="15"/>
        <v>0</v>
      </c>
      <c r="F31" s="370" t="s">
        <v>46</v>
      </c>
      <c r="G31" s="371"/>
      <c r="H31" s="41" t="str">
        <f>IF($F31&lt;&gt;"Resource name",VLOOKUP($F31,'3. Resources'!$B$86:$C$95,2,FALSE),"")</f>
        <v/>
      </c>
      <c r="I31" s="42">
        <f t="shared" si="16"/>
        <v>0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si="17"/>
        <v>0</v>
      </c>
      <c r="Y31" s="44"/>
      <c r="Z31" s="45">
        <f t="shared" si="18"/>
        <v>0</v>
      </c>
      <c r="AA31" s="40">
        <f t="shared" si="19"/>
        <v>0</v>
      </c>
      <c r="AD31" s="36"/>
      <c r="AE31" s="36"/>
      <c r="AJ31" s="47"/>
      <c r="AK31" s="47"/>
      <c r="AL31" s="24"/>
      <c r="AM31" s="24"/>
      <c r="AN31" s="24"/>
    </row>
    <row r="32" spans="2:40" ht="15.75" customHeight="1">
      <c r="B32" s="309"/>
      <c r="C32" s="310"/>
      <c r="D32" s="310"/>
      <c r="E32" s="311">
        <f t="shared" si="15"/>
        <v>0</v>
      </c>
      <c r="F32" s="370" t="s">
        <v>46</v>
      </c>
      <c r="G32" s="371"/>
      <c r="H32" s="41" t="str">
        <f>IF($F32&lt;&gt;"Resource name",VLOOKUP($F32,'3. Resources'!$B$86:$C$95,2,FALSE),"")</f>
        <v/>
      </c>
      <c r="I32" s="42">
        <f t="shared" si="16"/>
        <v>0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17"/>
        <v>0</v>
      </c>
      <c r="Y32" s="44"/>
      <c r="Z32" s="45">
        <f t="shared" si="18"/>
        <v>0</v>
      </c>
      <c r="AA32" s="40">
        <f t="shared" si="19"/>
        <v>0</v>
      </c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/>
      <c r="C33" s="310"/>
      <c r="D33" s="310"/>
      <c r="E33" s="311">
        <f t="shared" si="15"/>
        <v>0</v>
      </c>
      <c r="F33" s="370" t="s">
        <v>46</v>
      </c>
      <c r="G33" s="371"/>
      <c r="H33" s="41" t="str">
        <f>IF($F33&lt;&gt;"Resource name",VLOOKUP($F33,'3. Resources'!$B$86:$C$95,2,FALSE),"")</f>
        <v/>
      </c>
      <c r="I33" s="42">
        <f t="shared" si="16"/>
        <v>0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40">
        <f t="shared" si="17"/>
        <v>0</v>
      </c>
      <c r="Y33" s="44"/>
      <c r="Z33" s="45">
        <f t="shared" si="18"/>
        <v>0</v>
      </c>
      <c r="AA33" s="40">
        <f t="shared" si="19"/>
        <v>0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309"/>
      <c r="C34" s="310"/>
      <c r="D34" s="310"/>
      <c r="E34" s="311">
        <f t="shared" si="15"/>
        <v>0</v>
      </c>
      <c r="F34" s="370" t="s">
        <v>46</v>
      </c>
      <c r="G34" s="371"/>
      <c r="H34" s="41" t="str">
        <f>IF($F34&lt;&gt;"Resource name",VLOOKUP($F34,'3. Resources'!$B$86:$C$95,2,FALSE),"")</f>
        <v/>
      </c>
      <c r="I34" s="42">
        <f t="shared" si="16"/>
        <v>0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40">
        <f t="shared" si="17"/>
        <v>0</v>
      </c>
      <c r="Y34" s="44"/>
      <c r="Z34" s="45">
        <f t="shared" si="18"/>
        <v>0</v>
      </c>
      <c r="AA34" s="40">
        <f t="shared" si="19"/>
        <v>0</v>
      </c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/>
      <c r="C35" s="310"/>
      <c r="D35" s="310"/>
      <c r="E35" s="311">
        <f t="shared" si="15"/>
        <v>0</v>
      </c>
      <c r="F35" s="370" t="s">
        <v>46</v>
      </c>
      <c r="G35" s="371"/>
      <c r="H35" s="41" t="str">
        <f>IF($F35&lt;&gt;"Resource name",VLOOKUP($F35,'3. Resources'!$B$86:$C$95,2,FALSE),"")</f>
        <v/>
      </c>
      <c r="I35" s="42">
        <f t="shared" si="16"/>
        <v>0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40">
        <f t="shared" si="17"/>
        <v>0</v>
      </c>
      <c r="Y35" s="44"/>
      <c r="Z35" s="45">
        <f t="shared" si="18"/>
        <v>0</v>
      </c>
      <c r="AA35" s="40">
        <f t="shared" si="19"/>
        <v>0</v>
      </c>
      <c r="AD35" s="36"/>
      <c r="AE35" s="36"/>
      <c r="AJ35" s="47"/>
      <c r="AK35" s="47"/>
      <c r="AL35" s="24"/>
      <c r="AM35" s="24"/>
      <c r="AN35" s="24"/>
    </row>
    <row r="36" spans="2:40" ht="15.75" customHeight="1">
      <c r="B36" s="309"/>
      <c r="C36" s="310"/>
      <c r="D36" s="310"/>
      <c r="E36" s="311">
        <f t="shared" si="15"/>
        <v>0</v>
      </c>
      <c r="F36" s="370" t="s">
        <v>46</v>
      </c>
      <c r="G36" s="371"/>
      <c r="H36" s="41" t="str">
        <f>IF($F36&lt;&gt;"Resource name",VLOOKUP($F36,'3. Resources'!$B$86:$C$95,2,FALSE),"")</f>
        <v/>
      </c>
      <c r="I36" s="42">
        <f t="shared" si="16"/>
        <v>0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40">
        <f t="shared" si="17"/>
        <v>0</v>
      </c>
      <c r="Y36" s="44"/>
      <c r="Z36" s="45">
        <f t="shared" si="18"/>
        <v>0</v>
      </c>
      <c r="AA36" s="40">
        <f t="shared" si="19"/>
        <v>0</v>
      </c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309"/>
      <c r="C37" s="310"/>
      <c r="D37" s="310"/>
      <c r="E37" s="311">
        <f t="shared" si="15"/>
        <v>0</v>
      </c>
      <c r="F37" s="370" t="s">
        <v>46</v>
      </c>
      <c r="G37" s="371"/>
      <c r="H37" s="41" t="str">
        <f>IF($F37&lt;&gt;"Resource name",VLOOKUP($F37,'3. Resources'!$B$86:$C$95,2,FALSE),"")</f>
        <v/>
      </c>
      <c r="I37" s="42">
        <f t="shared" si="16"/>
        <v>0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40">
        <f t="shared" si="17"/>
        <v>0</v>
      </c>
      <c r="Y37" s="44"/>
      <c r="Z37" s="45">
        <f t="shared" si="18"/>
        <v>0</v>
      </c>
      <c r="AA37" s="40">
        <f t="shared" si="19"/>
        <v>0</v>
      </c>
      <c r="AD37" s="36"/>
      <c r="AE37" s="36"/>
      <c r="AJ37" s="47"/>
      <c r="AK37" s="47"/>
      <c r="AL37" s="24"/>
      <c r="AM37" s="24"/>
      <c r="AN37" s="24"/>
    </row>
    <row r="38" spans="2:40" ht="15.75" customHeight="1">
      <c r="B38" s="309"/>
      <c r="C38" s="310"/>
      <c r="D38" s="310"/>
      <c r="E38" s="311">
        <f t="shared" si="15"/>
        <v>0</v>
      </c>
      <c r="F38" s="370" t="s">
        <v>46</v>
      </c>
      <c r="G38" s="371"/>
      <c r="H38" s="41" t="str">
        <f>IF($F38&lt;&gt;"Resource name",VLOOKUP($F38,'3. Resources'!$B$86:$C$95,2,FALSE),"")</f>
        <v/>
      </c>
      <c r="I38" s="42">
        <f t="shared" si="16"/>
        <v>0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40">
        <f t="shared" si="17"/>
        <v>0</v>
      </c>
      <c r="Y38" s="44"/>
      <c r="Z38" s="45">
        <f t="shared" si="18"/>
        <v>0</v>
      </c>
      <c r="AA38" s="40">
        <f t="shared" si="19"/>
        <v>0</v>
      </c>
      <c r="AD38" s="36"/>
      <c r="AE38" s="36"/>
      <c r="AJ38" s="47"/>
      <c r="AK38" s="47"/>
      <c r="AL38" s="24"/>
      <c r="AM38" s="24"/>
      <c r="AN38" s="24"/>
    </row>
    <row r="39" spans="2:40" ht="15.75" customHeight="1">
      <c r="B39" s="309"/>
      <c r="C39" s="310"/>
      <c r="D39" s="310"/>
      <c r="E39" s="311">
        <f t="shared" si="15"/>
        <v>0</v>
      </c>
      <c r="F39" s="370" t="s">
        <v>46</v>
      </c>
      <c r="G39" s="371"/>
      <c r="H39" s="41" t="str">
        <f>IF($F39&lt;&gt;"Resource name",VLOOKUP($F39,'3. Resources'!$B$86:$C$95,2,FALSE),"")</f>
        <v/>
      </c>
      <c r="I39" s="42">
        <f t="shared" si="16"/>
        <v>0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40">
        <f t="shared" si="17"/>
        <v>0</v>
      </c>
      <c r="Y39" s="44"/>
      <c r="Z39" s="45">
        <f t="shared" si="18"/>
        <v>0</v>
      </c>
      <c r="AA39" s="40">
        <f t="shared" si="19"/>
        <v>0</v>
      </c>
      <c r="AD39" s="36"/>
      <c r="AE39" s="36"/>
      <c r="AJ39" s="47"/>
      <c r="AK39" s="47"/>
      <c r="AL39" s="24"/>
      <c r="AM39" s="24"/>
      <c r="AN39" s="24"/>
    </row>
    <row r="40" spans="2:40">
      <c r="B40" s="309"/>
      <c r="C40" s="310"/>
      <c r="D40" s="310"/>
      <c r="E40" s="311">
        <f t="shared" si="15"/>
        <v>0</v>
      </c>
      <c r="F40" s="370" t="s">
        <v>46</v>
      </c>
      <c r="G40" s="371"/>
      <c r="H40" s="41" t="str">
        <f>IF($F40&lt;&gt;"Resource name",VLOOKUP($F40,'3. Resources'!$B$86:$C$95,2,FALSE),"")</f>
        <v/>
      </c>
      <c r="I40" s="42">
        <f t="shared" si="16"/>
        <v>0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40">
        <f t="shared" si="17"/>
        <v>0</v>
      </c>
      <c r="Y40" s="44"/>
      <c r="Z40" s="45">
        <f t="shared" si="18"/>
        <v>0</v>
      </c>
      <c r="AA40" s="40">
        <f t="shared" si="19"/>
        <v>0</v>
      </c>
      <c r="AD40" s="36"/>
      <c r="AE40" s="36"/>
      <c r="AJ40" s="47"/>
      <c r="AK40" s="47"/>
      <c r="AL40" s="24"/>
      <c r="AM40" s="24"/>
      <c r="AN40" s="24"/>
    </row>
    <row r="41" spans="2:40">
      <c r="B41" s="309"/>
      <c r="C41" s="310"/>
      <c r="D41" s="310"/>
      <c r="E41" s="311">
        <f t="shared" si="15"/>
        <v>0</v>
      </c>
      <c r="F41" s="370" t="s">
        <v>46</v>
      </c>
      <c r="G41" s="371"/>
      <c r="H41" s="41" t="str">
        <f>IF($F41&lt;&gt;"Resource name",VLOOKUP($F41,'3. Resources'!$B$86:$C$95,2,FALSE),"")</f>
        <v/>
      </c>
      <c r="I41" s="42">
        <f t="shared" si="16"/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si="17"/>
        <v>0</v>
      </c>
      <c r="Y41" s="44"/>
      <c r="Z41" s="45">
        <f t="shared" si="18"/>
        <v>0</v>
      </c>
      <c r="AA41" s="40">
        <f t="shared" si="19"/>
        <v>0</v>
      </c>
      <c r="AD41" s="36"/>
      <c r="AE41" s="36"/>
      <c r="AJ41" s="47"/>
      <c r="AK41" s="47"/>
      <c r="AL41" s="24"/>
      <c r="AM41" s="24"/>
      <c r="AN41" s="24"/>
    </row>
    <row r="42" spans="2:40">
      <c r="B42" s="309"/>
      <c r="C42" s="310"/>
      <c r="D42" s="310"/>
      <c r="E42" s="311">
        <f t="shared" si="15"/>
        <v>0</v>
      </c>
      <c r="F42" s="370" t="s">
        <v>46</v>
      </c>
      <c r="G42" s="371"/>
      <c r="H42" s="41" t="str">
        <f>IF($F42&lt;&gt;"Resource name",VLOOKUP($F42,'3. Resources'!$B$86:$C$95,2,FALSE),"")</f>
        <v/>
      </c>
      <c r="I42" s="42">
        <f t="shared" si="16"/>
        <v>0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>
        <f t="shared" si="17"/>
        <v>0</v>
      </c>
      <c r="Y42" s="44"/>
      <c r="Z42" s="45">
        <f t="shared" si="18"/>
        <v>0</v>
      </c>
      <c r="AA42" s="40">
        <f t="shared" si="19"/>
        <v>0</v>
      </c>
      <c r="AD42" s="36"/>
      <c r="AE42" s="36"/>
      <c r="AJ42" s="47"/>
      <c r="AK42" s="47"/>
      <c r="AL42" s="24"/>
      <c r="AM42" s="24"/>
      <c r="AN42" s="24"/>
    </row>
    <row r="43" spans="2:40">
      <c r="B43" s="48" t="s">
        <v>98</v>
      </c>
      <c r="C43" s="49"/>
      <c r="D43" s="49"/>
      <c r="E43" s="49"/>
      <c r="F43" s="375"/>
      <c r="G43" s="375"/>
      <c r="H43" s="50"/>
      <c r="I43" s="50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2"/>
      <c r="Y43" s="53"/>
      <c r="Z43" s="54"/>
      <c r="AA43" s="55"/>
      <c r="AD43" s="36"/>
      <c r="AE43" s="36"/>
      <c r="AJ43" s="47"/>
      <c r="AK43" s="47"/>
      <c r="AL43" s="24"/>
      <c r="AM43" s="24"/>
      <c r="AN43" s="24"/>
    </row>
    <row r="44" spans="2:40">
      <c r="B44" s="309"/>
      <c r="C44" s="310"/>
      <c r="D44" s="310"/>
      <c r="E44" s="311">
        <f t="shared" ref="E44:E58" si="20">SUM(J44:W44)</f>
        <v>0</v>
      </c>
      <c r="F44" s="370" t="s">
        <v>46</v>
      </c>
      <c r="G44" s="371"/>
      <c r="H44" s="41" t="str">
        <f>IF($F44&lt;&gt;"Resource name",VLOOKUP($F44,'3. Resources'!$B$86:$C$95,2,FALSE),"")</f>
        <v/>
      </c>
      <c r="I44" s="42">
        <f t="shared" ref="I44:I58" si="21">IF(D44&lt;&gt;0,E44/D44,0)</f>
        <v>0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40">
        <f t="shared" ref="X44:X58" si="22">D44-E44</f>
        <v>0</v>
      </c>
      <c r="Y44" s="44"/>
      <c r="Z44" s="45">
        <f t="shared" ref="Z44:Z58" si="23">IF(AND(C44&lt;&gt;"",C44&lt;&gt;0),D44/C44-1,0)</f>
        <v>0</v>
      </c>
      <c r="AA44" s="40">
        <f t="shared" ref="AA44:AA58" si="24">C44-D44</f>
        <v>0</v>
      </c>
      <c r="AD44" s="36"/>
      <c r="AE44" s="36"/>
      <c r="AJ44" s="47"/>
      <c r="AK44" s="47"/>
      <c r="AL44" s="24"/>
      <c r="AM44" s="24"/>
      <c r="AN44" s="24"/>
    </row>
    <row r="45" spans="2:40">
      <c r="B45" s="309"/>
      <c r="C45" s="310"/>
      <c r="D45" s="310"/>
      <c r="E45" s="311">
        <f t="shared" si="20"/>
        <v>0</v>
      </c>
      <c r="F45" s="370" t="s">
        <v>46</v>
      </c>
      <c r="G45" s="371"/>
      <c r="H45" s="41" t="str">
        <f>IF($F45&lt;&gt;"Resource name",VLOOKUP($F45,'3. Resources'!$B$86:$C$95,2,FALSE),"")</f>
        <v/>
      </c>
      <c r="I45" s="42">
        <f t="shared" si="21"/>
        <v>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22"/>
        <v>0</v>
      </c>
      <c r="Y45" s="44"/>
      <c r="Z45" s="45">
        <f t="shared" si="23"/>
        <v>0</v>
      </c>
      <c r="AA45" s="40">
        <f t="shared" si="24"/>
        <v>0</v>
      </c>
      <c r="AD45" s="36"/>
      <c r="AE45" s="36"/>
      <c r="AJ45" s="47"/>
      <c r="AK45" s="47"/>
      <c r="AL45" s="24"/>
      <c r="AM45" s="24"/>
      <c r="AN45" s="24"/>
    </row>
    <row r="46" spans="2:40">
      <c r="B46" s="309"/>
      <c r="C46" s="310"/>
      <c r="D46" s="310"/>
      <c r="E46" s="311">
        <f t="shared" si="20"/>
        <v>0</v>
      </c>
      <c r="F46" s="370" t="s">
        <v>46</v>
      </c>
      <c r="G46" s="371"/>
      <c r="H46" s="41" t="str">
        <f>IF($F46&lt;&gt;"Resource name",VLOOKUP($F46,'3. Resources'!$B$86:$C$95,2,FALSE),"")</f>
        <v/>
      </c>
      <c r="I46" s="42">
        <f t="shared" si="21"/>
        <v>0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40">
        <f t="shared" si="22"/>
        <v>0</v>
      </c>
      <c r="Y46" s="44"/>
      <c r="Z46" s="45">
        <f t="shared" si="23"/>
        <v>0</v>
      </c>
      <c r="AA46" s="40">
        <f t="shared" si="24"/>
        <v>0</v>
      </c>
      <c r="AD46" s="36"/>
      <c r="AE46" s="36"/>
      <c r="AJ46" s="47"/>
      <c r="AK46" s="47"/>
      <c r="AL46" s="24"/>
      <c r="AM46" s="24"/>
      <c r="AN46" s="24"/>
    </row>
    <row r="47" spans="2:40">
      <c r="B47" s="309"/>
      <c r="C47" s="310"/>
      <c r="D47" s="310"/>
      <c r="E47" s="311">
        <f t="shared" si="20"/>
        <v>0</v>
      </c>
      <c r="F47" s="370" t="s">
        <v>46</v>
      </c>
      <c r="G47" s="371"/>
      <c r="H47" s="41" t="str">
        <f>IF($F47&lt;&gt;"Resource name",VLOOKUP($F47,'3. Resources'!$B$86:$C$95,2,FALSE),"")</f>
        <v/>
      </c>
      <c r="I47" s="42">
        <f t="shared" si="21"/>
        <v>0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40">
        <f t="shared" si="22"/>
        <v>0</v>
      </c>
      <c r="Y47" s="44"/>
      <c r="Z47" s="45">
        <f t="shared" si="23"/>
        <v>0</v>
      </c>
      <c r="AA47" s="40">
        <f t="shared" si="24"/>
        <v>0</v>
      </c>
      <c r="AD47" s="36"/>
      <c r="AE47" s="36"/>
      <c r="AJ47" s="47"/>
      <c r="AK47" s="47"/>
      <c r="AL47" s="24"/>
      <c r="AM47" s="24"/>
      <c r="AN47" s="24"/>
    </row>
    <row r="48" spans="2:40">
      <c r="B48" s="309"/>
      <c r="C48" s="310"/>
      <c r="D48" s="310"/>
      <c r="E48" s="311">
        <f t="shared" si="20"/>
        <v>0</v>
      </c>
      <c r="F48" s="370" t="s">
        <v>46</v>
      </c>
      <c r="G48" s="371"/>
      <c r="H48" s="41" t="str">
        <f>IF($F48&lt;&gt;"Resource name",VLOOKUP($F48,'3. Resources'!$B$86:$C$95,2,FALSE),"")</f>
        <v/>
      </c>
      <c r="I48" s="42">
        <f t="shared" si="21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22"/>
        <v>0</v>
      </c>
      <c r="Y48" s="44"/>
      <c r="Z48" s="45">
        <f t="shared" si="23"/>
        <v>0</v>
      </c>
      <c r="AA48" s="40">
        <f t="shared" si="24"/>
        <v>0</v>
      </c>
      <c r="AD48" s="36"/>
      <c r="AE48" s="36"/>
      <c r="AJ48" s="47"/>
      <c r="AK48" s="47"/>
      <c r="AL48" s="24"/>
      <c r="AM48" s="24"/>
      <c r="AN48" s="24"/>
    </row>
    <row r="49" spans="2:40">
      <c r="B49" s="309"/>
      <c r="C49" s="310"/>
      <c r="D49" s="310"/>
      <c r="E49" s="311">
        <f t="shared" si="20"/>
        <v>0</v>
      </c>
      <c r="F49" s="370" t="s">
        <v>46</v>
      </c>
      <c r="G49" s="371"/>
      <c r="H49" s="41" t="str">
        <f>IF($F49&lt;&gt;"Resource name",VLOOKUP($F49,'3. Resources'!$B$86:$C$95,2,FALSE),"")</f>
        <v/>
      </c>
      <c r="I49" s="42">
        <f t="shared" si="21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22"/>
        <v>0</v>
      </c>
      <c r="Y49" s="44"/>
      <c r="Z49" s="45">
        <f t="shared" si="23"/>
        <v>0</v>
      </c>
      <c r="AA49" s="40">
        <f t="shared" si="24"/>
        <v>0</v>
      </c>
      <c r="AD49" s="36"/>
      <c r="AE49" s="36"/>
      <c r="AJ49" s="47"/>
      <c r="AK49" s="47"/>
      <c r="AL49" s="24"/>
      <c r="AM49" s="24"/>
      <c r="AN49" s="24"/>
    </row>
    <row r="50" spans="2:40">
      <c r="B50" s="309"/>
      <c r="C50" s="310"/>
      <c r="D50" s="310"/>
      <c r="E50" s="311">
        <f t="shared" si="20"/>
        <v>0</v>
      </c>
      <c r="F50" s="370" t="s">
        <v>46</v>
      </c>
      <c r="G50" s="371"/>
      <c r="H50" s="41" t="str">
        <f>IF($F50&lt;&gt;"Resource name",VLOOKUP($F50,'3. Resources'!$B$86:$C$95,2,FALSE),"")</f>
        <v/>
      </c>
      <c r="I50" s="42">
        <f t="shared" si="21"/>
        <v>0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>
        <f t="shared" si="22"/>
        <v>0</v>
      </c>
      <c r="Y50" s="44"/>
      <c r="Z50" s="45">
        <f t="shared" si="23"/>
        <v>0</v>
      </c>
      <c r="AA50" s="40">
        <f t="shared" si="24"/>
        <v>0</v>
      </c>
      <c r="AD50" s="36"/>
      <c r="AE50" s="36"/>
      <c r="AJ50" s="47"/>
      <c r="AK50" s="47"/>
      <c r="AL50" s="24"/>
      <c r="AM50" s="24"/>
      <c r="AN50" s="24"/>
    </row>
    <row r="51" spans="2:40">
      <c r="B51" s="309"/>
      <c r="C51" s="310"/>
      <c r="D51" s="310"/>
      <c r="E51" s="311">
        <f t="shared" si="20"/>
        <v>0</v>
      </c>
      <c r="F51" s="370" t="s">
        <v>46</v>
      </c>
      <c r="G51" s="371"/>
      <c r="H51" s="41" t="str">
        <f>IF($F51&lt;&gt;"Resource name",VLOOKUP($F51,'3. Resources'!$B$86:$C$95,2,FALSE),"")</f>
        <v/>
      </c>
      <c r="I51" s="42">
        <f t="shared" si="21"/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si="22"/>
        <v>0</v>
      </c>
      <c r="Y51" s="44"/>
      <c r="Z51" s="45">
        <f t="shared" si="23"/>
        <v>0</v>
      </c>
      <c r="AA51" s="40">
        <f t="shared" si="24"/>
        <v>0</v>
      </c>
      <c r="AD51" s="36"/>
      <c r="AE51" s="36"/>
      <c r="AJ51" s="47"/>
      <c r="AK51" s="47"/>
      <c r="AL51" s="24"/>
      <c r="AM51" s="24"/>
      <c r="AN51" s="24"/>
    </row>
    <row r="52" spans="2:40">
      <c r="B52" s="309"/>
      <c r="C52" s="310"/>
      <c r="D52" s="310"/>
      <c r="E52" s="311">
        <f t="shared" si="20"/>
        <v>0</v>
      </c>
      <c r="F52" s="370" t="s">
        <v>46</v>
      </c>
      <c r="G52" s="371"/>
      <c r="H52" s="41" t="str">
        <f>IF($F52&lt;&gt;"Resource name",VLOOKUP($F52,'3. Resources'!$B$86:$C$95,2,FALSE),"")</f>
        <v/>
      </c>
      <c r="I52" s="42">
        <f t="shared" si="21"/>
        <v>0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22"/>
        <v>0</v>
      </c>
      <c r="Y52" s="44"/>
      <c r="Z52" s="45">
        <f t="shared" si="23"/>
        <v>0</v>
      </c>
      <c r="AA52" s="40">
        <f t="shared" si="24"/>
        <v>0</v>
      </c>
      <c r="AD52" s="36"/>
      <c r="AE52" s="36"/>
      <c r="AJ52" s="47"/>
      <c r="AK52" s="47"/>
      <c r="AL52" s="24"/>
      <c r="AM52" s="24"/>
      <c r="AN52" s="24"/>
    </row>
    <row r="53" spans="2:40">
      <c r="B53" s="309"/>
      <c r="C53" s="310"/>
      <c r="D53" s="310"/>
      <c r="E53" s="311">
        <f t="shared" si="20"/>
        <v>0</v>
      </c>
      <c r="F53" s="370" t="s">
        <v>46</v>
      </c>
      <c r="G53" s="371"/>
      <c r="H53" s="41" t="str">
        <f>IF($F53&lt;&gt;"Resource name",VLOOKUP($F53,'3. Resources'!$B$86:$C$95,2,FALSE),"")</f>
        <v/>
      </c>
      <c r="I53" s="42">
        <f t="shared" si="21"/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si="22"/>
        <v>0</v>
      </c>
      <c r="Y53" s="44"/>
      <c r="Z53" s="45">
        <f t="shared" si="23"/>
        <v>0</v>
      </c>
      <c r="AA53" s="40">
        <f t="shared" si="24"/>
        <v>0</v>
      </c>
      <c r="AD53" s="36"/>
      <c r="AE53" s="36"/>
      <c r="AJ53" s="47"/>
      <c r="AK53" s="47"/>
      <c r="AL53" s="24"/>
      <c r="AM53" s="24"/>
      <c r="AN53" s="24"/>
    </row>
    <row r="54" spans="2:40">
      <c r="B54" s="309"/>
      <c r="C54" s="310"/>
      <c r="D54" s="310"/>
      <c r="E54" s="311">
        <f t="shared" si="20"/>
        <v>0</v>
      </c>
      <c r="F54" s="370" t="s">
        <v>46</v>
      </c>
      <c r="G54" s="371"/>
      <c r="H54" s="41" t="str">
        <f>IF($F54&lt;&gt;"Resource name",VLOOKUP($F54,'3. Resources'!$B$86:$C$95,2,FALSE),"")</f>
        <v/>
      </c>
      <c r="I54" s="42">
        <f t="shared" si="21"/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si="22"/>
        <v>0</v>
      </c>
      <c r="Y54" s="44"/>
      <c r="Z54" s="45">
        <f t="shared" si="23"/>
        <v>0</v>
      </c>
      <c r="AA54" s="40">
        <f t="shared" si="24"/>
        <v>0</v>
      </c>
      <c r="AD54" s="36"/>
      <c r="AE54" s="36"/>
      <c r="AJ54" s="47"/>
      <c r="AK54" s="47"/>
      <c r="AL54" s="24"/>
      <c r="AM54" s="24"/>
      <c r="AN54" s="24"/>
    </row>
    <row r="55" spans="2:40">
      <c r="B55" s="309"/>
      <c r="C55" s="310"/>
      <c r="D55" s="310"/>
      <c r="E55" s="311">
        <f t="shared" si="20"/>
        <v>0</v>
      </c>
      <c r="F55" s="370" t="s">
        <v>46</v>
      </c>
      <c r="G55" s="371"/>
      <c r="H55" s="41" t="str">
        <f>IF($F55&lt;&gt;"Resource name",VLOOKUP($F55,'3. Resources'!$B$86:$C$95,2,FALSE),"")</f>
        <v/>
      </c>
      <c r="I55" s="42">
        <f t="shared" si="21"/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si="22"/>
        <v>0</v>
      </c>
      <c r="Y55" s="44"/>
      <c r="Z55" s="45">
        <f t="shared" si="23"/>
        <v>0</v>
      </c>
      <c r="AA55" s="40">
        <f t="shared" si="24"/>
        <v>0</v>
      </c>
      <c r="AD55" s="36"/>
      <c r="AE55" s="36"/>
      <c r="AJ55" s="47"/>
      <c r="AK55" s="47"/>
      <c r="AL55" s="24"/>
      <c r="AM55" s="24"/>
      <c r="AN55" s="24"/>
    </row>
    <row r="56" spans="2:40">
      <c r="B56" s="309"/>
      <c r="C56" s="310"/>
      <c r="D56" s="310"/>
      <c r="E56" s="311">
        <f t="shared" si="20"/>
        <v>0</v>
      </c>
      <c r="F56" s="370" t="s">
        <v>46</v>
      </c>
      <c r="G56" s="371"/>
      <c r="H56" s="41" t="str">
        <f>IF($F56&lt;&gt;"Resource name",VLOOKUP($F56,'3. Resources'!$B$86:$C$95,2,FALSE),"")</f>
        <v/>
      </c>
      <c r="I56" s="42">
        <f t="shared" si="21"/>
        <v>0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40">
        <f t="shared" si="22"/>
        <v>0</v>
      </c>
      <c r="Y56" s="44"/>
      <c r="Z56" s="45">
        <f t="shared" si="23"/>
        <v>0</v>
      </c>
      <c r="AA56" s="40">
        <f t="shared" si="24"/>
        <v>0</v>
      </c>
      <c r="AD56" s="36"/>
      <c r="AE56" s="36"/>
      <c r="AJ56" s="47"/>
      <c r="AK56" s="47"/>
      <c r="AL56" s="24"/>
      <c r="AM56" s="24"/>
      <c r="AN56" s="24"/>
    </row>
    <row r="57" spans="2:40">
      <c r="B57" s="309"/>
      <c r="C57" s="310"/>
      <c r="D57" s="310"/>
      <c r="E57" s="311">
        <f t="shared" si="20"/>
        <v>0</v>
      </c>
      <c r="F57" s="370" t="s">
        <v>46</v>
      </c>
      <c r="G57" s="371"/>
      <c r="H57" s="41" t="str">
        <f>IF($F57&lt;&gt;"Resource name",VLOOKUP($F57,'3. Resources'!$B$86:$C$95,2,FALSE),"")</f>
        <v/>
      </c>
      <c r="I57" s="42">
        <f t="shared" si="21"/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22"/>
        <v>0</v>
      </c>
      <c r="Y57" s="44"/>
      <c r="Z57" s="45">
        <f t="shared" si="23"/>
        <v>0</v>
      </c>
      <c r="AA57" s="40">
        <f t="shared" si="24"/>
        <v>0</v>
      </c>
      <c r="AD57" s="36"/>
      <c r="AE57" s="36"/>
      <c r="AJ57" s="47"/>
      <c r="AK57" s="47"/>
      <c r="AL57" s="24"/>
      <c r="AM57" s="24"/>
      <c r="AN57" s="24"/>
    </row>
    <row r="58" spans="2:40">
      <c r="B58" s="309"/>
      <c r="C58" s="310"/>
      <c r="D58" s="310"/>
      <c r="E58" s="311">
        <f t="shared" si="20"/>
        <v>0</v>
      </c>
      <c r="F58" s="370" t="s">
        <v>46</v>
      </c>
      <c r="G58" s="371"/>
      <c r="H58" s="41" t="str">
        <f>IF($F58&lt;&gt;"Resource name",VLOOKUP($F58,'3. Resources'!$B$86:$C$95,2,FALSE),"")</f>
        <v/>
      </c>
      <c r="I58" s="42">
        <f t="shared" si="21"/>
        <v>0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40">
        <f t="shared" si="22"/>
        <v>0</v>
      </c>
      <c r="Y58" s="44"/>
      <c r="Z58" s="45">
        <f t="shared" si="23"/>
        <v>0</v>
      </c>
      <c r="AA58" s="40">
        <f t="shared" si="24"/>
        <v>0</v>
      </c>
      <c r="AD58" s="36"/>
      <c r="AE58" s="36"/>
      <c r="AJ58" s="47"/>
      <c r="AK58" s="47"/>
      <c r="AL58" s="24"/>
      <c r="AM58" s="24"/>
      <c r="AN58" s="24"/>
    </row>
    <row r="59" spans="2:40">
      <c r="B59" s="48" t="s">
        <v>99</v>
      </c>
      <c r="C59" s="49"/>
      <c r="D59" s="49"/>
      <c r="E59" s="49"/>
      <c r="F59" s="375"/>
      <c r="G59" s="375"/>
      <c r="H59" s="50"/>
      <c r="I59" s="50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2"/>
      <c r="Y59" s="53"/>
      <c r="Z59" s="54"/>
      <c r="AA59" s="55"/>
      <c r="AD59" s="36"/>
      <c r="AE59" s="36"/>
      <c r="AJ59" s="47"/>
      <c r="AK59" s="47"/>
      <c r="AL59" s="24"/>
      <c r="AM59" s="24"/>
      <c r="AN59" s="24"/>
    </row>
    <row r="60" spans="2:40">
      <c r="B60" s="309"/>
      <c r="C60" s="310"/>
      <c r="D60" s="310"/>
      <c r="E60" s="311">
        <f t="shared" ref="E60:E74" si="25">SUM(J60:W60)</f>
        <v>0</v>
      </c>
      <c r="F60" s="370" t="s">
        <v>46</v>
      </c>
      <c r="G60" s="371"/>
      <c r="H60" s="41" t="str">
        <f>IF($F60&lt;&gt;"Resource name",VLOOKUP($F60,'3. Resources'!$B$86:$C$95,2,FALSE),"")</f>
        <v/>
      </c>
      <c r="I60" s="42">
        <f t="shared" ref="I60:I74" si="26">IF(D60&lt;&gt;0,E60/D60,0)</f>
        <v>0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ref="X60:X74" si="27">D60-E60</f>
        <v>0</v>
      </c>
      <c r="Y60" s="44"/>
      <c r="Z60" s="45">
        <f t="shared" ref="Z60:Z74" si="28">IF(AND(C60&lt;&gt;"",C60&lt;&gt;0),D60/C60-1,0)</f>
        <v>0</v>
      </c>
      <c r="AA60" s="40">
        <f t="shared" ref="AA60:AA74" si="29">C60-D60</f>
        <v>0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25"/>
        <v>0</v>
      </c>
      <c r="F61" s="370" t="s">
        <v>46</v>
      </c>
      <c r="G61" s="371"/>
      <c r="H61" s="41" t="str">
        <f>IF($F61&lt;&gt;"Resource name",VLOOKUP($F61,'3. Resources'!$B$86:$C$95,2,FALSE),"")</f>
        <v/>
      </c>
      <c r="I61" s="42">
        <f t="shared" si="26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27"/>
        <v>0</v>
      </c>
      <c r="Y61" s="44"/>
      <c r="Z61" s="45">
        <f t="shared" si="28"/>
        <v>0</v>
      </c>
      <c r="AA61" s="40">
        <f t="shared" si="29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309"/>
      <c r="C62" s="310"/>
      <c r="D62" s="310"/>
      <c r="E62" s="311">
        <f t="shared" si="25"/>
        <v>0</v>
      </c>
      <c r="F62" s="370" t="s">
        <v>46</v>
      </c>
      <c r="G62" s="371"/>
      <c r="H62" s="41" t="str">
        <f>IF($F62&lt;&gt;"Resource name",VLOOKUP($F62,'3. Resources'!$B$86:$C$95,2,FALSE),"")</f>
        <v/>
      </c>
      <c r="I62" s="42">
        <f t="shared" si="26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27"/>
        <v>0</v>
      </c>
      <c r="Y62" s="44"/>
      <c r="Z62" s="45">
        <f t="shared" si="28"/>
        <v>0</v>
      </c>
      <c r="AA62" s="40">
        <f t="shared" si="29"/>
        <v>0</v>
      </c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si="25"/>
        <v>0</v>
      </c>
      <c r="F63" s="370" t="s">
        <v>46</v>
      </c>
      <c r="G63" s="371"/>
      <c r="H63" s="41" t="str">
        <f>IF($F63&lt;&gt;"Resource name",VLOOKUP($F63,'3. Resources'!$B$86:$C$95,2,FALSE),"")</f>
        <v/>
      </c>
      <c r="I63" s="42">
        <f t="shared" si="26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27"/>
        <v>0</v>
      </c>
      <c r="Y63" s="44"/>
      <c r="Z63" s="45">
        <f t="shared" si="28"/>
        <v>0</v>
      </c>
      <c r="AA63" s="40">
        <f t="shared" si="29"/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25"/>
        <v>0</v>
      </c>
      <c r="F64" s="370" t="s">
        <v>46</v>
      </c>
      <c r="G64" s="371"/>
      <c r="H64" s="41" t="str">
        <f>IF($F64&lt;&gt;"Resource name",VLOOKUP($F64,'3. Resources'!$B$86:$C$95,2,FALSE),"")</f>
        <v/>
      </c>
      <c r="I64" s="42">
        <f t="shared" si="26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27"/>
        <v>0</v>
      </c>
      <c r="Y64" s="44"/>
      <c r="Z64" s="45">
        <f t="shared" si="28"/>
        <v>0</v>
      </c>
      <c r="AA64" s="40">
        <f t="shared" si="29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25"/>
        <v>0</v>
      </c>
      <c r="F65" s="370" t="s">
        <v>46</v>
      </c>
      <c r="G65" s="371"/>
      <c r="H65" s="41" t="str">
        <f>IF($F65&lt;&gt;"Resource name",VLOOKUP($F65,'3. Resources'!$B$86:$C$95,2,FALSE),"")</f>
        <v/>
      </c>
      <c r="I65" s="42">
        <f t="shared" si="26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27"/>
        <v>0</v>
      </c>
      <c r="Y65" s="44"/>
      <c r="Z65" s="45">
        <f t="shared" si="28"/>
        <v>0</v>
      </c>
      <c r="AA65" s="40">
        <f t="shared" si="29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309"/>
      <c r="C66" s="310"/>
      <c r="D66" s="310"/>
      <c r="E66" s="311">
        <f t="shared" si="25"/>
        <v>0</v>
      </c>
      <c r="F66" s="370" t="s">
        <v>46</v>
      </c>
      <c r="G66" s="371"/>
      <c r="H66" s="41" t="str">
        <f>IF($F66&lt;&gt;"Resource name",VLOOKUP($F66,'3. Resources'!$B$86:$C$95,2,FALSE),"")</f>
        <v/>
      </c>
      <c r="I66" s="42">
        <f t="shared" si="26"/>
        <v>0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40">
        <f t="shared" si="27"/>
        <v>0</v>
      </c>
      <c r="Y66" s="44"/>
      <c r="Z66" s="45">
        <f t="shared" si="28"/>
        <v>0</v>
      </c>
      <c r="AA66" s="40">
        <f t="shared" si="29"/>
        <v>0</v>
      </c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si="25"/>
        <v>0</v>
      </c>
      <c r="F67" s="370" t="s">
        <v>46</v>
      </c>
      <c r="G67" s="371"/>
      <c r="H67" s="41" t="str">
        <f>IF($F67&lt;&gt;"Resource name",VLOOKUP($F67,'3. Resources'!$B$86:$C$95,2,FALSE),"")</f>
        <v/>
      </c>
      <c r="I67" s="42">
        <f t="shared" si="26"/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si="27"/>
        <v>0</v>
      </c>
      <c r="Y67" s="44"/>
      <c r="Z67" s="45">
        <f t="shared" si="28"/>
        <v>0</v>
      </c>
      <c r="AA67" s="40">
        <f t="shared" si="29"/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25"/>
        <v>0</v>
      </c>
      <c r="F68" s="370" t="s">
        <v>46</v>
      </c>
      <c r="G68" s="371"/>
      <c r="H68" s="41" t="str">
        <f>IF($F68&lt;&gt;"Resource name",VLOOKUP($F68,'3. Resources'!$B$86:$C$95,2,FALSE),"")</f>
        <v/>
      </c>
      <c r="I68" s="42">
        <f t="shared" si="26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27"/>
        <v>0</v>
      </c>
      <c r="Y68" s="44"/>
      <c r="Z68" s="45">
        <f t="shared" si="28"/>
        <v>0</v>
      </c>
      <c r="AA68" s="40">
        <f t="shared" si="29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si="25"/>
        <v>0</v>
      </c>
      <c r="F69" s="370" t="s">
        <v>46</v>
      </c>
      <c r="G69" s="371"/>
      <c r="H69" s="41" t="str">
        <f>IF($F69&lt;&gt;"Resource name",VLOOKUP($F69,'3. Resources'!$B$86:$C$95,2,FALSE),"")</f>
        <v/>
      </c>
      <c r="I69" s="42">
        <f t="shared" si="26"/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si="27"/>
        <v>0</v>
      </c>
      <c r="Y69" s="44"/>
      <c r="Z69" s="45">
        <f t="shared" si="28"/>
        <v>0</v>
      </c>
      <c r="AA69" s="40">
        <f t="shared" si="29"/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si="25"/>
        <v>0</v>
      </c>
      <c r="F70" s="370" t="s">
        <v>46</v>
      </c>
      <c r="G70" s="371"/>
      <c r="H70" s="41" t="str">
        <f>IF($F70&lt;&gt;"Resource name",VLOOKUP($F70,'3. Resources'!$B$86:$C$95,2,FALSE),"")</f>
        <v/>
      </c>
      <c r="I70" s="42">
        <f t="shared" si="26"/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si="27"/>
        <v>0</v>
      </c>
      <c r="Y70" s="44"/>
      <c r="Z70" s="45">
        <f t="shared" si="28"/>
        <v>0</v>
      </c>
      <c r="AA70" s="40">
        <f t="shared" si="29"/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si="25"/>
        <v>0</v>
      </c>
      <c r="F71" s="370" t="s">
        <v>46</v>
      </c>
      <c r="G71" s="371"/>
      <c r="H71" s="41" t="str">
        <f>IF($F71&lt;&gt;"Resource name",VLOOKUP($F71,'3. Resources'!$B$86:$C$95,2,FALSE),"")</f>
        <v/>
      </c>
      <c r="I71" s="42">
        <f t="shared" si="26"/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si="27"/>
        <v>0</v>
      </c>
      <c r="Y71" s="44"/>
      <c r="Z71" s="45">
        <f t="shared" si="28"/>
        <v>0</v>
      </c>
      <c r="AA71" s="40">
        <f t="shared" si="29"/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si="25"/>
        <v>0</v>
      </c>
      <c r="F72" s="370" t="s">
        <v>46</v>
      </c>
      <c r="G72" s="371"/>
      <c r="H72" s="41" t="str">
        <f>IF($F72&lt;&gt;"Resource name",VLOOKUP($F72,'3. Resources'!$B$86:$C$95,2,FALSE),"")</f>
        <v/>
      </c>
      <c r="I72" s="42">
        <f t="shared" si="26"/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si="27"/>
        <v>0</v>
      </c>
      <c r="Y72" s="44"/>
      <c r="Z72" s="45">
        <f t="shared" si="28"/>
        <v>0</v>
      </c>
      <c r="AA72" s="40">
        <f t="shared" si="29"/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25"/>
        <v>0</v>
      </c>
      <c r="F73" s="370" t="s">
        <v>46</v>
      </c>
      <c r="G73" s="371"/>
      <c r="H73" s="41" t="str">
        <f>IF($F73&lt;&gt;"Resource name",VLOOKUP($F73,'3. Resources'!$B$86:$C$95,2,FALSE),"")</f>
        <v/>
      </c>
      <c r="I73" s="42">
        <f t="shared" si="26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27"/>
        <v>0</v>
      </c>
      <c r="Y73" s="44"/>
      <c r="Z73" s="45">
        <f t="shared" si="28"/>
        <v>0</v>
      </c>
      <c r="AA73" s="40">
        <f t="shared" si="29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25"/>
        <v>0</v>
      </c>
      <c r="F74" s="370" t="s">
        <v>46</v>
      </c>
      <c r="G74" s="371"/>
      <c r="H74" s="41" t="str">
        <f>IF($F74&lt;&gt;"Resource name",VLOOKUP($F74,'3. Resources'!$B$86:$C$95,2,FALSE),"")</f>
        <v/>
      </c>
      <c r="I74" s="42">
        <f t="shared" si="26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27"/>
        <v>0</v>
      </c>
      <c r="Y74" s="44"/>
      <c r="Z74" s="45">
        <f t="shared" si="28"/>
        <v>0</v>
      </c>
      <c r="AA74" s="40">
        <f t="shared" si="29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48" t="s">
        <v>100</v>
      </c>
      <c r="C75" s="49"/>
      <c r="D75" s="49"/>
      <c r="E75" s="49"/>
      <c r="F75" s="375"/>
      <c r="G75" s="375"/>
      <c r="H75" s="50"/>
      <c r="I75" s="50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2"/>
      <c r="Y75" s="53"/>
      <c r="Z75" s="54"/>
      <c r="AA75" s="55"/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ref="E76:E100" si="30">SUM(J76:W76)</f>
        <v>0</v>
      </c>
      <c r="F76" s="370" t="s">
        <v>46</v>
      </c>
      <c r="G76" s="371"/>
      <c r="H76" s="41" t="str">
        <f>IF($F76&lt;&gt;"Resource name",VLOOKUP($F76,'3. Resources'!$B$86:$C$95,2,FALSE),"")</f>
        <v/>
      </c>
      <c r="I76" s="42">
        <f t="shared" ref="I76:I90" si="31">IF(D76&lt;&gt;0,E76/D76,0)</f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ref="X76:X99" si="32">D76-E76</f>
        <v>0</v>
      </c>
      <c r="Y76" s="44"/>
      <c r="Z76" s="45">
        <f t="shared" ref="Z76:Z90" si="33">IF(AND(C76&lt;&gt;"",C76&lt;&gt;0),D76/C76-1,0)</f>
        <v>0</v>
      </c>
      <c r="AA76" s="40">
        <f t="shared" ref="AA76:AA90" si="34">C76-D76</f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30"/>
        <v>0</v>
      </c>
      <c r="F77" s="370" t="s">
        <v>46</v>
      </c>
      <c r="G77" s="371"/>
      <c r="H77" s="41" t="str">
        <f>IF($F77&lt;&gt;"Resource name",VLOOKUP($F77,'3. Resources'!$B$86:$C$95,2,FALSE),"")</f>
        <v/>
      </c>
      <c r="I77" s="42">
        <f t="shared" si="31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32"/>
        <v>0</v>
      </c>
      <c r="Y77" s="44"/>
      <c r="Z77" s="45">
        <f t="shared" si="33"/>
        <v>0</v>
      </c>
      <c r="AA77" s="40">
        <f t="shared" si="34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30"/>
        <v>0</v>
      </c>
      <c r="F78" s="370" t="s">
        <v>46</v>
      </c>
      <c r="G78" s="371"/>
      <c r="H78" s="41" t="str">
        <f>IF($F78&lt;&gt;"Resource name",VLOOKUP($F78,'3. Resources'!$B$86:$C$95,2,FALSE),"")</f>
        <v/>
      </c>
      <c r="I78" s="42">
        <f t="shared" si="31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32"/>
        <v>0</v>
      </c>
      <c r="Y78" s="44"/>
      <c r="Z78" s="45">
        <f t="shared" si="33"/>
        <v>0</v>
      </c>
      <c r="AA78" s="40">
        <f t="shared" si="34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30"/>
        <v>0</v>
      </c>
      <c r="F79" s="370" t="s">
        <v>46</v>
      </c>
      <c r="G79" s="371"/>
      <c r="H79" s="41" t="str">
        <f>IF($F79&lt;&gt;"Resource name",VLOOKUP($F79,'3. Resources'!$B$86:$C$95,2,FALSE),"")</f>
        <v/>
      </c>
      <c r="I79" s="42">
        <f t="shared" si="31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32"/>
        <v>0</v>
      </c>
      <c r="Y79" s="44"/>
      <c r="Z79" s="45">
        <f t="shared" si="33"/>
        <v>0</v>
      </c>
      <c r="AA79" s="40">
        <f t="shared" si="34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30"/>
        <v>0</v>
      </c>
      <c r="F80" s="370" t="s">
        <v>46</v>
      </c>
      <c r="G80" s="371"/>
      <c r="H80" s="41" t="str">
        <f>IF($F80&lt;&gt;"Resource name",VLOOKUP($F80,'3. Resources'!$B$86:$C$95,2,FALSE),"")</f>
        <v/>
      </c>
      <c r="I80" s="42">
        <f t="shared" si="31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32"/>
        <v>0</v>
      </c>
      <c r="Y80" s="44"/>
      <c r="Z80" s="45">
        <f t="shared" si="33"/>
        <v>0</v>
      </c>
      <c r="AA80" s="40">
        <f t="shared" si="34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30"/>
        <v>0</v>
      </c>
      <c r="F81" s="370" t="s">
        <v>46</v>
      </c>
      <c r="G81" s="371"/>
      <c r="H81" s="41" t="str">
        <f>IF($F81&lt;&gt;"Resource name",VLOOKUP($F81,'3. Resources'!$B$86:$C$95,2,FALSE),"")</f>
        <v/>
      </c>
      <c r="I81" s="42">
        <f t="shared" si="31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32"/>
        <v>0</v>
      </c>
      <c r="Y81" s="44"/>
      <c r="Z81" s="45">
        <f t="shared" si="33"/>
        <v>0</v>
      </c>
      <c r="AA81" s="40">
        <f t="shared" si="34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309"/>
      <c r="C82" s="310"/>
      <c r="D82" s="310"/>
      <c r="E82" s="311">
        <f t="shared" si="30"/>
        <v>0</v>
      </c>
      <c r="F82" s="370" t="s">
        <v>46</v>
      </c>
      <c r="G82" s="371"/>
      <c r="H82" s="41" t="str">
        <f>IF($F82&lt;&gt;"Resource name",VLOOKUP($F82,'3. Resources'!$B$86:$C$95,2,FALSE),"")</f>
        <v/>
      </c>
      <c r="I82" s="42">
        <f t="shared" si="31"/>
        <v>0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40">
        <f t="shared" si="32"/>
        <v>0</v>
      </c>
      <c r="Y82" s="44"/>
      <c r="Z82" s="45">
        <f t="shared" si="33"/>
        <v>0</v>
      </c>
      <c r="AA82" s="40">
        <f t="shared" si="34"/>
        <v>0</v>
      </c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si="30"/>
        <v>0</v>
      </c>
      <c r="F83" s="370" t="s">
        <v>46</v>
      </c>
      <c r="G83" s="371"/>
      <c r="H83" s="41" t="str">
        <f>IF($F83&lt;&gt;"Resource name",VLOOKUP($F83,'3. Resources'!$B$86:$C$95,2,FALSE),"")</f>
        <v/>
      </c>
      <c r="I83" s="42">
        <f t="shared" si="31"/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si="32"/>
        <v>0</v>
      </c>
      <c r="Y83" s="44"/>
      <c r="Z83" s="45">
        <f t="shared" si="33"/>
        <v>0</v>
      </c>
      <c r="AA83" s="40">
        <f t="shared" si="34"/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30"/>
        <v>0</v>
      </c>
      <c r="F84" s="370" t="s">
        <v>46</v>
      </c>
      <c r="G84" s="371"/>
      <c r="H84" s="41" t="str">
        <f>IF($F84&lt;&gt;"Resource name",VLOOKUP($F84,'3. Resources'!$B$86:$C$95,2,FALSE),"")</f>
        <v/>
      </c>
      <c r="I84" s="42">
        <f t="shared" si="31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32"/>
        <v>0</v>
      </c>
      <c r="Y84" s="44"/>
      <c r="Z84" s="45">
        <f t="shared" si="33"/>
        <v>0</v>
      </c>
      <c r="AA84" s="40">
        <f t="shared" si="34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si="30"/>
        <v>0</v>
      </c>
      <c r="F85" s="370" t="s">
        <v>46</v>
      </c>
      <c r="G85" s="371"/>
      <c r="H85" s="41" t="str">
        <f>IF($F85&lt;&gt;"Resource name",VLOOKUP($F85,'3. Resources'!$B$86:$C$95,2,FALSE),"")</f>
        <v/>
      </c>
      <c r="I85" s="42">
        <f t="shared" si="31"/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si="32"/>
        <v>0</v>
      </c>
      <c r="Y85" s="44"/>
      <c r="Z85" s="45">
        <f t="shared" si="33"/>
        <v>0</v>
      </c>
      <c r="AA85" s="40">
        <f t="shared" si="34"/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si="30"/>
        <v>0</v>
      </c>
      <c r="F86" s="370" t="s">
        <v>46</v>
      </c>
      <c r="G86" s="371"/>
      <c r="H86" s="41" t="str">
        <f>IF($F86&lt;&gt;"Resource name",VLOOKUP($F86,'3. Resources'!$B$86:$C$95,2,FALSE),"")</f>
        <v/>
      </c>
      <c r="I86" s="42">
        <f t="shared" si="31"/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si="32"/>
        <v>0</v>
      </c>
      <c r="Y86" s="44"/>
      <c r="Z86" s="45">
        <f t="shared" si="33"/>
        <v>0</v>
      </c>
      <c r="AA86" s="40">
        <f t="shared" si="34"/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si="30"/>
        <v>0</v>
      </c>
      <c r="F87" s="370" t="s">
        <v>46</v>
      </c>
      <c r="G87" s="371"/>
      <c r="H87" s="41" t="str">
        <f>IF($F87&lt;&gt;"Resource name",VLOOKUP($F87,'3. Resources'!$B$86:$C$95,2,FALSE),"")</f>
        <v/>
      </c>
      <c r="I87" s="42">
        <f t="shared" si="31"/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si="32"/>
        <v>0</v>
      </c>
      <c r="Y87" s="44"/>
      <c r="Z87" s="45">
        <f t="shared" si="33"/>
        <v>0</v>
      </c>
      <c r="AA87" s="40">
        <f t="shared" si="34"/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si="30"/>
        <v>0</v>
      </c>
      <c r="F88" s="370" t="s">
        <v>46</v>
      </c>
      <c r="G88" s="371"/>
      <c r="H88" s="41" t="str">
        <f>IF($F88&lt;&gt;"Resource name",VLOOKUP($F88,'3. Resources'!$B$86:$C$95,2,FALSE),"")</f>
        <v/>
      </c>
      <c r="I88" s="42">
        <f t="shared" si="31"/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si="32"/>
        <v>0</v>
      </c>
      <c r="Y88" s="44"/>
      <c r="Z88" s="45">
        <f t="shared" si="33"/>
        <v>0</v>
      </c>
      <c r="AA88" s="40">
        <f t="shared" si="34"/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30"/>
        <v>0</v>
      </c>
      <c r="F89" s="370" t="s">
        <v>46</v>
      </c>
      <c r="G89" s="371"/>
      <c r="H89" s="41" t="str">
        <f>IF($F89&lt;&gt;"Resource name",VLOOKUP($F89,'3. Resources'!$B$86:$C$95,2,FALSE),"")</f>
        <v/>
      </c>
      <c r="I89" s="42">
        <f t="shared" si="31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32"/>
        <v>0</v>
      </c>
      <c r="Y89" s="44"/>
      <c r="Z89" s="45">
        <f t="shared" si="33"/>
        <v>0</v>
      </c>
      <c r="AA89" s="40">
        <f t="shared" si="34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30"/>
        <v>0</v>
      </c>
      <c r="F90" s="370" t="s">
        <v>46</v>
      </c>
      <c r="G90" s="371"/>
      <c r="H90" s="41" t="str">
        <f>IF($F90&lt;&gt;"Resource name",VLOOKUP($F90,'3. Resources'!$B$86:$C$95,2,FALSE),"")</f>
        <v/>
      </c>
      <c r="I90" s="42">
        <f t="shared" si="31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32"/>
        <v>0</v>
      </c>
      <c r="Y90" s="44"/>
      <c r="Z90" s="45">
        <f t="shared" si="33"/>
        <v>0</v>
      </c>
      <c r="AA90" s="40">
        <f t="shared" si="34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309"/>
      <c r="C91" s="310"/>
      <c r="D91" s="310"/>
      <c r="E91" s="311">
        <f t="shared" si="30"/>
        <v>0</v>
      </c>
      <c r="F91" s="370" t="s">
        <v>46</v>
      </c>
      <c r="G91" s="371"/>
      <c r="H91" s="41" t="str">
        <f>IF($F91&lt;&gt;"Resource name",VLOOKUP($F91,'3. Resources'!$B$86:$C$95,2,FALSE),"")</f>
        <v/>
      </c>
      <c r="I91" s="42">
        <f t="shared" ref="I91:I100" si="35">IF(D91&lt;&gt;0,E91/D91,0)</f>
        <v>0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40">
        <f t="shared" si="32"/>
        <v>0</v>
      </c>
      <c r="Y91" s="44"/>
      <c r="Z91" s="45">
        <f t="shared" ref="Z91:Z100" si="36">IF(AND(C91&lt;&gt;"",C91&lt;&gt;0),D91/C91-1,0)</f>
        <v>0</v>
      </c>
      <c r="AA91" s="40">
        <f t="shared" ref="AA91:AA100" si="37">C91-D91</f>
        <v>0</v>
      </c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si="30"/>
        <v>0</v>
      </c>
      <c r="F92" s="370" t="s">
        <v>46</v>
      </c>
      <c r="G92" s="371"/>
      <c r="H92" s="41" t="str">
        <f>IF($F92&lt;&gt;"Resource name",VLOOKUP($F92,'3. Resources'!$B$86:$C$95,2,FALSE),"")</f>
        <v/>
      </c>
      <c r="I92" s="42">
        <f t="shared" si="35"/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si="32"/>
        <v>0</v>
      </c>
      <c r="Y92" s="44"/>
      <c r="Z92" s="45">
        <f t="shared" si="36"/>
        <v>0</v>
      </c>
      <c r="AA92" s="40">
        <f t="shared" si="37"/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30"/>
        <v>0</v>
      </c>
      <c r="F93" s="370" t="s">
        <v>46</v>
      </c>
      <c r="G93" s="371"/>
      <c r="H93" s="41" t="str">
        <f>IF($F93&lt;&gt;"Resource name",VLOOKUP($F93,'3. Resources'!$B$86:$C$95,2,FALSE),"")</f>
        <v/>
      </c>
      <c r="I93" s="42">
        <f t="shared" si="35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32"/>
        <v>0</v>
      </c>
      <c r="Y93" s="44"/>
      <c r="Z93" s="45">
        <f t="shared" si="36"/>
        <v>0</v>
      </c>
      <c r="AA93" s="40">
        <f t="shared" si="37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30"/>
        <v>0</v>
      </c>
      <c r="F94" s="370" t="s">
        <v>46</v>
      </c>
      <c r="G94" s="371"/>
      <c r="H94" s="41" t="str">
        <f>IF($F94&lt;&gt;"Resource name",VLOOKUP($F94,'3. Resources'!$B$86:$C$95,2,FALSE),"")</f>
        <v/>
      </c>
      <c r="I94" s="42">
        <f t="shared" si="35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32"/>
        <v>0</v>
      </c>
      <c r="Y94" s="44"/>
      <c r="Z94" s="45">
        <f t="shared" si="36"/>
        <v>0</v>
      </c>
      <c r="AA94" s="40">
        <f t="shared" si="37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30"/>
        <v>0</v>
      </c>
      <c r="F95" s="370" t="s">
        <v>46</v>
      </c>
      <c r="G95" s="371"/>
      <c r="H95" s="41" t="str">
        <f>IF($F95&lt;&gt;"Resource name",VLOOKUP($F95,'3. Resources'!$B$86:$C$95,2,FALSE),"")</f>
        <v/>
      </c>
      <c r="I95" s="42">
        <f t="shared" si="35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32"/>
        <v>0</v>
      </c>
      <c r="Y95" s="44"/>
      <c r="Z95" s="45">
        <f t="shared" si="36"/>
        <v>0</v>
      </c>
      <c r="AA95" s="40">
        <f t="shared" si="37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30"/>
        <v>0</v>
      </c>
      <c r="F96" s="370" t="s">
        <v>46</v>
      </c>
      <c r="G96" s="371"/>
      <c r="H96" s="41" t="str">
        <f>IF($F96&lt;&gt;"Resource name",VLOOKUP($F96,'3. Resources'!$B$86:$C$95,2,FALSE),"")</f>
        <v/>
      </c>
      <c r="I96" s="42">
        <f t="shared" si="35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32"/>
        <v>0</v>
      </c>
      <c r="Y96" s="44"/>
      <c r="Z96" s="45">
        <f t="shared" si="36"/>
        <v>0</v>
      </c>
      <c r="AA96" s="40">
        <f t="shared" si="37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30"/>
        <v>0</v>
      </c>
      <c r="F97" s="370" t="s">
        <v>46</v>
      </c>
      <c r="G97" s="371"/>
      <c r="H97" s="41" t="str">
        <f>IF($F97&lt;&gt;"Resource name",VLOOKUP($F97,'3. Resources'!$B$86:$C$95,2,FALSE),"")</f>
        <v/>
      </c>
      <c r="I97" s="42">
        <f t="shared" si="35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32"/>
        <v>0</v>
      </c>
      <c r="Y97" s="44"/>
      <c r="Z97" s="45">
        <f t="shared" si="36"/>
        <v>0</v>
      </c>
      <c r="AA97" s="40">
        <f t="shared" si="37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30"/>
        <v>0</v>
      </c>
      <c r="F98" s="370" t="s">
        <v>46</v>
      </c>
      <c r="G98" s="371"/>
      <c r="H98" s="41" t="str">
        <f>IF($F98&lt;&gt;"Resource name",VLOOKUP($F98,'3. Resources'!$B$86:$C$95,2,FALSE),"")</f>
        <v/>
      </c>
      <c r="I98" s="42">
        <f t="shared" si="35"/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32"/>
        <v>0</v>
      </c>
      <c r="Y98" s="44"/>
      <c r="Z98" s="45">
        <f t="shared" si="36"/>
        <v>0</v>
      </c>
      <c r="AA98" s="40">
        <f t="shared" si="37"/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30"/>
        <v>0</v>
      </c>
      <c r="F99" s="370" t="s">
        <v>46</v>
      </c>
      <c r="G99" s="371"/>
      <c r="H99" s="41" t="str">
        <f>IF($F99&lt;&gt;"Resource name",VLOOKUP($F99,'3. Resources'!$B$86:$C$95,2,FALSE),"")</f>
        <v/>
      </c>
      <c r="I99" s="42">
        <f t="shared" si="35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32"/>
        <v>0</v>
      </c>
      <c r="Y99" s="44"/>
      <c r="Z99" s="45">
        <f t="shared" si="36"/>
        <v>0</v>
      </c>
      <c r="AA99" s="40">
        <f t="shared" si="37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30"/>
        <v>0</v>
      </c>
      <c r="F100" s="370" t="s">
        <v>46</v>
      </c>
      <c r="G100" s="371"/>
      <c r="H100" s="41" t="str">
        <f>IF($F100&lt;&gt;"Resource name",VLOOKUP($F100,'3. Resources'!$B$86:$C$95,2,FALSE),"")</f>
        <v/>
      </c>
      <c r="I100" s="42">
        <f t="shared" si="35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>D100-E100</f>
        <v>0</v>
      </c>
      <c r="Y100" s="44"/>
      <c r="Z100" s="45">
        <f t="shared" si="36"/>
        <v>0</v>
      </c>
      <c r="AA100" s="40">
        <f t="shared" si="37"/>
        <v>0</v>
      </c>
      <c r="AD100" s="36"/>
      <c r="AE100" s="36"/>
      <c r="AJ100" s="47"/>
      <c r="AK100" s="47"/>
      <c r="AL100" s="24"/>
      <c r="AM100" s="24"/>
      <c r="AN100" s="24"/>
    </row>
    <row r="102" spans="2:40">
      <c r="J102" s="366" t="s">
        <v>35</v>
      </c>
      <c r="K102" s="366"/>
      <c r="L102" s="366"/>
      <c r="M102" s="366"/>
      <c r="N102" s="366"/>
      <c r="O102" s="366"/>
      <c r="P102" s="366"/>
      <c r="Q102" s="366"/>
      <c r="R102" s="366"/>
      <c r="S102" s="366"/>
      <c r="T102" s="366"/>
      <c r="U102" s="366"/>
      <c r="V102" s="366"/>
      <c r="W102" s="366"/>
      <c r="X102" s="366"/>
      <c r="Y102" s="366"/>
    </row>
    <row r="103" spans="2:40" customFormat="1">
      <c r="B103" s="26"/>
      <c r="C103" s="26"/>
      <c r="D103" s="26"/>
      <c r="E103" s="26"/>
      <c r="F103" s="26"/>
      <c r="G103" s="26"/>
      <c r="H103" s="26"/>
      <c r="I103" s="26"/>
      <c r="J103" s="368" t="s">
        <v>16</v>
      </c>
      <c r="K103" s="368"/>
      <c r="L103" s="368"/>
      <c r="M103" s="368"/>
      <c r="N103" s="368" t="s">
        <v>68</v>
      </c>
      <c r="O103" s="368"/>
      <c r="P103" s="368"/>
      <c r="Q103" s="368"/>
      <c r="R103" s="366" t="s">
        <v>65</v>
      </c>
      <c r="S103" s="366"/>
      <c r="T103" s="366" t="s">
        <v>66</v>
      </c>
      <c r="U103" s="366"/>
      <c r="V103" s="368" t="s">
        <v>67</v>
      </c>
      <c r="W103" s="368"/>
      <c r="X103" s="368"/>
      <c r="Y103" s="368"/>
    </row>
    <row r="104" spans="2:40" customFormat="1">
      <c r="B104" s="26"/>
      <c r="C104" s="26"/>
      <c r="D104" s="26"/>
      <c r="E104" s="26"/>
      <c r="F104" s="26"/>
      <c r="G104" s="26"/>
      <c r="H104" s="26"/>
      <c r="I104" s="26"/>
      <c r="J104" s="369"/>
      <c r="K104" s="369"/>
      <c r="L104" s="369"/>
      <c r="M104" s="369"/>
      <c r="N104" s="369"/>
      <c r="O104" s="369"/>
      <c r="P104" s="369"/>
      <c r="Q104" s="369"/>
      <c r="R104" s="367"/>
      <c r="S104" s="367"/>
      <c r="T104" s="367"/>
      <c r="U104" s="367"/>
      <c r="V104" s="369"/>
      <c r="W104" s="369"/>
      <c r="X104" s="369"/>
      <c r="Y104" s="369"/>
    </row>
    <row r="105" spans="2:40" customFormat="1">
      <c r="B105" s="26"/>
      <c r="C105" s="26"/>
      <c r="D105" s="26"/>
      <c r="E105" s="26"/>
      <c r="F105" s="26"/>
      <c r="G105" s="26"/>
      <c r="H105" s="26"/>
      <c r="I105" s="26"/>
      <c r="J105" s="369"/>
      <c r="K105" s="369"/>
      <c r="L105" s="369"/>
      <c r="M105" s="369"/>
      <c r="N105" s="369"/>
      <c r="O105" s="369"/>
      <c r="P105" s="369"/>
      <c r="Q105" s="369"/>
      <c r="R105" s="367"/>
      <c r="S105" s="367"/>
      <c r="T105" s="367"/>
      <c r="U105" s="367"/>
      <c r="V105" s="369"/>
      <c r="W105" s="369"/>
      <c r="X105" s="369"/>
      <c r="Y105" s="369"/>
    </row>
    <row r="106" spans="2:40" customFormat="1">
      <c r="B106" s="26"/>
      <c r="C106" s="26"/>
      <c r="D106" s="26"/>
      <c r="E106" s="26"/>
      <c r="F106" s="26"/>
      <c r="G106" s="26"/>
      <c r="H106" s="26"/>
      <c r="I106" s="26"/>
      <c r="J106" s="369"/>
      <c r="K106" s="369"/>
      <c r="L106" s="369"/>
      <c r="M106" s="369"/>
      <c r="N106" s="369"/>
      <c r="O106" s="369"/>
      <c r="P106" s="369"/>
      <c r="Q106" s="369"/>
      <c r="R106" s="367"/>
      <c r="S106" s="367"/>
      <c r="T106" s="367"/>
      <c r="U106" s="367"/>
      <c r="V106" s="369"/>
      <c r="W106" s="369"/>
      <c r="X106" s="369"/>
      <c r="Y106" s="369"/>
    </row>
    <row r="107" spans="2:40" customFormat="1">
      <c r="B107" s="26"/>
      <c r="C107" s="26"/>
      <c r="D107" s="26"/>
      <c r="E107" s="26"/>
      <c r="F107" s="26"/>
      <c r="G107" s="26"/>
      <c r="H107" s="26"/>
      <c r="I107" s="26"/>
      <c r="J107" s="369"/>
      <c r="K107" s="369"/>
      <c r="L107" s="369"/>
      <c r="M107" s="369"/>
      <c r="N107" s="369"/>
      <c r="O107" s="369"/>
      <c r="P107" s="369"/>
      <c r="Q107" s="369"/>
      <c r="R107" s="367"/>
      <c r="S107" s="367"/>
      <c r="T107" s="367"/>
      <c r="U107" s="367"/>
      <c r="V107" s="369"/>
      <c r="W107" s="369"/>
      <c r="X107" s="369"/>
      <c r="Y107" s="369"/>
    </row>
    <row r="108" spans="2:40" customFormat="1">
      <c r="B108" s="26"/>
      <c r="C108" s="26"/>
      <c r="D108" s="26"/>
      <c r="E108" s="26"/>
      <c r="F108" s="26"/>
      <c r="G108" s="26"/>
      <c r="H108" s="26"/>
      <c r="I108" s="26"/>
      <c r="J108" s="369"/>
      <c r="K108" s="369"/>
      <c r="L108" s="369"/>
      <c r="M108" s="369"/>
      <c r="N108" s="369"/>
      <c r="O108" s="369"/>
      <c r="P108" s="369"/>
      <c r="Q108" s="369"/>
      <c r="R108" s="367"/>
      <c r="S108" s="367"/>
      <c r="T108" s="367"/>
      <c r="U108" s="367"/>
      <c r="V108" s="369"/>
      <c r="W108" s="369"/>
      <c r="X108" s="369"/>
      <c r="Y108" s="369"/>
    </row>
    <row r="109" spans="2:40" customFormat="1">
      <c r="B109" s="26"/>
      <c r="C109" s="26"/>
      <c r="D109" s="26"/>
      <c r="E109" s="26"/>
      <c r="F109" s="26"/>
      <c r="G109" s="26"/>
      <c r="H109" s="26"/>
      <c r="I109" s="26"/>
      <c r="J109" s="369"/>
      <c r="K109" s="369"/>
      <c r="L109" s="369"/>
      <c r="M109" s="369"/>
      <c r="N109" s="369"/>
      <c r="O109" s="369"/>
      <c r="P109" s="369"/>
      <c r="Q109" s="369"/>
      <c r="R109" s="367"/>
      <c r="S109" s="367"/>
      <c r="T109" s="367"/>
      <c r="U109" s="367"/>
      <c r="V109" s="369"/>
      <c r="W109" s="369"/>
      <c r="X109" s="369"/>
      <c r="Y109" s="369"/>
    </row>
    <row r="110" spans="2:40" customFormat="1">
      <c r="B110" s="26"/>
      <c r="C110" s="26"/>
      <c r="D110" s="26"/>
      <c r="E110" s="26"/>
      <c r="F110" s="26"/>
      <c r="G110" s="26"/>
      <c r="H110" s="26"/>
      <c r="I110" s="26"/>
      <c r="J110" s="369"/>
      <c r="K110" s="369"/>
      <c r="L110" s="369"/>
      <c r="M110" s="369"/>
      <c r="N110" s="369"/>
      <c r="O110" s="369"/>
      <c r="P110" s="369"/>
      <c r="Q110" s="369"/>
      <c r="R110" s="367"/>
      <c r="S110" s="367"/>
      <c r="T110" s="367"/>
      <c r="U110" s="367"/>
      <c r="V110" s="369"/>
      <c r="W110" s="369"/>
      <c r="X110" s="369"/>
      <c r="Y110" s="369"/>
    </row>
    <row r="111" spans="2:40" customFormat="1">
      <c r="B111" s="26"/>
      <c r="C111" s="26"/>
      <c r="D111" s="26"/>
      <c r="E111" s="26"/>
      <c r="F111" s="26"/>
      <c r="G111" s="26"/>
      <c r="H111" s="26"/>
      <c r="I111" s="26"/>
      <c r="J111" s="369"/>
      <c r="K111" s="369"/>
      <c r="L111" s="369"/>
      <c r="M111" s="369"/>
      <c r="N111" s="369"/>
      <c r="O111" s="369"/>
      <c r="P111" s="369"/>
      <c r="Q111" s="369"/>
      <c r="R111" s="367"/>
      <c r="S111" s="367"/>
      <c r="T111" s="367"/>
      <c r="U111" s="367"/>
      <c r="V111" s="369"/>
      <c r="W111" s="369"/>
      <c r="X111" s="369"/>
      <c r="Y111" s="369"/>
    </row>
    <row r="112" spans="2:40" customFormat="1">
      <c r="B112" s="26"/>
      <c r="C112" s="26"/>
      <c r="D112" s="26"/>
      <c r="E112" s="26"/>
      <c r="F112" s="26"/>
      <c r="G112" s="26"/>
      <c r="H112" s="26"/>
      <c r="I112" s="26"/>
      <c r="J112" s="369"/>
      <c r="K112" s="369"/>
      <c r="L112" s="369"/>
      <c r="M112" s="369"/>
      <c r="N112" s="369"/>
      <c r="O112" s="369"/>
      <c r="P112" s="369"/>
      <c r="Q112" s="369"/>
      <c r="R112" s="367"/>
      <c r="S112" s="367"/>
      <c r="T112" s="367"/>
      <c r="U112" s="367"/>
      <c r="V112" s="369"/>
      <c r="W112" s="369"/>
      <c r="X112" s="369"/>
      <c r="Y112" s="369"/>
    </row>
    <row r="113" spans="2:25" customFormat="1">
      <c r="B113" s="26"/>
      <c r="C113" s="26"/>
      <c r="D113" s="26"/>
      <c r="E113" s="26"/>
      <c r="F113" s="26"/>
      <c r="G113" s="26"/>
      <c r="H113" s="26"/>
      <c r="I113" s="26"/>
      <c r="J113" s="369"/>
      <c r="K113" s="369"/>
      <c r="L113" s="369"/>
      <c r="M113" s="369"/>
      <c r="N113" s="369"/>
      <c r="O113" s="369"/>
      <c r="P113" s="369"/>
      <c r="Q113" s="369"/>
      <c r="R113" s="367"/>
      <c r="S113" s="367"/>
      <c r="T113" s="367"/>
      <c r="U113" s="367"/>
      <c r="V113" s="369"/>
      <c r="W113" s="369"/>
      <c r="X113" s="369"/>
      <c r="Y113" s="369"/>
    </row>
    <row r="114" spans="2:25" customFormat="1">
      <c r="B114" s="26"/>
      <c r="C114" s="26"/>
      <c r="D114" s="26"/>
      <c r="E114" s="26"/>
      <c r="F114" s="26"/>
      <c r="G114" s="26"/>
      <c r="H114" s="26"/>
      <c r="I114" s="26"/>
      <c r="J114" s="369"/>
      <c r="K114" s="369"/>
      <c r="L114" s="369"/>
      <c r="M114" s="369"/>
      <c r="N114" s="369"/>
      <c r="O114" s="369"/>
      <c r="P114" s="369"/>
      <c r="Q114" s="369"/>
      <c r="R114" s="367"/>
      <c r="S114" s="367"/>
      <c r="T114" s="367"/>
      <c r="U114" s="367"/>
      <c r="V114" s="369"/>
      <c r="W114" s="369"/>
      <c r="X114" s="369"/>
      <c r="Y114" s="369"/>
    </row>
    <row r="115" spans="2:25" customFormat="1">
      <c r="B115" s="26"/>
      <c r="C115" s="26"/>
      <c r="D115" s="26"/>
      <c r="E115" s="26"/>
      <c r="F115" s="26"/>
      <c r="G115" s="26"/>
      <c r="H115" s="26"/>
      <c r="I115" s="26"/>
      <c r="J115" s="369"/>
      <c r="K115" s="369"/>
      <c r="L115" s="369"/>
      <c r="M115" s="369"/>
      <c r="N115" s="369"/>
      <c r="O115" s="369"/>
      <c r="P115" s="369"/>
      <c r="Q115" s="369"/>
      <c r="R115" s="367"/>
      <c r="S115" s="367"/>
      <c r="T115" s="367"/>
      <c r="U115" s="367"/>
      <c r="V115" s="369"/>
      <c r="W115" s="369"/>
      <c r="X115" s="369"/>
      <c r="Y115" s="369"/>
    </row>
    <row r="116" spans="2:25" customFormat="1">
      <c r="B116" s="26"/>
      <c r="C116" s="26"/>
      <c r="D116" s="26"/>
      <c r="E116" s="26"/>
      <c r="F116" s="26"/>
      <c r="G116" s="26"/>
      <c r="H116" s="26"/>
      <c r="I116" s="26"/>
      <c r="J116" s="369"/>
      <c r="K116" s="369"/>
      <c r="L116" s="369"/>
      <c r="M116" s="369"/>
      <c r="N116" s="369"/>
      <c r="O116" s="369"/>
      <c r="P116" s="369"/>
      <c r="Q116" s="369"/>
      <c r="R116" s="367"/>
      <c r="S116" s="367"/>
      <c r="T116" s="367"/>
      <c r="U116" s="367"/>
      <c r="V116" s="369"/>
      <c r="W116" s="369"/>
      <c r="X116" s="369"/>
      <c r="Y116" s="369"/>
    </row>
    <row r="117" spans="2:25" customFormat="1">
      <c r="B117" s="26"/>
      <c r="C117" s="26"/>
      <c r="D117" s="26"/>
      <c r="E117" s="26"/>
      <c r="F117" s="26"/>
      <c r="G117" s="26"/>
      <c r="H117" s="26"/>
      <c r="I117" s="26"/>
      <c r="J117" s="369"/>
      <c r="K117" s="369"/>
      <c r="L117" s="369"/>
      <c r="M117" s="369"/>
      <c r="N117" s="369"/>
      <c r="O117" s="369"/>
      <c r="P117" s="369"/>
      <c r="Q117" s="369"/>
      <c r="R117" s="367"/>
      <c r="S117" s="367"/>
      <c r="T117" s="367"/>
      <c r="U117" s="367"/>
      <c r="V117" s="369"/>
      <c r="W117" s="369"/>
      <c r="X117" s="369"/>
      <c r="Y117" s="369"/>
    </row>
    <row r="118" spans="2:25" customFormat="1">
      <c r="B118" s="26"/>
      <c r="C118" s="26"/>
      <c r="D118" s="26"/>
      <c r="E118" s="26"/>
      <c r="F118" s="26"/>
      <c r="G118" s="26"/>
      <c r="H118" s="26"/>
      <c r="I118" s="26"/>
      <c r="J118" s="369"/>
      <c r="K118" s="369"/>
      <c r="L118" s="369"/>
      <c r="M118" s="369"/>
      <c r="N118" s="369"/>
      <c r="O118" s="369"/>
      <c r="P118" s="369"/>
      <c r="Q118" s="369"/>
      <c r="R118" s="367"/>
      <c r="S118" s="367"/>
      <c r="T118" s="367"/>
      <c r="U118" s="367"/>
      <c r="V118" s="369"/>
      <c r="W118" s="369"/>
      <c r="X118" s="369"/>
      <c r="Y118" s="369"/>
    </row>
    <row r="119" spans="2:25" customFormat="1">
      <c r="B119" s="26"/>
      <c r="C119" s="26"/>
      <c r="D119" s="26"/>
      <c r="E119" s="26"/>
      <c r="F119" s="26"/>
      <c r="G119" s="26"/>
      <c r="H119" s="26"/>
      <c r="I119" s="26"/>
      <c r="J119" s="26"/>
      <c r="K119" s="26"/>
    </row>
  </sheetData>
  <mergeCells count="185">
    <mergeCell ref="F20:G20"/>
    <mergeCell ref="F21:G21"/>
    <mergeCell ref="F22:G22"/>
    <mergeCell ref="F15:G15"/>
    <mergeCell ref="G2:L2"/>
    <mergeCell ref="F24:G24"/>
    <mergeCell ref="F31:G31"/>
    <mergeCell ref="J7:W7"/>
    <mergeCell ref="B6:AA6"/>
    <mergeCell ref="I7:I9"/>
    <mergeCell ref="B7:B9"/>
    <mergeCell ref="C7:C9"/>
    <mergeCell ref="D7:D9"/>
    <mergeCell ref="E7:E9"/>
    <mergeCell ref="F7:G9"/>
    <mergeCell ref="H7:H9"/>
    <mergeCell ref="X7:X8"/>
    <mergeCell ref="F18:G18"/>
    <mergeCell ref="F16:G16"/>
    <mergeCell ref="F17:G17"/>
    <mergeCell ref="Z7:Z8"/>
    <mergeCell ref="AA7:AA8"/>
    <mergeCell ref="F12:G12"/>
    <mergeCell ref="F13:G13"/>
    <mergeCell ref="F23:G23"/>
    <mergeCell ref="F25:G25"/>
    <mergeCell ref="F26:G26"/>
    <mergeCell ref="F19:G19"/>
    <mergeCell ref="F91:G91"/>
    <mergeCell ref="F92:G92"/>
    <mergeCell ref="F93:G93"/>
    <mergeCell ref="F100:G100"/>
    <mergeCell ref="F94:G94"/>
    <mergeCell ref="F95:G95"/>
    <mergeCell ref="F96:G96"/>
    <mergeCell ref="F97:G97"/>
    <mergeCell ref="F98:G98"/>
    <mergeCell ref="F29:G29"/>
    <mergeCell ref="F40:G40"/>
    <mergeCell ref="F28:G28"/>
    <mergeCell ref="F27:G27"/>
    <mergeCell ref="F32:G32"/>
    <mergeCell ref="F34:G34"/>
    <mergeCell ref="F88:G88"/>
    <mergeCell ref="F89:G89"/>
    <mergeCell ref="F90:G90"/>
    <mergeCell ref="F85:G85"/>
    <mergeCell ref="F78:G78"/>
    <mergeCell ref="F44:G44"/>
    <mergeCell ref="F42:G42"/>
    <mergeCell ref="F30:G30"/>
    <mergeCell ref="F87:G87"/>
    <mergeCell ref="F45:G45"/>
    <mergeCell ref="F33:G33"/>
    <mergeCell ref="F35:G35"/>
    <mergeCell ref="F41:G41"/>
    <mergeCell ref="F39:G39"/>
    <mergeCell ref="F38:G38"/>
    <mergeCell ref="F49:G49"/>
    <mergeCell ref="F50:G50"/>
    <mergeCell ref="F58:G58"/>
    <mergeCell ref="F48:G48"/>
    <mergeCell ref="F43:G43"/>
    <mergeCell ref="F75:G75"/>
    <mergeCell ref="F69:G69"/>
    <mergeCell ref="F61:G61"/>
    <mergeCell ref="F51:G51"/>
    <mergeCell ref="F52:G52"/>
    <mergeCell ref="F63:G63"/>
    <mergeCell ref="F64:G64"/>
    <mergeCell ref="F65:G65"/>
    <mergeCell ref="F60:G60"/>
    <mergeCell ref="F53:G53"/>
    <mergeCell ref="F46:G46"/>
    <mergeCell ref="F47:G47"/>
    <mergeCell ref="F80:G80"/>
    <mergeCell ref="F83:G83"/>
    <mergeCell ref="F84:G84"/>
    <mergeCell ref="F77:G77"/>
    <mergeCell ref="F72:G72"/>
    <mergeCell ref="F71:G71"/>
    <mergeCell ref="F73:G73"/>
    <mergeCell ref="F70:G70"/>
    <mergeCell ref="F59:G59"/>
    <mergeCell ref="F76:G76"/>
    <mergeCell ref="J103:M103"/>
    <mergeCell ref="J104:M104"/>
    <mergeCell ref="J105:M105"/>
    <mergeCell ref="J106:M106"/>
    <mergeCell ref="J107:M107"/>
    <mergeCell ref="F14:G14"/>
    <mergeCell ref="F10:G10"/>
    <mergeCell ref="Y7:Y8"/>
    <mergeCell ref="F36:G36"/>
    <mergeCell ref="F37:G37"/>
    <mergeCell ref="F99:G99"/>
    <mergeCell ref="F54:G54"/>
    <mergeCell ref="F55:G55"/>
    <mergeCell ref="F56:G56"/>
    <mergeCell ref="F57:G57"/>
    <mergeCell ref="F81:G81"/>
    <mergeCell ref="F82:G82"/>
    <mergeCell ref="F74:G74"/>
    <mergeCell ref="F66:G66"/>
    <mergeCell ref="F62:G62"/>
    <mergeCell ref="F86:G86"/>
    <mergeCell ref="F67:G67"/>
    <mergeCell ref="F68:G68"/>
    <mergeCell ref="F79:G79"/>
    <mergeCell ref="J118:M118"/>
    <mergeCell ref="J114:M114"/>
    <mergeCell ref="J115:M115"/>
    <mergeCell ref="J116:M116"/>
    <mergeCell ref="J111:M111"/>
    <mergeCell ref="J112:M112"/>
    <mergeCell ref="J113:M113"/>
    <mergeCell ref="J108:M108"/>
    <mergeCell ref="J109:M109"/>
    <mergeCell ref="J110:M110"/>
    <mergeCell ref="N110:Q110"/>
    <mergeCell ref="N111:Q111"/>
    <mergeCell ref="J117:M117"/>
    <mergeCell ref="N112:Q112"/>
    <mergeCell ref="N113:Q113"/>
    <mergeCell ref="N114:Q114"/>
    <mergeCell ref="N115:Q115"/>
    <mergeCell ref="N116:Q116"/>
    <mergeCell ref="N117:Q117"/>
    <mergeCell ref="N118:Q118"/>
    <mergeCell ref="R103:S103"/>
    <mergeCell ref="R104:S104"/>
    <mergeCell ref="R105:S105"/>
    <mergeCell ref="R106:S106"/>
    <mergeCell ref="R107:S107"/>
    <mergeCell ref="R108:S108"/>
    <mergeCell ref="R109:S109"/>
    <mergeCell ref="R110:S110"/>
    <mergeCell ref="R111:S111"/>
    <mergeCell ref="R112:S112"/>
    <mergeCell ref="R113:S113"/>
    <mergeCell ref="R114:S114"/>
    <mergeCell ref="R115:S115"/>
    <mergeCell ref="R116:S116"/>
    <mergeCell ref="R117:S117"/>
    <mergeCell ref="R118:S118"/>
    <mergeCell ref="N103:Q103"/>
    <mergeCell ref="N104:Q104"/>
    <mergeCell ref="N105:Q105"/>
    <mergeCell ref="N106:Q106"/>
    <mergeCell ref="N107:Q107"/>
    <mergeCell ref="N108:Q108"/>
    <mergeCell ref="N109:Q109"/>
    <mergeCell ref="T103:U103"/>
    <mergeCell ref="T104:U104"/>
    <mergeCell ref="T105:U105"/>
    <mergeCell ref="T106:U106"/>
    <mergeCell ref="T107:U107"/>
    <mergeCell ref="T108:U108"/>
    <mergeCell ref="T109:U109"/>
    <mergeCell ref="T110:U110"/>
    <mergeCell ref="T111:U111"/>
    <mergeCell ref="J102:Y102"/>
    <mergeCell ref="T112:U112"/>
    <mergeCell ref="T113:U113"/>
    <mergeCell ref="T114:U114"/>
    <mergeCell ref="T115:U115"/>
    <mergeCell ref="T116:U116"/>
    <mergeCell ref="T117:U117"/>
    <mergeCell ref="T118:U118"/>
    <mergeCell ref="V103:Y103"/>
    <mergeCell ref="V104:Y104"/>
    <mergeCell ref="V105:Y105"/>
    <mergeCell ref="V106:Y106"/>
    <mergeCell ref="V107:Y107"/>
    <mergeCell ref="V108:Y108"/>
    <mergeCell ref="V109:Y109"/>
    <mergeCell ref="V110:Y110"/>
    <mergeCell ref="V111:Y111"/>
    <mergeCell ref="V112:Y112"/>
    <mergeCell ref="V113:Y113"/>
    <mergeCell ref="V114:Y114"/>
    <mergeCell ref="V115:Y115"/>
    <mergeCell ref="V116:Y116"/>
    <mergeCell ref="V117:Y117"/>
    <mergeCell ref="V118:Y118"/>
  </mergeCells>
  <conditionalFormatting sqref="J11:W100">
    <cfRule type="expression" dxfId="57" priority="40" stopIfTrue="1">
      <formula>IF(J$9="FER",TRUE,FALSE)</formula>
    </cfRule>
    <cfRule type="expression" dxfId="56" priority="43" stopIfTrue="1">
      <formula>OR(WEEKDAY(J$9)=1,WEEKDAY(J$9)=7)</formula>
    </cfRule>
  </conditionalFormatting>
  <conditionalFormatting sqref="B12:G12 G14:G22 B24:G26 F13:G20 B13:F22">
    <cfRule type="expression" dxfId="55" priority="37">
      <formula>IF(AND($I12&lt;&gt;0,$I12&lt;&gt;1),TRUE,FALSE)</formula>
    </cfRule>
    <cfRule type="expression" dxfId="54" priority="38">
      <formula>IF($I12=1,TRUE,FALSE)</formula>
    </cfRule>
    <cfRule type="expression" dxfId="53" priority="39">
      <formula>IF(AND($D12=0,$D12&lt;&gt;""),TRUE,FALSE)</formula>
    </cfRule>
  </conditionalFormatting>
  <conditionalFormatting sqref="E15:G15">
    <cfRule type="expression" dxfId="52" priority="34">
      <formula>IF(AND($I15&lt;&gt;0,$I15&lt;&gt;1),TRUE,FALSE)</formula>
    </cfRule>
    <cfRule type="expression" dxfId="51" priority="35">
      <formula>IF($I15=1,TRUE,FALSE)</formula>
    </cfRule>
    <cfRule type="expression" dxfId="50" priority="36">
      <formula>IF(AND($D15=0,$D15&lt;&gt;""),TRUE,FALSE)</formula>
    </cfRule>
  </conditionalFormatting>
  <conditionalFormatting sqref="B28:G42">
    <cfRule type="expression" dxfId="49" priority="28">
      <formula>IF(AND($I28&lt;&gt;0,$I28&lt;&gt;1),TRUE,FALSE)</formula>
    </cfRule>
    <cfRule type="expression" dxfId="48" priority="29">
      <formula>IF($I28=1,TRUE,FALSE)</formula>
    </cfRule>
    <cfRule type="expression" dxfId="47" priority="30">
      <formula>IF(AND($D28=0,$D28&lt;&gt;""),TRUE,FALSE)</formula>
    </cfRule>
  </conditionalFormatting>
  <conditionalFormatting sqref="B44:G58">
    <cfRule type="expression" dxfId="46" priority="25">
      <formula>IF(AND($I44&lt;&gt;0,$I44&lt;&gt;1),TRUE,FALSE)</formula>
    </cfRule>
    <cfRule type="expression" dxfId="45" priority="26">
      <formula>IF($I44=1,TRUE,FALSE)</formula>
    </cfRule>
    <cfRule type="expression" dxfId="44" priority="27">
      <formula>IF(AND($D44=0,$D44&lt;&gt;""),TRUE,FALSE)</formula>
    </cfRule>
  </conditionalFormatting>
  <conditionalFormatting sqref="B60:G74">
    <cfRule type="expression" dxfId="43" priority="22">
      <formula>IF(AND($I60&lt;&gt;0,$I60&lt;&gt;1),TRUE,FALSE)</formula>
    </cfRule>
    <cfRule type="expression" dxfId="42" priority="23">
      <formula>IF($I60=1,TRUE,FALSE)</formula>
    </cfRule>
    <cfRule type="expression" dxfId="41" priority="24">
      <formula>IF(AND($D60=0,$D60&lt;&gt;""),TRUE,FALSE)</formula>
    </cfRule>
  </conditionalFormatting>
  <conditionalFormatting sqref="B76:G100">
    <cfRule type="expression" dxfId="40" priority="19">
      <formula>IF(AND($I76&lt;&gt;0,$I76&lt;&gt;1),TRUE,FALSE)</formula>
    </cfRule>
    <cfRule type="expression" dxfId="39" priority="20">
      <formula>IF($I76=1,TRUE,FALSE)</formula>
    </cfRule>
    <cfRule type="expression" dxfId="38" priority="21">
      <formula>IF(AND($D76=0,$D76&lt;&gt;""),TRUE,FALSE)</formula>
    </cfRule>
  </conditionalFormatting>
  <conditionalFormatting sqref="E28:E42">
    <cfRule type="expression" dxfId="37" priority="10">
      <formula>IF(AND($I28&lt;&gt;0,$I28&lt;&gt;1),TRUE,FALSE)</formula>
    </cfRule>
    <cfRule type="expression" dxfId="36" priority="11">
      <formula>IF($I28=1,TRUE,FALSE)</formula>
    </cfRule>
    <cfRule type="expression" dxfId="35" priority="12">
      <formula>IF(AND($D28=0,$D28&lt;&gt;""),TRUE,FALSE)</formula>
    </cfRule>
  </conditionalFormatting>
  <conditionalFormatting sqref="E44:E58">
    <cfRule type="expression" dxfId="34" priority="7">
      <formula>IF(AND($I44&lt;&gt;0,$I44&lt;&gt;1),TRUE,FALSE)</formula>
    </cfRule>
    <cfRule type="expression" dxfId="33" priority="8">
      <formula>IF($I44=1,TRUE,FALSE)</formula>
    </cfRule>
    <cfRule type="expression" dxfId="32" priority="9">
      <formula>IF(AND($D44=0,$D44&lt;&gt;""),TRUE,FALSE)</formula>
    </cfRule>
  </conditionalFormatting>
  <conditionalFormatting sqref="E60:E74">
    <cfRule type="expression" dxfId="31" priority="4">
      <formula>IF(AND($I60&lt;&gt;0,$I60&lt;&gt;1),TRUE,FALSE)</formula>
    </cfRule>
    <cfRule type="expression" dxfId="30" priority="5">
      <formula>IF($I60=1,TRUE,FALSE)</formula>
    </cfRule>
    <cfRule type="expression" dxfId="29" priority="6">
      <formula>IF(AND($D60=0,$D60&lt;&gt;""),TRUE,FALSE)</formula>
    </cfRule>
  </conditionalFormatting>
  <conditionalFormatting sqref="E76:E100">
    <cfRule type="expression" dxfId="28" priority="1">
      <formula>IF(AND($I76&lt;&gt;0,$I76&lt;&gt;1),TRUE,FALSE)</formula>
    </cfRule>
    <cfRule type="expression" dxfId="27" priority="2">
      <formula>IF($I76=1,TRUE,FALSE)</formula>
    </cfRule>
    <cfRule type="expression" dxfId="26" priority="3">
      <formula>IF(AND($D76=0,$D76&lt;&gt;""),TRUE,FALSE)</formula>
    </cfRule>
  </conditionalFormatting>
  <dataValidations count="2">
    <dataValidation type="list" allowBlank="1" showInputMessage="1" showErrorMessage="1" sqref="F75:G75 F10:G11 F27:G27 F59:G59 F23:G23 F43:G43">
      <formula1>$B$91:$B$100</formula1>
    </dataValidation>
    <dataValidation type="list" allowBlank="1" showInputMessage="1" showErrorMessage="1" sqref="F76:G100 F60:G74 F44:G58 F24:G26 F28:G42 F12:G22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G3" sqref="G3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390" t="str">
        <f>'1. Backlog'!$H$1</f>
        <v>TNK - Tough Zone</v>
      </c>
      <c r="H2" s="390"/>
      <c r="I2" s="390"/>
      <c r="J2" s="390"/>
      <c r="K2" s="390"/>
      <c r="L2" s="390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128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396" t="s">
        <v>110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8"/>
    </row>
    <row r="7" spans="2:36" ht="23.25" customHeight="1">
      <c r="B7" s="399">
        <v>10</v>
      </c>
      <c r="C7" s="400"/>
      <c r="D7" s="185" t="s">
        <v>56</v>
      </c>
      <c r="E7" s="185">
        <f>'3. Resources'!D54</f>
        <v>40484</v>
      </c>
      <c r="F7" s="185">
        <f>'3. Resources'!E54</f>
        <v>40485</v>
      </c>
      <c r="G7" s="185">
        <f>'3. Resources'!F54</f>
        <v>40486</v>
      </c>
      <c r="H7" s="185">
        <f>'3. Resources'!G54</f>
        <v>40487</v>
      </c>
      <c r="I7" s="185">
        <f>'3. Resources'!H54</f>
        <v>40488</v>
      </c>
      <c r="J7" s="185">
        <f>'3. Resources'!I54</f>
        <v>40489</v>
      </c>
      <c r="K7" s="185">
        <f>'3. Resources'!J54</f>
        <v>40490</v>
      </c>
      <c r="L7" s="185">
        <f>'3. Resources'!K54</f>
        <v>40491</v>
      </c>
      <c r="M7" s="185">
        <f>'3. Resources'!L54</f>
        <v>40492</v>
      </c>
      <c r="N7" s="185">
        <f>'3. Resources'!M54</f>
        <v>40493</v>
      </c>
      <c r="O7" s="185">
        <f>'3. Resources'!N54</f>
        <v>40494</v>
      </c>
      <c r="P7" s="185">
        <f>'3. Resources'!O54</f>
        <v>40495</v>
      </c>
      <c r="Q7" s="185">
        <f>'3. Resources'!P54</f>
        <v>40496</v>
      </c>
      <c r="R7" s="185">
        <f>'3. Resources'!Q54</f>
        <v>40497</v>
      </c>
    </row>
    <row r="8" spans="2:36" ht="15" customHeight="1">
      <c r="B8" s="401"/>
      <c r="C8" s="402"/>
      <c r="D8" s="184"/>
      <c r="E8" s="184">
        <f>'3. Resources'!D55</f>
        <v>3</v>
      </c>
      <c r="F8" s="184">
        <f>'3. Resources'!E55</f>
        <v>4</v>
      </c>
      <c r="G8" s="184">
        <f>'3. Resources'!F55</f>
        <v>5</v>
      </c>
      <c r="H8" s="184">
        <f>'3. Resources'!G55</f>
        <v>6</v>
      </c>
      <c r="I8" s="184">
        <f>'3. Resources'!H55</f>
        <v>7</v>
      </c>
      <c r="J8" s="184">
        <f>'3. Resources'!I55</f>
        <v>1</v>
      </c>
      <c r="K8" s="184">
        <f>'3. Resources'!J55</f>
        <v>2</v>
      </c>
      <c r="L8" s="184">
        <f>'3. Resources'!K55</f>
        <v>3</v>
      </c>
      <c r="M8" s="184">
        <f>'3. Resources'!L55</f>
        <v>4</v>
      </c>
      <c r="N8" s="184">
        <f>'3. Resources'!M55</f>
        <v>5</v>
      </c>
      <c r="O8" s="184">
        <f>'3. Resources'!N55</f>
        <v>6</v>
      </c>
      <c r="P8" s="184">
        <f>'3. Resources'!O55</f>
        <v>7</v>
      </c>
      <c r="Q8" s="184">
        <f>'3. Resources'!P55</f>
        <v>1</v>
      </c>
      <c r="R8" s="184">
        <f>'3. Resources'!Q55</f>
        <v>2</v>
      </c>
    </row>
    <row r="9" spans="2:36" ht="15.75" thickBot="1">
      <c r="B9" s="394" t="s">
        <v>34</v>
      </c>
      <c r="C9" s="395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6</v>
      </c>
      <c r="J9" s="216">
        <f>'3. Resources'!I56</f>
        <v>6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1</v>
      </c>
      <c r="Q9" s="216">
        <f>'3. Resources'!P56</f>
        <v>1</v>
      </c>
      <c r="R9" s="216">
        <f>'3. Resources'!Q56</f>
        <v>1</v>
      </c>
    </row>
    <row r="10" spans="2:36" ht="15.75" thickBot="1">
      <c r="B10" s="297" t="s">
        <v>84</v>
      </c>
      <c r="C10" s="298" t="s">
        <v>111</v>
      </c>
      <c r="D10" s="299">
        <f>SUM(D11:D15)</f>
        <v>0</v>
      </c>
      <c r="E10" s="300">
        <f>SUM(E11:E15)</f>
        <v>0</v>
      </c>
      <c r="F10" s="301">
        <f>SUM(F11:F15)</f>
        <v>0</v>
      </c>
      <c r="G10" s="301">
        <f t="shared" ref="G10:R10" si="0">SUM(G11:G15)</f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2:36">
      <c r="B11" s="282" t="s">
        <v>84</v>
      </c>
      <c r="C11" s="283" t="str">
        <f>CONFIG!$A$2</f>
        <v>GD</v>
      </c>
      <c r="D11" s="284">
        <f>SUMIF('4. Timesheet'!$H$11:$H$100,$C11,'4. Timesheet'!$C$11:$C$100)</f>
        <v>0</v>
      </c>
      <c r="E11" s="285">
        <f>SUMIF('4. Timesheet'!$H$11:$H$100,$C11,'4. Timesheet'!$D$11:$D$100)</f>
        <v>0</v>
      </c>
      <c r="F11" s="286">
        <f>SUMIF('4. Timesheet'!$H$11:$H$100,$C11,'4. Timesheet'!$D$11:$D$100)</f>
        <v>0</v>
      </c>
      <c r="G11" s="286">
        <f>SUMIF('4. Timesheet'!$H$11:$H$100,$C11,'4. Timesheet'!$D$11:$D$100)</f>
        <v>0</v>
      </c>
      <c r="H11" s="286">
        <f>SUMIF('4. Timesheet'!$H$11:$H$100,$C11,'4. Timesheet'!$D$11:$D$100)</f>
        <v>0</v>
      </c>
      <c r="I11" s="286">
        <f>SUMIF('4. Timesheet'!$H$11:$H$100,$C11,'4. Timesheet'!$D$11:$D$100)</f>
        <v>0</v>
      </c>
      <c r="J11" s="286">
        <f>SUMIF('4. Timesheet'!$H$11:$H$100,$C11,'4. Timesheet'!$D$11:$D$100)</f>
        <v>0</v>
      </c>
      <c r="K11" s="286">
        <f>SUMIF('4. Timesheet'!$H$11:$H$100,$C11,'4. Timesheet'!$D$11:$D$100)</f>
        <v>0</v>
      </c>
      <c r="L11" s="286">
        <f>SUMIF('4. Timesheet'!$H$11:$H$100,$C11,'4. Timesheet'!$D$11:$D$100)</f>
        <v>0</v>
      </c>
      <c r="M11" s="286">
        <f>SUMIF('4. Timesheet'!$H$11:$H$100,$C11,'4. Timesheet'!$D$11:$D$100)</f>
        <v>0</v>
      </c>
      <c r="N11" s="286">
        <f>SUMIF('4. Timesheet'!$H$11:$H$100,$C11,'4. Timesheet'!$D$11:$D$100)</f>
        <v>0</v>
      </c>
      <c r="O11" s="286">
        <f>SUMIF('4. Timesheet'!$H$11:$H$100,$C11,'4. Timesheet'!$D$11:$D$100)</f>
        <v>0</v>
      </c>
      <c r="P11" s="286">
        <f>SUMIF('4. Timesheet'!$H$11:$H$100,$C11,'4. Timesheet'!$D$11:$D$100)</f>
        <v>0</v>
      </c>
      <c r="Q11" s="286">
        <f>SUMIF('4. Timesheet'!$H$11:$H$100,$C11,'4. Timesheet'!$D$11:$D$100)</f>
        <v>0</v>
      </c>
      <c r="R11" s="286">
        <f>SUMIF('4. Timesheet'!$H$11:$H$100,$C11,'4. Timesheet'!$D$11:$D$100)</f>
        <v>0</v>
      </c>
    </row>
    <row r="12" spans="2:36">
      <c r="B12" s="287" t="s">
        <v>84</v>
      </c>
      <c r="C12" s="288" t="str">
        <f>CONFIG!$A$3</f>
        <v>ART</v>
      </c>
      <c r="D12" s="289">
        <f>SUMIF('4. Timesheet'!$H$11:$H$100,$C12,'4. Timesheet'!$C$11:$C$100)</f>
        <v>0</v>
      </c>
      <c r="E12" s="290">
        <f>SUMIF('4. Timesheet'!$H$11:$H$100,$C12,'4. Timesheet'!$D$11:$D$100)</f>
        <v>0</v>
      </c>
      <c r="F12" s="291">
        <f>SUMIF('4. Timesheet'!$H$11:$H$100,$C12,'4. Timesheet'!$D$11:$D$100)</f>
        <v>0</v>
      </c>
      <c r="G12" s="291">
        <f>SUMIF('4. Timesheet'!$H$11:$H$100,$C12,'4. Timesheet'!$D$11:$D$100)</f>
        <v>0</v>
      </c>
      <c r="H12" s="291">
        <f>SUMIF('4. Timesheet'!$H$11:$H$100,$C12,'4. Timesheet'!$D$11:$D$100)</f>
        <v>0</v>
      </c>
      <c r="I12" s="291">
        <f>SUMIF('4. Timesheet'!$H$11:$H$100,$C12,'4. Timesheet'!$D$11:$D$100)</f>
        <v>0</v>
      </c>
      <c r="J12" s="291">
        <f>SUMIF('4. Timesheet'!$H$11:$H$100,$C12,'4. Timesheet'!$D$11:$D$100)</f>
        <v>0</v>
      </c>
      <c r="K12" s="291">
        <f>SUMIF('4. Timesheet'!$H$11:$H$100,$C12,'4. Timesheet'!$D$11:$D$100)</f>
        <v>0</v>
      </c>
      <c r="L12" s="291">
        <f>SUMIF('4. Timesheet'!$H$11:$H$100,$C12,'4. Timesheet'!$D$11:$D$100)</f>
        <v>0</v>
      </c>
      <c r="M12" s="291">
        <f>SUMIF('4. Timesheet'!$H$11:$H$100,$C12,'4. Timesheet'!$D$11:$D$100)</f>
        <v>0</v>
      </c>
      <c r="N12" s="291">
        <f>SUMIF('4. Timesheet'!$H$11:$H$100,$C12,'4. Timesheet'!$D$11:$D$100)</f>
        <v>0</v>
      </c>
      <c r="O12" s="291">
        <f>SUMIF('4. Timesheet'!$H$11:$H$100,$C12,'4. Timesheet'!$D$11:$D$100)</f>
        <v>0</v>
      </c>
      <c r="P12" s="291">
        <f>SUMIF('4. Timesheet'!$H$11:$H$100,$C12,'4. Timesheet'!$D$11:$D$100)</f>
        <v>0</v>
      </c>
      <c r="Q12" s="291">
        <f>SUMIF('4. Timesheet'!$H$11:$H$100,$C12,'4. Timesheet'!$D$11:$D$100)</f>
        <v>0</v>
      </c>
      <c r="R12" s="291">
        <f>SUMIF('4. Timesheet'!$H$11:$H$100,$C12,'4. Timesheet'!$D$11:$D$100)</f>
        <v>0</v>
      </c>
    </row>
    <row r="13" spans="2:36">
      <c r="B13" s="287" t="s">
        <v>84</v>
      </c>
      <c r="C13" s="288" t="str">
        <f>CONFIG!$A$4</f>
        <v>PRG</v>
      </c>
      <c r="D13" s="289">
        <f>SUMIF('4. Timesheet'!$H$11:$H$100,$C13,'4. Timesheet'!$C$11:$C$100)</f>
        <v>0</v>
      </c>
      <c r="E13" s="290">
        <f>SUMIF('4. Timesheet'!$H$11:$H$100,$C13,'4. Timesheet'!$D$11:$D$100)</f>
        <v>0</v>
      </c>
      <c r="F13" s="291">
        <f>SUMIF('4. Timesheet'!$H$11:$H$100,$C13,'4. Timesheet'!$D$11:$D$100)</f>
        <v>0</v>
      </c>
      <c r="G13" s="291">
        <f>SUMIF('4. Timesheet'!$H$11:$H$100,$C13,'4. Timesheet'!$D$11:$D$100)</f>
        <v>0</v>
      </c>
      <c r="H13" s="291">
        <f>SUMIF('4. Timesheet'!$H$11:$H$100,$C13,'4. Timesheet'!$D$11:$D$100)</f>
        <v>0</v>
      </c>
      <c r="I13" s="291">
        <f>SUMIF('4. Timesheet'!$H$11:$H$100,$C13,'4. Timesheet'!$D$11:$D$100)</f>
        <v>0</v>
      </c>
      <c r="J13" s="291">
        <f>SUMIF('4. Timesheet'!$H$11:$H$100,$C13,'4. Timesheet'!$D$11:$D$100)</f>
        <v>0</v>
      </c>
      <c r="K13" s="291">
        <f>SUMIF('4. Timesheet'!$H$11:$H$100,$C13,'4. Timesheet'!$D$11:$D$100)</f>
        <v>0</v>
      </c>
      <c r="L13" s="291">
        <f>SUMIF('4. Timesheet'!$H$11:$H$100,$C13,'4. Timesheet'!$D$11:$D$100)</f>
        <v>0</v>
      </c>
      <c r="M13" s="291">
        <f>SUMIF('4. Timesheet'!$H$11:$H$100,$C13,'4. Timesheet'!$D$11:$D$100)</f>
        <v>0</v>
      </c>
      <c r="N13" s="291">
        <f>SUMIF('4. Timesheet'!$H$11:$H$100,$C13,'4. Timesheet'!$D$11:$D$100)</f>
        <v>0</v>
      </c>
      <c r="O13" s="291">
        <f>SUMIF('4. Timesheet'!$H$11:$H$100,$C13,'4. Timesheet'!$D$11:$D$100)</f>
        <v>0</v>
      </c>
      <c r="P13" s="291">
        <f>SUMIF('4. Timesheet'!$H$11:$H$100,$C13,'4. Timesheet'!$D$11:$D$100)</f>
        <v>0</v>
      </c>
      <c r="Q13" s="291">
        <f>SUMIF('4. Timesheet'!$H$11:$H$100,$C13,'4. Timesheet'!$D$11:$D$100)</f>
        <v>0</v>
      </c>
      <c r="R13" s="291">
        <f>SUMIF('4. Timesheet'!$H$11:$H$100,$C13,'4. Timesheet'!$D$11:$D$100)</f>
        <v>0</v>
      </c>
    </row>
    <row r="14" spans="2:36">
      <c r="B14" s="287" t="s">
        <v>84</v>
      </c>
      <c r="C14" s="288" t="str">
        <f>CONFIG!$A$5</f>
        <v>AUD</v>
      </c>
      <c r="D14" s="289">
        <f>SUMIF('4. Timesheet'!$H$11:$H$100,$C14,'4. Timesheet'!$C$11:$C$100)</f>
        <v>0</v>
      </c>
      <c r="E14" s="290">
        <f>SUMIF('4. Timesheet'!$H$11:$H$100,$C14,'4. Timesheet'!$D$11:$D$100)</f>
        <v>0</v>
      </c>
      <c r="F14" s="291">
        <f>SUMIF('4. Timesheet'!$H$11:$H$100,$C14,'4. Timesheet'!$D$11:$D$100)</f>
        <v>0</v>
      </c>
      <c r="G14" s="291">
        <f>SUMIF('4. Timesheet'!$H$11:$H$100,$C14,'4. Timesheet'!$D$11:$D$100)</f>
        <v>0</v>
      </c>
      <c r="H14" s="291">
        <f>SUMIF('4. Timesheet'!$H$11:$H$100,$C14,'4. Timesheet'!$D$11:$D$100)</f>
        <v>0</v>
      </c>
      <c r="I14" s="291">
        <f>SUMIF('4. Timesheet'!$H$11:$H$100,$C14,'4. Timesheet'!$D$11:$D$100)</f>
        <v>0</v>
      </c>
      <c r="J14" s="291">
        <f>SUMIF('4. Timesheet'!$H$11:$H$100,$C14,'4. Timesheet'!$D$11:$D$100)</f>
        <v>0</v>
      </c>
      <c r="K14" s="291">
        <f>SUMIF('4. Timesheet'!$H$11:$H$100,$C14,'4. Timesheet'!$D$11:$D$100)</f>
        <v>0</v>
      </c>
      <c r="L14" s="291">
        <f>SUMIF('4. Timesheet'!$H$11:$H$100,$C14,'4. Timesheet'!$D$11:$D$100)</f>
        <v>0</v>
      </c>
      <c r="M14" s="291">
        <f>SUMIF('4. Timesheet'!$H$11:$H$100,$C14,'4. Timesheet'!$D$11:$D$100)</f>
        <v>0</v>
      </c>
      <c r="N14" s="291">
        <f>SUMIF('4. Timesheet'!$H$11:$H$100,$C14,'4. Timesheet'!$D$11:$D$100)</f>
        <v>0</v>
      </c>
      <c r="O14" s="291">
        <f>SUMIF('4. Timesheet'!$H$11:$H$100,$C14,'4. Timesheet'!$D$11:$D$100)</f>
        <v>0</v>
      </c>
      <c r="P14" s="291">
        <f>SUMIF('4. Timesheet'!$H$11:$H$100,$C14,'4. Timesheet'!$D$11:$D$100)</f>
        <v>0</v>
      </c>
      <c r="Q14" s="291">
        <f>SUMIF('4. Timesheet'!$H$11:$H$100,$C14,'4. Timesheet'!$D$11:$D$100)</f>
        <v>0</v>
      </c>
      <c r="R14" s="291">
        <f>SUMIF('4. Timesheet'!$H$11:$H$100,$C14,'4. Timesheet'!$D$11:$D$100)</f>
        <v>0</v>
      </c>
    </row>
    <row r="15" spans="2:36" ht="15.75" thickBot="1">
      <c r="B15" s="292" t="s">
        <v>84</v>
      </c>
      <c r="C15" s="293" t="str">
        <f>CONFIG!$A$6</f>
        <v>TST</v>
      </c>
      <c r="D15" s="294">
        <f>SUMIF('4. Timesheet'!$H$11:$H$100,$C15,'4. Timesheet'!$C$11:$C$100)</f>
        <v>0</v>
      </c>
      <c r="E15" s="295">
        <f>SUMIF('4. Timesheet'!$H$11:$H$100,$C15,'4. Timesheet'!$D$11:$D$100)</f>
        <v>0</v>
      </c>
      <c r="F15" s="296">
        <f>SUMIF('4. Timesheet'!$H$11:$H$100,$C15,'4. Timesheet'!$D$11:$D$100)</f>
        <v>0</v>
      </c>
      <c r="G15" s="296">
        <f>SUMIF('4. Timesheet'!$H$11:$H$100,$C15,'4. Timesheet'!$D$11:$D$100)</f>
        <v>0</v>
      </c>
      <c r="H15" s="296">
        <f>SUMIF('4. Timesheet'!$H$11:$H$100,$C15,'4. Timesheet'!$D$11:$D$100)</f>
        <v>0</v>
      </c>
      <c r="I15" s="296">
        <f>SUMIF('4. Timesheet'!$H$11:$H$100,$C15,'4. Timesheet'!$D$11:$D$100)</f>
        <v>0</v>
      </c>
      <c r="J15" s="296">
        <f>SUMIF('4. Timesheet'!$H$11:$H$100,$C15,'4. Timesheet'!$D$11:$D$100)</f>
        <v>0</v>
      </c>
      <c r="K15" s="296">
        <f>SUMIF('4. Timesheet'!$H$11:$H$100,$C15,'4. Timesheet'!$D$11:$D$100)</f>
        <v>0</v>
      </c>
      <c r="L15" s="296">
        <f>SUMIF('4. Timesheet'!$H$11:$H$100,$C15,'4. Timesheet'!$D$11:$D$100)</f>
        <v>0</v>
      </c>
      <c r="M15" s="296">
        <f>SUMIF('4. Timesheet'!$H$11:$H$100,$C15,'4. Timesheet'!$D$11:$D$100)</f>
        <v>0</v>
      </c>
      <c r="N15" s="296">
        <f>SUMIF('4. Timesheet'!$H$11:$H$100,$C15,'4. Timesheet'!$D$11:$D$100)</f>
        <v>0</v>
      </c>
      <c r="O15" s="296">
        <f>SUMIF('4. Timesheet'!$H$11:$H$100,$C15,'4. Timesheet'!$D$11:$D$100)</f>
        <v>0</v>
      </c>
      <c r="P15" s="296">
        <f>SUMIF('4. Timesheet'!$H$11:$H$100,$C15,'4. Timesheet'!$D$11:$D$100)</f>
        <v>0</v>
      </c>
      <c r="Q15" s="296">
        <f>SUMIF('4. Timesheet'!$H$11:$H$100,$C15,'4. Timesheet'!$D$11:$D$100)</f>
        <v>0</v>
      </c>
      <c r="R15" s="296">
        <f>SUMIF('4. Timesheet'!$H$11:$H$100,$C15,'4. Timesheet'!$D$11:$D$100)</f>
        <v>0</v>
      </c>
    </row>
    <row r="16" spans="2:36" ht="15.75" thickBot="1">
      <c r="B16" s="257" t="s">
        <v>112</v>
      </c>
      <c r="C16" s="258" t="s">
        <v>111</v>
      </c>
      <c r="D16" s="259">
        <v>0</v>
      </c>
      <c r="E16" s="260">
        <f>SUM(E17:E21)</f>
        <v>0</v>
      </c>
      <c r="F16" s="261">
        <f t="shared" ref="F16:R16" si="1">SUM(F17:F21)</f>
        <v>0</v>
      </c>
      <c r="G16" s="261">
        <f t="shared" si="1"/>
        <v>0</v>
      </c>
      <c r="H16" s="261">
        <f t="shared" si="1"/>
        <v>0</v>
      </c>
      <c r="I16" s="261">
        <f t="shared" si="1"/>
        <v>0</v>
      </c>
      <c r="J16" s="261">
        <f t="shared" si="1"/>
        <v>0</v>
      </c>
      <c r="K16" s="261">
        <f t="shared" si="1"/>
        <v>0</v>
      </c>
      <c r="L16" s="261">
        <f t="shared" si="1"/>
        <v>0</v>
      </c>
      <c r="M16" s="261">
        <f t="shared" si="1"/>
        <v>0</v>
      </c>
      <c r="N16" s="261">
        <f t="shared" si="1"/>
        <v>0</v>
      </c>
      <c r="O16" s="261">
        <f t="shared" si="1"/>
        <v>0</v>
      </c>
      <c r="P16" s="261">
        <f t="shared" si="1"/>
        <v>0</v>
      </c>
      <c r="Q16" s="261">
        <f t="shared" si="1"/>
        <v>0</v>
      </c>
      <c r="R16" s="262">
        <f t="shared" si="1"/>
        <v>0</v>
      </c>
    </row>
    <row r="17" spans="2:18">
      <c r="B17" s="214" t="s">
        <v>112</v>
      </c>
      <c r="C17" s="217" t="str">
        <f>CONFIG!$A$2</f>
        <v>GD</v>
      </c>
      <c r="D17" s="225">
        <v>0</v>
      </c>
      <c r="E17" s="221">
        <f>SUMIF('4. Timesheet'!$H$11:$H$100,$C17,'4. Timesheet'!J$11:J$100)</f>
        <v>0</v>
      </c>
      <c r="F17" s="215">
        <f>SUMIF('4. Timesheet'!$H$11:$H$100,$C17,'4. Timesheet'!K$11:K$100)</f>
        <v>0</v>
      </c>
      <c r="G17" s="215">
        <f>SUMIF('4. Timesheet'!$H$11:$H$100,$C17,'4. Timesheet'!L$11:L$100)</f>
        <v>0</v>
      </c>
      <c r="H17" s="215">
        <f>SUMIF('4. Timesheet'!$H$11:$H$100,$C17,'4. Timesheet'!M$11:M$100)</f>
        <v>0</v>
      </c>
      <c r="I17" s="215">
        <f>SUMIF('4. Timesheet'!$H$11:$H$100,$C17,'4. Timesheet'!N$11:N$100)</f>
        <v>0</v>
      </c>
      <c r="J17" s="215">
        <f>SUMIF('4. Timesheet'!$H$11:$H$100,$C17,'4. Timesheet'!O$11:O$100)</f>
        <v>0</v>
      </c>
      <c r="K17" s="215">
        <f>SUMIF('4. Timesheet'!$H$11:$H$100,$C17,'4. Timesheet'!P$11:P$100)</f>
        <v>0</v>
      </c>
      <c r="L17" s="215">
        <f>SUMIF('4. Timesheet'!$H$11:$H$100,$C17,'4. Timesheet'!Q$11:Q$100)</f>
        <v>0</v>
      </c>
      <c r="M17" s="215">
        <f>SUMIF('4. Timesheet'!$H$11:$H$100,$C17,'4. Timesheet'!R$11:R$100)</f>
        <v>0</v>
      </c>
      <c r="N17" s="215">
        <f>SUMIF('4. Timesheet'!$H$11:$H$100,$C17,'4. Timesheet'!S$11:S$100)</f>
        <v>0</v>
      </c>
      <c r="O17" s="215">
        <f>SUMIF('4. Timesheet'!$H$11:$H$100,$C17,'4. Timesheet'!T$11:T$100)</f>
        <v>0</v>
      </c>
      <c r="P17" s="215">
        <f>SUMIF('4. Timesheet'!$H$11:$H$100,$C17,'4. Timesheet'!U$11:U$100)</f>
        <v>0</v>
      </c>
      <c r="Q17" s="215">
        <f>SUMIF('4. Timesheet'!$H$11:$H$100,$C17,'4. Timesheet'!V$11:V$100)</f>
        <v>0</v>
      </c>
      <c r="R17" s="215">
        <f>SUMIF('4. Timesheet'!$H$11:$H$100,$C17,'4. Timesheet'!W$11:W$100)</f>
        <v>0</v>
      </c>
    </row>
    <row r="18" spans="2:18">
      <c r="B18" s="208" t="s">
        <v>112</v>
      </c>
      <c r="C18" s="218" t="str">
        <f>CONFIG!$A$3</f>
        <v>ART</v>
      </c>
      <c r="D18" s="226">
        <v>0</v>
      </c>
      <c r="E18" s="222">
        <f>SUMIF('4. Timesheet'!$H$11:$H$100,$C18,'4. Timesheet'!J$11:J$100)</f>
        <v>0</v>
      </c>
      <c r="F18" s="207">
        <f>SUMIF('4. Timesheet'!$H$11:$H$100,$C18,'4. Timesheet'!K$11:K$100)</f>
        <v>0</v>
      </c>
      <c r="G18" s="207">
        <f>SUMIF('4. Timesheet'!$H$11:$H$100,$C18,'4. Timesheet'!L$11:L$100)</f>
        <v>0</v>
      </c>
      <c r="H18" s="207">
        <f>SUMIF('4. Timesheet'!$H$11:$H$100,$C18,'4. Timesheet'!M$11:M$100)</f>
        <v>0</v>
      </c>
      <c r="I18" s="207">
        <f>SUMIF('4. Timesheet'!$H$11:$H$100,$C18,'4. Timesheet'!N$11:N$100)</f>
        <v>0</v>
      </c>
      <c r="J18" s="207">
        <f>SUMIF('4. Timesheet'!$H$11:$H$100,$C18,'4. Timesheet'!O$11:O$100)</f>
        <v>0</v>
      </c>
      <c r="K18" s="207">
        <f>SUMIF('4. Timesheet'!$H$11:$H$100,$C18,'4. Timesheet'!P$11:P$100)</f>
        <v>0</v>
      </c>
      <c r="L18" s="207">
        <f>SUMIF('4. Timesheet'!$H$11:$H$100,$C18,'4. Timesheet'!Q$11:Q$100)</f>
        <v>0</v>
      </c>
      <c r="M18" s="207">
        <f>SUMIF('4. Timesheet'!$H$11:$H$100,$C18,'4. Timesheet'!R$11:R$100)</f>
        <v>0</v>
      </c>
      <c r="N18" s="207">
        <f>SUMIF('4. Timesheet'!$H$11:$H$100,$C18,'4. Timesheet'!S$11:S$100)</f>
        <v>0</v>
      </c>
      <c r="O18" s="207">
        <f>SUMIF('4. Timesheet'!$H$11:$H$100,$C18,'4. Timesheet'!T$11:T$100)</f>
        <v>0</v>
      </c>
      <c r="P18" s="207">
        <f>SUMIF('4. Timesheet'!$H$11:$H$100,$C18,'4. Timesheet'!U$11:U$100)</f>
        <v>0</v>
      </c>
      <c r="Q18" s="207">
        <f>SUMIF('4. Timesheet'!$H$11:$H$100,$C18,'4. Timesheet'!V$11:V$100)</f>
        <v>0</v>
      </c>
      <c r="R18" s="207">
        <f>SUMIF('4. Timesheet'!$H$11:$H$100,$C18,'4. Timesheet'!W$11:W$100)</f>
        <v>0</v>
      </c>
    </row>
    <row r="19" spans="2:18">
      <c r="B19" s="208" t="s">
        <v>112</v>
      </c>
      <c r="C19" s="218" t="str">
        <f>CONFIG!$A$4</f>
        <v>PRG</v>
      </c>
      <c r="D19" s="226">
        <v>0</v>
      </c>
      <c r="E19" s="222">
        <f>SUMIF('4. Timesheet'!$H$11:$H$100,$C19,'4. Timesheet'!J$11:J$100)</f>
        <v>0</v>
      </c>
      <c r="F19" s="207">
        <f>SUMIF('4. Timesheet'!$H$11:$H$100,$C19,'4. Timesheet'!K$11:K$100)</f>
        <v>0</v>
      </c>
      <c r="G19" s="207">
        <f>SUMIF('4. Timesheet'!$H$11:$H$100,$C19,'4. Timesheet'!L$11:L$100)</f>
        <v>0</v>
      </c>
      <c r="H19" s="207">
        <f>SUMIF('4. Timesheet'!$H$11:$H$100,$C19,'4. Timesheet'!M$11:M$100)</f>
        <v>0</v>
      </c>
      <c r="I19" s="207">
        <f>SUMIF('4. Timesheet'!$H$11:$H$100,$C19,'4. Timesheet'!N$11:N$100)</f>
        <v>0</v>
      </c>
      <c r="J19" s="207">
        <f>SUMIF('4. Timesheet'!$H$11:$H$100,$C19,'4. Timesheet'!O$11:O$100)</f>
        <v>0</v>
      </c>
      <c r="K19" s="207">
        <f>SUMIF('4. Timesheet'!$H$11:$H$100,$C19,'4. Timesheet'!P$11:P$100)</f>
        <v>0</v>
      </c>
      <c r="L19" s="207">
        <f>SUMIF('4. Timesheet'!$H$11:$H$100,$C19,'4. Timesheet'!Q$11:Q$100)</f>
        <v>0</v>
      </c>
      <c r="M19" s="207">
        <f>SUMIF('4. Timesheet'!$H$11:$H$100,$C19,'4. Timesheet'!R$11:R$100)</f>
        <v>0</v>
      </c>
      <c r="N19" s="207">
        <f>SUMIF('4. Timesheet'!$H$11:$H$100,$C19,'4. Timesheet'!S$11:S$100)</f>
        <v>0</v>
      </c>
      <c r="O19" s="207">
        <f>SUMIF('4. Timesheet'!$H$11:$H$100,$C19,'4. Timesheet'!T$11:T$100)</f>
        <v>0</v>
      </c>
      <c r="P19" s="207">
        <f>SUMIF('4. Timesheet'!$H$11:$H$100,$C19,'4. Timesheet'!U$11:U$100)</f>
        <v>0</v>
      </c>
      <c r="Q19" s="207">
        <f>SUMIF('4. Timesheet'!$H$11:$H$100,$C19,'4. Timesheet'!V$11:V$100)</f>
        <v>0</v>
      </c>
      <c r="R19" s="207">
        <f>SUMIF('4. Timesheet'!$H$11:$H$100,$C19,'4. Timesheet'!W$11:W$100)</f>
        <v>0</v>
      </c>
    </row>
    <row r="20" spans="2:18">
      <c r="B20" s="208" t="s">
        <v>112</v>
      </c>
      <c r="C20" s="218" t="str">
        <f>CONFIG!$A$5</f>
        <v>AUD</v>
      </c>
      <c r="D20" s="226">
        <v>0</v>
      </c>
      <c r="E20" s="222">
        <f>SUMIF('4. Timesheet'!$H$11:$H$100,$C20,'4. Timesheet'!J$11:J$100)</f>
        <v>0</v>
      </c>
      <c r="F20" s="207">
        <f>SUMIF('4. Timesheet'!$H$11:$H$100,$C20,'4. Timesheet'!K$11:K$100)</f>
        <v>0</v>
      </c>
      <c r="G20" s="207">
        <f>SUMIF('4. Timesheet'!$H$11:$H$100,$C20,'4. Timesheet'!L$11:L$100)</f>
        <v>0</v>
      </c>
      <c r="H20" s="207">
        <f>SUMIF('4. Timesheet'!$H$11:$H$100,$C20,'4. Timesheet'!M$11:M$100)</f>
        <v>0</v>
      </c>
      <c r="I20" s="207">
        <f>SUMIF('4. Timesheet'!$H$11:$H$100,$C20,'4. Timesheet'!N$11:N$100)</f>
        <v>0</v>
      </c>
      <c r="J20" s="207">
        <f>SUMIF('4. Timesheet'!$H$11:$H$100,$C20,'4. Timesheet'!O$11:O$100)</f>
        <v>0</v>
      </c>
      <c r="K20" s="207">
        <f>SUMIF('4. Timesheet'!$H$11:$H$100,$C20,'4. Timesheet'!P$11:P$100)</f>
        <v>0</v>
      </c>
      <c r="L20" s="207">
        <f>SUMIF('4. Timesheet'!$H$11:$H$100,$C20,'4. Timesheet'!Q$11:Q$100)</f>
        <v>0</v>
      </c>
      <c r="M20" s="207">
        <f>SUMIF('4. Timesheet'!$H$11:$H$100,$C20,'4. Timesheet'!R$11:R$100)</f>
        <v>0</v>
      </c>
      <c r="N20" s="207">
        <f>SUMIF('4. Timesheet'!$H$11:$H$100,$C20,'4. Timesheet'!S$11:S$100)</f>
        <v>0</v>
      </c>
      <c r="O20" s="207">
        <f>SUMIF('4. Timesheet'!$H$11:$H$100,$C20,'4. Timesheet'!T$11:T$100)</f>
        <v>0</v>
      </c>
      <c r="P20" s="207">
        <f>SUMIF('4. Timesheet'!$H$11:$H$100,$C20,'4. Timesheet'!U$11:U$100)</f>
        <v>0</v>
      </c>
      <c r="Q20" s="207">
        <f>SUMIF('4. Timesheet'!$H$11:$H$100,$C20,'4. Timesheet'!V$11:V$100)</f>
        <v>0</v>
      </c>
      <c r="R20" s="207">
        <f>SUMIF('4. Timesheet'!$H$11:$H$100,$C20,'4. Timesheet'!W$11:W$100)</f>
        <v>0</v>
      </c>
    </row>
    <row r="21" spans="2:18" ht="15.75" thickBot="1">
      <c r="B21" s="209" t="s">
        <v>112</v>
      </c>
      <c r="C21" s="219" t="str">
        <f>CONFIG!$A$6</f>
        <v>TST</v>
      </c>
      <c r="D21" s="227">
        <v>0</v>
      </c>
      <c r="E21" s="223">
        <f>SUMIF('4. Timesheet'!$H$11:$H$100,$C21,'4. Timesheet'!J$11:J$100)</f>
        <v>0</v>
      </c>
      <c r="F21" s="210">
        <f>SUMIF('4. Timesheet'!$H$11:$H$100,$C21,'4. Timesheet'!K$11:K$100)</f>
        <v>0</v>
      </c>
      <c r="G21" s="210">
        <f>SUMIF('4. Timesheet'!$H$11:$H$100,$C21,'4. Timesheet'!L$11:L$100)</f>
        <v>0</v>
      </c>
      <c r="H21" s="210">
        <f>SUMIF('4. Timesheet'!$H$11:$H$100,$C21,'4. Timesheet'!M$11:M$100)</f>
        <v>0</v>
      </c>
      <c r="I21" s="210">
        <f>SUMIF('4. Timesheet'!$H$11:$H$100,$C21,'4. Timesheet'!N$11:N$100)</f>
        <v>0</v>
      </c>
      <c r="J21" s="210">
        <f>SUMIF('4. Timesheet'!$H$11:$H$100,$C21,'4. Timesheet'!O$11:O$100)</f>
        <v>0</v>
      </c>
      <c r="K21" s="210">
        <f>SUMIF('4. Timesheet'!$H$11:$H$100,$C21,'4. Timesheet'!P$11:P$100)</f>
        <v>0</v>
      </c>
      <c r="L21" s="210">
        <f>SUMIF('4. Timesheet'!$H$11:$H$100,$C21,'4. Timesheet'!Q$11:Q$100)</f>
        <v>0</v>
      </c>
      <c r="M21" s="210">
        <f>SUMIF('4. Timesheet'!$H$11:$H$100,$C21,'4. Timesheet'!R$11:R$100)</f>
        <v>0</v>
      </c>
      <c r="N21" s="210">
        <f>SUMIF('4. Timesheet'!$H$11:$H$100,$C21,'4. Timesheet'!S$11:S$100)</f>
        <v>0</v>
      </c>
      <c r="O21" s="210">
        <f>SUMIF('4. Timesheet'!$H$11:$H$100,$C21,'4. Timesheet'!T$11:T$100)</f>
        <v>0</v>
      </c>
      <c r="P21" s="210">
        <f>SUMIF('4. Timesheet'!$H$11:$H$100,$C21,'4. Timesheet'!U$11:U$100)</f>
        <v>0</v>
      </c>
      <c r="Q21" s="210">
        <f>SUMIF('4. Timesheet'!$H$11:$H$100,$C21,'4. Timesheet'!V$11:V$100)</f>
        <v>0</v>
      </c>
      <c r="R21" s="210">
        <f>SUMIF('4. Timesheet'!$H$11:$H$100,$C21,'4. Timesheet'!W$11:W$100)</f>
        <v>0</v>
      </c>
    </row>
    <row r="22" spans="2:18" ht="15.75" thickBot="1">
      <c r="B22" s="211" t="s">
        <v>113</v>
      </c>
      <c r="C22" s="220" t="s">
        <v>111</v>
      </c>
      <c r="D22" s="228">
        <v>0</v>
      </c>
      <c r="E22" s="224">
        <f>SUM(E23:E27)</f>
        <v>0</v>
      </c>
      <c r="F22" s="212">
        <f t="shared" ref="F22:R22" si="2">SUM(F23:F27)</f>
        <v>0</v>
      </c>
      <c r="G22" s="212">
        <f t="shared" si="2"/>
        <v>0</v>
      </c>
      <c r="H22" s="212">
        <f t="shared" si="2"/>
        <v>0</v>
      </c>
      <c r="I22" s="212">
        <f t="shared" si="2"/>
        <v>0</v>
      </c>
      <c r="J22" s="212">
        <f t="shared" si="2"/>
        <v>0</v>
      </c>
      <c r="K22" s="212">
        <f t="shared" si="2"/>
        <v>0</v>
      </c>
      <c r="L22" s="212">
        <f t="shared" si="2"/>
        <v>0</v>
      </c>
      <c r="M22" s="212">
        <f t="shared" si="2"/>
        <v>0</v>
      </c>
      <c r="N22" s="212">
        <f t="shared" si="2"/>
        <v>0</v>
      </c>
      <c r="O22" s="212">
        <f t="shared" si="2"/>
        <v>0</v>
      </c>
      <c r="P22" s="212">
        <f t="shared" si="2"/>
        <v>0</v>
      </c>
      <c r="Q22" s="212">
        <f t="shared" si="2"/>
        <v>0</v>
      </c>
      <c r="R22" s="213">
        <f t="shared" si="2"/>
        <v>0</v>
      </c>
    </row>
    <row r="23" spans="2:18">
      <c r="B23" s="229" t="s">
        <v>113</v>
      </c>
      <c r="C23" s="230" t="str">
        <f>CONFIG!$A$2</f>
        <v>GD</v>
      </c>
      <c r="D23" s="231">
        <v>0</v>
      </c>
      <c r="E23" s="232">
        <f t="shared" ref="E23:F27" si="3">D23+E17</f>
        <v>0</v>
      </c>
      <c r="F23" s="233">
        <f t="shared" si="3"/>
        <v>0</v>
      </c>
      <c r="G23" s="233">
        <f t="shared" ref="G23:R23" si="4">F23+G17</f>
        <v>0</v>
      </c>
      <c r="H23" s="233">
        <f t="shared" si="4"/>
        <v>0</v>
      </c>
      <c r="I23" s="233">
        <f t="shared" si="4"/>
        <v>0</v>
      </c>
      <c r="J23" s="233">
        <f t="shared" si="4"/>
        <v>0</v>
      </c>
      <c r="K23" s="233">
        <f t="shared" si="4"/>
        <v>0</v>
      </c>
      <c r="L23" s="233">
        <f t="shared" si="4"/>
        <v>0</v>
      </c>
      <c r="M23" s="233">
        <f t="shared" si="4"/>
        <v>0</v>
      </c>
      <c r="N23" s="233">
        <f t="shared" si="4"/>
        <v>0</v>
      </c>
      <c r="O23" s="233">
        <f t="shared" si="4"/>
        <v>0</v>
      </c>
      <c r="P23" s="233">
        <f t="shared" si="4"/>
        <v>0</v>
      </c>
      <c r="Q23" s="233">
        <f t="shared" si="4"/>
        <v>0</v>
      </c>
      <c r="R23" s="233">
        <f t="shared" si="4"/>
        <v>0</v>
      </c>
    </row>
    <row r="24" spans="2:18">
      <c r="B24" s="191" t="s">
        <v>113</v>
      </c>
      <c r="C24" s="234" t="str">
        <f>CONFIG!$A$3</f>
        <v>ART</v>
      </c>
      <c r="D24" s="235">
        <v>0</v>
      </c>
      <c r="E24" s="236">
        <f t="shared" si="3"/>
        <v>0</v>
      </c>
      <c r="F24" s="193">
        <f t="shared" si="3"/>
        <v>0</v>
      </c>
      <c r="G24" s="193">
        <f t="shared" ref="G24:R24" si="5">F24+G18</f>
        <v>0</v>
      </c>
      <c r="H24" s="193">
        <f t="shared" si="5"/>
        <v>0</v>
      </c>
      <c r="I24" s="193">
        <f t="shared" si="5"/>
        <v>0</v>
      </c>
      <c r="J24" s="193">
        <f t="shared" si="5"/>
        <v>0</v>
      </c>
      <c r="K24" s="193">
        <f t="shared" si="5"/>
        <v>0</v>
      </c>
      <c r="L24" s="193">
        <f t="shared" si="5"/>
        <v>0</v>
      </c>
      <c r="M24" s="193">
        <f t="shared" si="5"/>
        <v>0</v>
      </c>
      <c r="N24" s="193">
        <f t="shared" si="5"/>
        <v>0</v>
      </c>
      <c r="O24" s="193">
        <f t="shared" si="5"/>
        <v>0</v>
      </c>
      <c r="P24" s="193">
        <f t="shared" si="5"/>
        <v>0</v>
      </c>
      <c r="Q24" s="193">
        <f t="shared" si="5"/>
        <v>0</v>
      </c>
      <c r="R24" s="193">
        <f t="shared" si="5"/>
        <v>0</v>
      </c>
    </row>
    <row r="25" spans="2:18">
      <c r="B25" s="191" t="s">
        <v>113</v>
      </c>
      <c r="C25" s="234" t="str">
        <f>CONFIG!$A$4</f>
        <v>PRG</v>
      </c>
      <c r="D25" s="235">
        <v>0</v>
      </c>
      <c r="E25" s="236">
        <f t="shared" si="3"/>
        <v>0</v>
      </c>
      <c r="F25" s="193">
        <f t="shared" si="3"/>
        <v>0</v>
      </c>
      <c r="G25" s="193">
        <f t="shared" ref="G25:R25" si="6">F25+G19</f>
        <v>0</v>
      </c>
      <c r="H25" s="193">
        <f t="shared" si="6"/>
        <v>0</v>
      </c>
      <c r="I25" s="193">
        <f t="shared" si="6"/>
        <v>0</v>
      </c>
      <c r="J25" s="193">
        <f t="shared" si="6"/>
        <v>0</v>
      </c>
      <c r="K25" s="193">
        <f t="shared" si="6"/>
        <v>0</v>
      </c>
      <c r="L25" s="193">
        <f t="shared" si="6"/>
        <v>0</v>
      </c>
      <c r="M25" s="193">
        <f t="shared" si="6"/>
        <v>0</v>
      </c>
      <c r="N25" s="193">
        <f t="shared" si="6"/>
        <v>0</v>
      </c>
      <c r="O25" s="193">
        <f t="shared" si="6"/>
        <v>0</v>
      </c>
      <c r="P25" s="193">
        <f t="shared" si="6"/>
        <v>0</v>
      </c>
      <c r="Q25" s="193">
        <f t="shared" si="6"/>
        <v>0</v>
      </c>
      <c r="R25" s="193">
        <f t="shared" si="6"/>
        <v>0</v>
      </c>
    </row>
    <row r="26" spans="2:18">
      <c r="B26" s="191" t="s">
        <v>113</v>
      </c>
      <c r="C26" s="234" t="str">
        <f>CONFIG!$A$5</f>
        <v>AUD</v>
      </c>
      <c r="D26" s="235">
        <v>0</v>
      </c>
      <c r="E26" s="236">
        <f t="shared" si="3"/>
        <v>0</v>
      </c>
      <c r="F26" s="193">
        <f t="shared" si="3"/>
        <v>0</v>
      </c>
      <c r="G26" s="193">
        <f t="shared" ref="G26:R26" si="7">F26+G20</f>
        <v>0</v>
      </c>
      <c r="H26" s="193">
        <f t="shared" si="7"/>
        <v>0</v>
      </c>
      <c r="I26" s="193">
        <f t="shared" si="7"/>
        <v>0</v>
      </c>
      <c r="J26" s="193">
        <f t="shared" si="7"/>
        <v>0</v>
      </c>
      <c r="K26" s="193">
        <f t="shared" si="7"/>
        <v>0</v>
      </c>
      <c r="L26" s="193">
        <f t="shared" si="7"/>
        <v>0</v>
      </c>
      <c r="M26" s="193">
        <f t="shared" si="7"/>
        <v>0</v>
      </c>
      <c r="N26" s="193">
        <f t="shared" si="7"/>
        <v>0</v>
      </c>
      <c r="O26" s="193">
        <f t="shared" si="7"/>
        <v>0</v>
      </c>
      <c r="P26" s="193">
        <f t="shared" si="7"/>
        <v>0</v>
      </c>
      <c r="Q26" s="193">
        <f t="shared" si="7"/>
        <v>0</v>
      </c>
      <c r="R26" s="193">
        <f t="shared" si="7"/>
        <v>0</v>
      </c>
    </row>
    <row r="27" spans="2:18" ht="15.75" thickBot="1">
      <c r="B27" s="237" t="s">
        <v>113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114</v>
      </c>
      <c r="C28" s="220" t="s">
        <v>111</v>
      </c>
      <c r="D28" s="228">
        <v>0</v>
      </c>
      <c r="E28" s="224">
        <f t="shared" ref="E28:R33" si="9">E10-D10</f>
        <v>0</v>
      </c>
      <c r="F28" s="212">
        <f t="shared" si="9"/>
        <v>0</v>
      </c>
      <c r="G28" s="212">
        <f t="shared" si="9"/>
        <v>0</v>
      </c>
      <c r="H28" s="212">
        <f t="shared" si="9"/>
        <v>0</v>
      </c>
      <c r="I28" s="212">
        <f t="shared" si="9"/>
        <v>0</v>
      </c>
      <c r="J28" s="212">
        <f t="shared" si="9"/>
        <v>0</v>
      </c>
      <c r="K28" s="212">
        <f t="shared" si="9"/>
        <v>0</v>
      </c>
      <c r="L28" s="212">
        <f t="shared" si="9"/>
        <v>0</v>
      </c>
      <c r="M28" s="212">
        <f t="shared" si="9"/>
        <v>0</v>
      </c>
      <c r="N28" s="212">
        <f t="shared" si="9"/>
        <v>0</v>
      </c>
      <c r="O28" s="212">
        <f t="shared" si="9"/>
        <v>0</v>
      </c>
      <c r="P28" s="212">
        <f t="shared" si="9"/>
        <v>0</v>
      </c>
      <c r="Q28" s="212">
        <f t="shared" si="9"/>
        <v>0</v>
      </c>
      <c r="R28" s="213">
        <f t="shared" si="9"/>
        <v>0</v>
      </c>
    </row>
    <row r="29" spans="2:18">
      <c r="B29" s="229" t="s">
        <v>114</v>
      </c>
      <c r="C29" s="230" t="str">
        <f>CONFIG!$A$2</f>
        <v>GD</v>
      </c>
      <c r="D29" s="231">
        <v>0</v>
      </c>
      <c r="E29" s="232">
        <f t="shared" si="9"/>
        <v>0</v>
      </c>
      <c r="F29" s="233">
        <f t="shared" ref="F29:R29" si="10">F11-E11</f>
        <v>0</v>
      </c>
      <c r="G29" s="233">
        <f t="shared" si="10"/>
        <v>0</v>
      </c>
      <c r="H29" s="233">
        <f t="shared" si="10"/>
        <v>0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0</v>
      </c>
      <c r="N29" s="233">
        <f t="shared" si="10"/>
        <v>0</v>
      </c>
      <c r="O29" s="233">
        <f t="shared" si="10"/>
        <v>0</v>
      </c>
      <c r="P29" s="233">
        <f t="shared" si="10"/>
        <v>0</v>
      </c>
      <c r="Q29" s="233">
        <f t="shared" si="10"/>
        <v>0</v>
      </c>
      <c r="R29" s="233">
        <f t="shared" si="10"/>
        <v>0</v>
      </c>
    </row>
    <row r="30" spans="2:18">
      <c r="B30" s="191" t="s">
        <v>114</v>
      </c>
      <c r="C30" s="234" t="str">
        <f>CONFIG!$A$3</f>
        <v>ART</v>
      </c>
      <c r="D30" s="235">
        <v>0</v>
      </c>
      <c r="E30" s="236">
        <f t="shared" si="9"/>
        <v>0</v>
      </c>
      <c r="F30" s="193">
        <f t="shared" ref="F30:R30" si="11">F12-E12</f>
        <v>0</v>
      </c>
      <c r="G30" s="193">
        <f t="shared" si="11"/>
        <v>0</v>
      </c>
      <c r="H30" s="193">
        <f t="shared" si="11"/>
        <v>0</v>
      </c>
      <c r="I30" s="193">
        <f t="shared" si="11"/>
        <v>0</v>
      </c>
      <c r="J30" s="193">
        <f t="shared" si="11"/>
        <v>0</v>
      </c>
      <c r="K30" s="193">
        <f t="shared" si="11"/>
        <v>0</v>
      </c>
      <c r="L30" s="193">
        <f t="shared" si="11"/>
        <v>0</v>
      </c>
      <c r="M30" s="193">
        <f t="shared" si="11"/>
        <v>0</v>
      </c>
      <c r="N30" s="193">
        <f t="shared" si="11"/>
        <v>0</v>
      </c>
      <c r="O30" s="193">
        <f t="shared" si="11"/>
        <v>0</v>
      </c>
      <c r="P30" s="193">
        <f t="shared" si="11"/>
        <v>0</v>
      </c>
      <c r="Q30" s="193">
        <f t="shared" si="11"/>
        <v>0</v>
      </c>
      <c r="R30" s="193">
        <f t="shared" si="11"/>
        <v>0</v>
      </c>
    </row>
    <row r="31" spans="2:18">
      <c r="B31" s="191" t="s">
        <v>114</v>
      </c>
      <c r="C31" s="234" t="str">
        <f>CONFIG!$A$4</f>
        <v>PRG</v>
      </c>
      <c r="D31" s="235">
        <v>0</v>
      </c>
      <c r="E31" s="236">
        <f t="shared" si="9"/>
        <v>0</v>
      </c>
      <c r="F31" s="193">
        <f t="shared" ref="F31:R31" si="12">F13-E13</f>
        <v>0</v>
      </c>
      <c r="G31" s="193">
        <f t="shared" si="12"/>
        <v>0</v>
      </c>
      <c r="H31" s="193">
        <f t="shared" si="12"/>
        <v>0</v>
      </c>
      <c r="I31" s="193">
        <f t="shared" si="12"/>
        <v>0</v>
      </c>
      <c r="J31" s="193">
        <f t="shared" si="12"/>
        <v>0</v>
      </c>
      <c r="K31" s="193">
        <f t="shared" si="12"/>
        <v>0</v>
      </c>
      <c r="L31" s="193">
        <f t="shared" si="12"/>
        <v>0</v>
      </c>
      <c r="M31" s="193">
        <f t="shared" si="12"/>
        <v>0</v>
      </c>
      <c r="N31" s="193">
        <f t="shared" si="12"/>
        <v>0</v>
      </c>
      <c r="O31" s="193">
        <f t="shared" si="12"/>
        <v>0</v>
      </c>
      <c r="P31" s="193">
        <f t="shared" si="12"/>
        <v>0</v>
      </c>
      <c r="Q31" s="193">
        <f t="shared" si="12"/>
        <v>0</v>
      </c>
      <c r="R31" s="193">
        <f t="shared" si="12"/>
        <v>0</v>
      </c>
    </row>
    <row r="32" spans="2:18">
      <c r="B32" s="191" t="s">
        <v>114</v>
      </c>
      <c r="C32" s="234" t="str">
        <f>CONFIG!$A$5</f>
        <v>AUD</v>
      </c>
      <c r="D32" s="235">
        <v>0</v>
      </c>
      <c r="E32" s="236">
        <f t="shared" si="9"/>
        <v>0</v>
      </c>
      <c r="F32" s="193">
        <f t="shared" ref="F32:R32" si="13">F14-E14</f>
        <v>0</v>
      </c>
      <c r="G32" s="193">
        <f t="shared" si="13"/>
        <v>0</v>
      </c>
      <c r="H32" s="193">
        <f t="shared" si="13"/>
        <v>0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0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114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111</v>
      </c>
      <c r="D34" s="253">
        <f>SUM(D35:D39)</f>
        <v>0</v>
      </c>
      <c r="E34" s="254">
        <f>SUM(E35:E39)</f>
        <v>0</v>
      </c>
      <c r="F34" s="255">
        <f t="shared" ref="F34:R34" si="15">SUM(F35:F39)</f>
        <v>0</v>
      </c>
      <c r="G34" s="255">
        <f t="shared" si="15"/>
        <v>0</v>
      </c>
      <c r="H34" s="255">
        <f t="shared" si="15"/>
        <v>0</v>
      </c>
      <c r="I34" s="255">
        <f t="shared" si="15"/>
        <v>0</v>
      </c>
      <c r="J34" s="255">
        <f t="shared" si="15"/>
        <v>0</v>
      </c>
      <c r="K34" s="255">
        <f t="shared" si="15"/>
        <v>0</v>
      </c>
      <c r="L34" s="255">
        <f t="shared" si="15"/>
        <v>0</v>
      </c>
      <c r="M34" s="255">
        <f t="shared" si="15"/>
        <v>0</v>
      </c>
      <c r="N34" s="255">
        <f t="shared" si="15"/>
        <v>0</v>
      </c>
      <c r="O34" s="255">
        <f t="shared" si="15"/>
        <v>0</v>
      </c>
      <c r="P34" s="255">
        <f t="shared" si="15"/>
        <v>0</v>
      </c>
      <c r="Q34" s="255">
        <f t="shared" si="15"/>
        <v>0</v>
      </c>
      <c r="R34" s="256">
        <f t="shared" si="15"/>
        <v>0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0</v>
      </c>
      <c r="E35" s="245">
        <f t="shared" si="16"/>
        <v>0</v>
      </c>
      <c r="F35" s="246">
        <f t="shared" ref="F35:R35" si="17">F11-F23</f>
        <v>0</v>
      </c>
      <c r="G35" s="246">
        <f t="shared" si="17"/>
        <v>0</v>
      </c>
      <c r="H35" s="246">
        <f t="shared" si="17"/>
        <v>0</v>
      </c>
      <c r="I35" s="246">
        <f t="shared" si="17"/>
        <v>0</v>
      </c>
      <c r="J35" s="246">
        <f t="shared" si="17"/>
        <v>0</v>
      </c>
      <c r="K35" s="246">
        <f t="shared" si="17"/>
        <v>0</v>
      </c>
      <c r="L35" s="246">
        <f t="shared" si="17"/>
        <v>0</v>
      </c>
      <c r="M35" s="246">
        <f t="shared" si="17"/>
        <v>0</v>
      </c>
      <c r="N35" s="246">
        <f t="shared" si="17"/>
        <v>0</v>
      </c>
      <c r="O35" s="246">
        <f t="shared" si="17"/>
        <v>0</v>
      </c>
      <c r="P35" s="246">
        <f t="shared" si="17"/>
        <v>0</v>
      </c>
      <c r="Q35" s="246">
        <f t="shared" si="17"/>
        <v>0</v>
      </c>
      <c r="R35" s="246">
        <f t="shared" si="17"/>
        <v>0</v>
      </c>
    </row>
    <row r="36" spans="2:18">
      <c r="B36" s="192" t="s">
        <v>88</v>
      </c>
      <c r="C36" s="247" t="str">
        <f>CONFIG!$A$3</f>
        <v>ART</v>
      </c>
      <c r="D36" s="248">
        <f t="shared" si="16"/>
        <v>0</v>
      </c>
      <c r="E36" s="249">
        <f t="shared" si="16"/>
        <v>0</v>
      </c>
      <c r="F36" s="194">
        <f t="shared" ref="F36:R36" si="18">F12-F24</f>
        <v>0</v>
      </c>
      <c r="G36" s="194">
        <f t="shared" si="18"/>
        <v>0</v>
      </c>
      <c r="H36" s="194">
        <f t="shared" si="18"/>
        <v>0</v>
      </c>
      <c r="I36" s="194">
        <f t="shared" si="18"/>
        <v>0</v>
      </c>
      <c r="J36" s="194">
        <f t="shared" si="18"/>
        <v>0</v>
      </c>
      <c r="K36" s="194">
        <f t="shared" si="18"/>
        <v>0</v>
      </c>
      <c r="L36" s="194">
        <f t="shared" si="18"/>
        <v>0</v>
      </c>
      <c r="M36" s="194">
        <f t="shared" si="18"/>
        <v>0</v>
      </c>
      <c r="N36" s="194">
        <f t="shared" si="18"/>
        <v>0</v>
      </c>
      <c r="O36" s="194">
        <f t="shared" si="18"/>
        <v>0</v>
      </c>
      <c r="P36" s="194">
        <f t="shared" si="18"/>
        <v>0</v>
      </c>
      <c r="Q36" s="194">
        <f t="shared" si="18"/>
        <v>0</v>
      </c>
      <c r="R36" s="194">
        <f t="shared" si="18"/>
        <v>0</v>
      </c>
    </row>
    <row r="37" spans="2:18">
      <c r="B37" s="192" t="s">
        <v>88</v>
      </c>
      <c r="C37" s="247" t="str">
        <f>CONFIG!$A$4</f>
        <v>PRG</v>
      </c>
      <c r="D37" s="248">
        <f t="shared" si="16"/>
        <v>0</v>
      </c>
      <c r="E37" s="249">
        <f t="shared" si="16"/>
        <v>0</v>
      </c>
      <c r="F37" s="194">
        <f t="shared" ref="F37:R37" si="19">F13-F25</f>
        <v>0</v>
      </c>
      <c r="G37" s="194">
        <f t="shared" si="19"/>
        <v>0</v>
      </c>
      <c r="H37" s="194">
        <f t="shared" si="19"/>
        <v>0</v>
      </c>
      <c r="I37" s="194">
        <f t="shared" si="19"/>
        <v>0</v>
      </c>
      <c r="J37" s="194">
        <f t="shared" si="19"/>
        <v>0</v>
      </c>
      <c r="K37" s="194">
        <f t="shared" si="19"/>
        <v>0</v>
      </c>
      <c r="L37" s="194">
        <f t="shared" si="19"/>
        <v>0</v>
      </c>
      <c r="M37" s="194">
        <f t="shared" si="19"/>
        <v>0</v>
      </c>
      <c r="N37" s="194">
        <f t="shared" si="19"/>
        <v>0</v>
      </c>
      <c r="O37" s="194">
        <f t="shared" si="19"/>
        <v>0</v>
      </c>
      <c r="P37" s="194">
        <f t="shared" si="19"/>
        <v>0</v>
      </c>
      <c r="Q37" s="194">
        <f t="shared" si="19"/>
        <v>0</v>
      </c>
      <c r="R37" s="194">
        <f t="shared" si="19"/>
        <v>0</v>
      </c>
    </row>
    <row r="38" spans="2:18">
      <c r="B38" s="192" t="s">
        <v>88</v>
      </c>
      <c r="C38" s="247" t="str">
        <f>CONFIG!$A$5</f>
        <v>AUD</v>
      </c>
      <c r="D38" s="248">
        <f t="shared" si="16"/>
        <v>0</v>
      </c>
      <c r="E38" s="249">
        <f t="shared" si="16"/>
        <v>0</v>
      </c>
      <c r="F38" s="194">
        <f t="shared" ref="F38:R38" si="20">F14-F26</f>
        <v>0</v>
      </c>
      <c r="G38" s="194">
        <f t="shared" si="20"/>
        <v>0</v>
      </c>
      <c r="H38" s="194">
        <f t="shared" si="20"/>
        <v>0</v>
      </c>
      <c r="I38" s="194">
        <f t="shared" si="20"/>
        <v>0</v>
      </c>
      <c r="J38" s="194">
        <f t="shared" si="20"/>
        <v>0</v>
      </c>
      <c r="K38" s="194">
        <f t="shared" si="20"/>
        <v>0</v>
      </c>
      <c r="L38" s="194">
        <f t="shared" si="20"/>
        <v>0</v>
      </c>
      <c r="M38" s="194">
        <f t="shared" si="20"/>
        <v>0</v>
      </c>
      <c r="N38" s="194">
        <f t="shared" si="20"/>
        <v>0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391" t="s">
        <v>42</v>
      </c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  <c r="R41" s="393"/>
    </row>
    <row r="42" spans="2:18" ht="15.75" thickBot="1">
      <c r="B42" s="268" t="s">
        <v>117</v>
      </c>
      <c r="C42" s="269" t="s">
        <v>111</v>
      </c>
      <c r="D42" s="270">
        <f>SUM(D43:D47)</f>
        <v>10.199999999999999</v>
      </c>
      <c r="E42" s="270">
        <f>IF(AND(WEEKDAY('3. Resources'!D$54)&lt;&gt;1,WEEKDAY('3. Resources'!D$54)&lt;&gt;7,'3. Resources'!D$55&lt;&gt;"FER"),$D42,0)</f>
        <v>10.199999999999999</v>
      </c>
      <c r="F42" s="270">
        <f>IF(AND(WEEKDAY('3. Resources'!E$54)&lt;&gt;1,WEEKDAY('3. Resources'!E$54)&lt;&gt;7,'3. Resources'!E$55&lt;&gt;"FER"),$D42,0)</f>
        <v>10.199999999999999</v>
      </c>
      <c r="G42" s="270">
        <f>IF(AND(WEEKDAY('3. Resources'!F$54)&lt;&gt;1,WEEKDAY('3. Resources'!F$54)&lt;&gt;7,'3. Resources'!F$55&lt;&gt;"FER"),$D42,0)</f>
        <v>10.199999999999999</v>
      </c>
      <c r="H42" s="270">
        <f>IF(AND(WEEKDAY('3. Resources'!G$54)&lt;&gt;1,WEEKDAY('3. Resources'!G$54)&lt;&gt;7,'3. Resources'!G$55&lt;&gt;"FER"),$D42,0)</f>
        <v>10.199999999999999</v>
      </c>
      <c r="I42" s="270">
        <f>IF(AND(WEEKDAY('3. Resources'!H$54)&lt;&gt;1,WEEKDAY('3. Resources'!H$54)&lt;&gt;7,'3. Resources'!H$55&lt;&gt;"FER"),$D42,0)</f>
        <v>0</v>
      </c>
      <c r="J42" s="270">
        <f>IF(AND(WEEKDAY('3. Resources'!I$54)&lt;&gt;1,WEEKDAY('3. Resources'!I$54)&lt;&gt;7,'3. Resources'!I$55&lt;&gt;"FER"),$D42,0)</f>
        <v>0</v>
      </c>
      <c r="K42" s="270">
        <f>IF(AND(WEEKDAY('3. Resources'!J$54)&lt;&gt;1,WEEKDAY('3. Resources'!J$54)&lt;&gt;7,'3. Resources'!J$55&lt;&gt;"FER"),$D42,0)</f>
        <v>10.199999999999999</v>
      </c>
      <c r="L42" s="270">
        <f>IF(AND(WEEKDAY('3. Resources'!K$54)&lt;&gt;1,WEEKDAY('3. Resources'!K$54)&lt;&gt;7,'3. Resources'!K$55&lt;&gt;"FER"),$D42,0)</f>
        <v>10.199999999999999</v>
      </c>
      <c r="M42" s="270">
        <f>IF(AND(WEEKDAY('3. Resources'!L$54)&lt;&gt;1,WEEKDAY('3. Resources'!L$54)&lt;&gt;7,'3. Resources'!L$55&lt;&gt;"FER"),$D42,0)</f>
        <v>10.199999999999999</v>
      </c>
      <c r="N42" s="270">
        <f>IF(AND(WEEKDAY('3. Resources'!M$54)&lt;&gt;1,WEEKDAY('3. Resources'!M$54)&lt;&gt;7,'3. Resources'!M$55&lt;&gt;"FER"),$D42,0)</f>
        <v>10.199999999999999</v>
      </c>
      <c r="O42" s="270">
        <f>IF(AND(WEEKDAY('3. Resources'!N$54)&lt;&gt;1,WEEKDAY('3. Resources'!N$54)&lt;&gt;7,'3. Resources'!N$55&lt;&gt;"FER"),$D42,0)</f>
        <v>10.199999999999999</v>
      </c>
      <c r="P42" s="270">
        <f>IF(AND(WEEKDAY('3. Resources'!O$54)&lt;&gt;1,WEEKDAY('3. Resources'!O$54)&lt;&gt;7,'3. Resources'!O$55&lt;&gt;"FER"),$D42,0)</f>
        <v>0</v>
      </c>
      <c r="Q42" s="270">
        <f>IF(AND(WEEKDAY('3. Resources'!P$54)&lt;&gt;1,WEEKDAY('3. Resources'!P$54)&lt;&gt;7,'3. Resources'!P$55&lt;&gt;"FER"),$D42,0)</f>
        <v>0</v>
      </c>
      <c r="R42" s="271">
        <f>IF(AND(WEEKDAY('3. Resources'!Q$54)&lt;&gt;1,WEEKDAY('3. Resources'!Q$54)&lt;&gt;7,'3. Resources'!Q$55&lt;&gt;"FER"),$D42,0)</f>
        <v>10.199999999999999</v>
      </c>
    </row>
    <row r="43" spans="2:18">
      <c r="B43" s="275" t="s">
        <v>117</v>
      </c>
      <c r="C43" s="276" t="str">
        <f>CONFIG!$A$2</f>
        <v>GD</v>
      </c>
      <c r="D43" s="266">
        <f>D49/'3. Resources'!$B$54</f>
        <v>0</v>
      </c>
      <c r="E43" s="267">
        <f>IF(AND(WEEKDAY('3. Resources'!D$54)&lt;&gt;1,WEEKDAY('3. Resources'!D$54)&lt;&gt;7,'3. Resources'!D$55&lt;&gt;"FER"),$D43,0)</f>
        <v>0</v>
      </c>
      <c r="F43" s="267">
        <f>IF(AND(WEEKDAY('3. Resources'!E$54)&lt;&gt;1,WEEKDAY('3. Resources'!E$54)&lt;&gt;7,'3. Resources'!E$55&lt;&gt;"FER"),$D43,0)</f>
        <v>0</v>
      </c>
      <c r="G43" s="267">
        <f>IF(AND(WEEKDAY('3. Resources'!F$54)&lt;&gt;1,WEEKDAY('3. Resources'!F$54)&lt;&gt;7,'3. Resources'!F$55&lt;&gt;"FER"),$D43,0)</f>
        <v>0</v>
      </c>
      <c r="H43" s="267">
        <f>IF(AND(WEEKDAY('3. Resources'!G$54)&lt;&gt;1,WEEKDAY('3. Resources'!G$54)&lt;&gt;7,'3. Resources'!G$55&lt;&gt;"FER"),$D43,0)</f>
        <v>0</v>
      </c>
      <c r="I43" s="267">
        <f>IF(AND(WEEKDAY('3. Resources'!H$54)&lt;&gt;1,WEEKDAY('3. Resources'!H$54)&lt;&gt;7,'3. Resources'!H$55&lt;&gt;"FER"),$D43,0)</f>
        <v>0</v>
      </c>
      <c r="J43" s="267">
        <f>IF(AND(WEEKDAY('3. Resources'!I$54)&lt;&gt;1,WEEKDAY('3. Resources'!I$54)&lt;&gt;7,'3. Resources'!I$55&lt;&gt;"FER"),$D43,0)</f>
        <v>0</v>
      </c>
      <c r="K43" s="267">
        <f>IF(AND(WEEKDAY('3. Resources'!J$54)&lt;&gt;1,WEEKDAY('3. Resources'!J$54)&lt;&gt;7,'3. Resources'!J$55&lt;&gt;"FER"),$D43,0)</f>
        <v>0</v>
      </c>
      <c r="L43" s="267">
        <f>IF(AND(WEEKDAY('3. Resources'!K$54)&lt;&gt;1,WEEKDAY('3. Resources'!K$54)&lt;&gt;7,'3. Resources'!K$55&lt;&gt;"FER"),$D43,0)</f>
        <v>0</v>
      </c>
      <c r="M43" s="267">
        <f>IF(AND(WEEKDAY('3. Resources'!L$54)&lt;&gt;1,WEEKDAY('3. Resources'!L$54)&lt;&gt;7,'3. Resources'!L$55&lt;&gt;"FER"),$D43,0)</f>
        <v>0</v>
      </c>
      <c r="N43" s="267">
        <f>IF(AND(WEEKDAY('3. Resources'!M$54)&lt;&gt;1,WEEKDAY('3. Resources'!M$54)&lt;&gt;7,'3. Resources'!M$55&lt;&gt;"FER"),$D43,0)</f>
        <v>0</v>
      </c>
      <c r="O43" s="267">
        <f>IF(AND(WEEKDAY('3. Resources'!N$54)&lt;&gt;1,WEEKDAY('3. Resources'!N$54)&lt;&gt;7,'3. Resources'!N$55&lt;&gt;"FER"),$D43,0)</f>
        <v>0</v>
      </c>
      <c r="P43" s="267">
        <f>IF(AND(WEEKDAY('3. Resources'!O$54)&lt;&gt;1,WEEKDAY('3. Resources'!O$54)&lt;&gt;7,'3. Resources'!O$55&lt;&gt;"FER"),$D43,0)</f>
        <v>0</v>
      </c>
      <c r="Q43" s="267">
        <f>IF(AND(WEEKDAY('3. Resources'!P$54)&lt;&gt;1,WEEKDAY('3. Resources'!P$54)&lt;&gt;7,'3. Resources'!P$55&lt;&gt;"FER"),$D43,0)</f>
        <v>0</v>
      </c>
      <c r="R43" s="267">
        <f>IF(AND(WEEKDAY('3. Resources'!Q$54)&lt;&gt;1,WEEKDAY('3. Resources'!Q$54)&lt;&gt;7,'3. Resources'!Q$55&lt;&gt;"FER"),$D43,0)</f>
        <v>0</v>
      </c>
    </row>
    <row r="44" spans="2:18">
      <c r="B44" s="277" t="s">
        <v>117</v>
      </c>
      <c r="C44" s="278" t="str">
        <f>CONFIG!$A$3</f>
        <v>ART</v>
      </c>
      <c r="D44" s="264">
        <f>D50/'3. Resources'!$B$54</f>
        <v>3.4</v>
      </c>
      <c r="E44" s="265">
        <f>IF(AND(WEEKDAY('3. Resources'!D$54)&lt;&gt;1,WEEKDAY('3. Resources'!D$54)&lt;&gt;7,'3. Resources'!D$55&lt;&gt;"FER"),$D44,0)</f>
        <v>3.4</v>
      </c>
      <c r="F44" s="265">
        <f>IF(AND(WEEKDAY('3. Resources'!E$54)&lt;&gt;1,WEEKDAY('3. Resources'!E$54)&lt;&gt;7,'3. Resources'!E$55&lt;&gt;"FER"),$D44,0)</f>
        <v>3.4</v>
      </c>
      <c r="G44" s="265">
        <f>IF(AND(WEEKDAY('3. Resources'!F$54)&lt;&gt;1,WEEKDAY('3. Resources'!F$54)&lt;&gt;7,'3. Resources'!F$55&lt;&gt;"FER"),$D44,0)</f>
        <v>3.4</v>
      </c>
      <c r="H44" s="265">
        <f>IF(AND(WEEKDAY('3. Resources'!G$54)&lt;&gt;1,WEEKDAY('3. Resources'!G$54)&lt;&gt;7,'3. Resources'!G$55&lt;&gt;"FER"),$D44,0)</f>
        <v>3.4</v>
      </c>
      <c r="I44" s="265">
        <f>IF(AND(WEEKDAY('3. Resources'!H$54)&lt;&gt;1,WEEKDAY('3. Resources'!H$54)&lt;&gt;7,'3. Resources'!H$55&lt;&gt;"FER"),$D44,0)</f>
        <v>0</v>
      </c>
      <c r="J44" s="265">
        <f>IF(AND(WEEKDAY('3. Resources'!I$54)&lt;&gt;1,WEEKDAY('3. Resources'!I$54)&lt;&gt;7,'3. Resources'!I$55&lt;&gt;"FER"),$D44,0)</f>
        <v>0</v>
      </c>
      <c r="K44" s="265">
        <f>IF(AND(WEEKDAY('3. Resources'!J$54)&lt;&gt;1,WEEKDAY('3. Resources'!J$54)&lt;&gt;7,'3. Resources'!J$55&lt;&gt;"FER"),$D44,0)</f>
        <v>3.4</v>
      </c>
      <c r="L44" s="265">
        <f>IF(AND(WEEKDAY('3. Resources'!K$54)&lt;&gt;1,WEEKDAY('3. Resources'!K$54)&lt;&gt;7,'3. Resources'!K$55&lt;&gt;"FER"),$D44,0)</f>
        <v>3.4</v>
      </c>
      <c r="M44" s="265">
        <f>IF(AND(WEEKDAY('3. Resources'!L$54)&lt;&gt;1,WEEKDAY('3. Resources'!L$54)&lt;&gt;7,'3. Resources'!L$55&lt;&gt;"FER"),$D44,0)</f>
        <v>3.4</v>
      </c>
      <c r="N44" s="265">
        <f>IF(AND(WEEKDAY('3. Resources'!M$54)&lt;&gt;1,WEEKDAY('3. Resources'!M$54)&lt;&gt;7,'3. Resources'!M$55&lt;&gt;"FER"),$D44,0)</f>
        <v>3.4</v>
      </c>
      <c r="O44" s="265">
        <f>IF(AND(WEEKDAY('3. Resources'!N$54)&lt;&gt;1,WEEKDAY('3. Resources'!N$54)&lt;&gt;7,'3. Resources'!N$55&lt;&gt;"FER"),$D44,0)</f>
        <v>3.4</v>
      </c>
      <c r="P44" s="265">
        <f>IF(AND(WEEKDAY('3. Resources'!O$54)&lt;&gt;1,WEEKDAY('3. Resources'!O$54)&lt;&gt;7,'3. Resources'!O$55&lt;&gt;"FER"),$D44,0)</f>
        <v>0</v>
      </c>
      <c r="Q44" s="265">
        <f>IF(AND(WEEKDAY('3. Resources'!P$54)&lt;&gt;1,WEEKDAY('3. Resources'!P$54)&lt;&gt;7,'3. Resources'!P$55&lt;&gt;"FER"),$D44,0)</f>
        <v>0</v>
      </c>
      <c r="R44" s="265">
        <f>IF(AND(WEEKDAY('3. Resources'!Q$54)&lt;&gt;1,WEEKDAY('3. Resources'!Q$54)&lt;&gt;7,'3. Resources'!Q$55&lt;&gt;"FER"),$D44,0)</f>
        <v>3.4</v>
      </c>
    </row>
    <row r="45" spans="2:18">
      <c r="B45" s="277" t="s">
        <v>117</v>
      </c>
      <c r="C45" s="278" t="str">
        <f>CONFIG!$A$4</f>
        <v>PRG</v>
      </c>
      <c r="D45" s="264">
        <f>D51/'3. Resources'!$B$54</f>
        <v>3.4</v>
      </c>
      <c r="E45" s="265">
        <f>IF(AND(WEEKDAY('3. Resources'!D$54)&lt;&gt;1,WEEKDAY('3. Resources'!D$54)&lt;&gt;7,'3. Resources'!D$55&lt;&gt;"FER"),$D45,0)</f>
        <v>3.4</v>
      </c>
      <c r="F45" s="265">
        <f>IF(AND(WEEKDAY('3. Resources'!E$54)&lt;&gt;1,WEEKDAY('3. Resources'!E$54)&lt;&gt;7,'3. Resources'!E$55&lt;&gt;"FER"),$D45,0)</f>
        <v>3.4</v>
      </c>
      <c r="G45" s="265">
        <f>IF(AND(WEEKDAY('3. Resources'!F$54)&lt;&gt;1,WEEKDAY('3. Resources'!F$54)&lt;&gt;7,'3. Resources'!F$55&lt;&gt;"FER"),$D45,0)</f>
        <v>3.4</v>
      </c>
      <c r="H45" s="265">
        <f>IF(AND(WEEKDAY('3. Resources'!G$54)&lt;&gt;1,WEEKDAY('3. Resources'!G$54)&lt;&gt;7,'3. Resources'!G$55&lt;&gt;"FER"),$D45,0)</f>
        <v>3.4</v>
      </c>
      <c r="I45" s="265">
        <f>IF(AND(WEEKDAY('3. Resources'!H$54)&lt;&gt;1,WEEKDAY('3. Resources'!H$54)&lt;&gt;7,'3. Resources'!H$55&lt;&gt;"FER"),$D45,0)</f>
        <v>0</v>
      </c>
      <c r="J45" s="265">
        <f>IF(AND(WEEKDAY('3. Resources'!I$54)&lt;&gt;1,WEEKDAY('3. Resources'!I$54)&lt;&gt;7,'3. Resources'!I$55&lt;&gt;"FER"),$D45,0)</f>
        <v>0</v>
      </c>
      <c r="K45" s="265">
        <f>IF(AND(WEEKDAY('3. Resources'!J$54)&lt;&gt;1,WEEKDAY('3. Resources'!J$54)&lt;&gt;7,'3. Resources'!J$55&lt;&gt;"FER"),$D45,0)</f>
        <v>3.4</v>
      </c>
      <c r="L45" s="265">
        <f>IF(AND(WEEKDAY('3. Resources'!K$54)&lt;&gt;1,WEEKDAY('3. Resources'!K$54)&lt;&gt;7,'3. Resources'!K$55&lt;&gt;"FER"),$D45,0)</f>
        <v>3.4</v>
      </c>
      <c r="M45" s="265">
        <f>IF(AND(WEEKDAY('3. Resources'!L$54)&lt;&gt;1,WEEKDAY('3. Resources'!L$54)&lt;&gt;7,'3. Resources'!L$55&lt;&gt;"FER"),$D45,0)</f>
        <v>3.4</v>
      </c>
      <c r="N45" s="265">
        <f>IF(AND(WEEKDAY('3. Resources'!M$54)&lt;&gt;1,WEEKDAY('3. Resources'!M$54)&lt;&gt;7,'3. Resources'!M$55&lt;&gt;"FER"),$D45,0)</f>
        <v>3.4</v>
      </c>
      <c r="O45" s="265">
        <f>IF(AND(WEEKDAY('3. Resources'!N$54)&lt;&gt;1,WEEKDAY('3. Resources'!N$54)&lt;&gt;7,'3. Resources'!N$55&lt;&gt;"FER"),$D45,0)</f>
        <v>3.4</v>
      </c>
      <c r="P45" s="265">
        <f>IF(AND(WEEKDAY('3. Resources'!O$54)&lt;&gt;1,WEEKDAY('3. Resources'!O$54)&lt;&gt;7,'3. Resources'!O$55&lt;&gt;"FER"),$D45,0)</f>
        <v>0</v>
      </c>
      <c r="Q45" s="265">
        <f>IF(AND(WEEKDAY('3. Resources'!P$54)&lt;&gt;1,WEEKDAY('3. Resources'!P$54)&lt;&gt;7,'3. Resources'!P$55&lt;&gt;"FER"),$D45,0)</f>
        <v>0</v>
      </c>
      <c r="R45" s="265">
        <f>IF(AND(WEEKDAY('3. Resources'!Q$54)&lt;&gt;1,WEEKDAY('3. Resources'!Q$54)&lt;&gt;7,'3. Resources'!Q$55&lt;&gt;"FER"),$D45,0)</f>
        <v>3.4</v>
      </c>
    </row>
    <row r="46" spans="2:18">
      <c r="B46" s="277" t="s">
        <v>117</v>
      </c>
      <c r="C46" s="278" t="str">
        <f>CONFIG!$A$5</f>
        <v>AUD</v>
      </c>
      <c r="D46" s="264">
        <f>D52/'3. Resources'!$B$54</f>
        <v>3.4</v>
      </c>
      <c r="E46" s="265">
        <f>IF(AND(WEEKDAY('3. Resources'!D$54)&lt;&gt;1,WEEKDAY('3. Resources'!D$54)&lt;&gt;7,'3. Resources'!D$55&lt;&gt;"FER"),$D46,0)</f>
        <v>3.4</v>
      </c>
      <c r="F46" s="265">
        <f>IF(AND(WEEKDAY('3. Resources'!E$54)&lt;&gt;1,WEEKDAY('3. Resources'!E$54)&lt;&gt;7,'3. Resources'!E$55&lt;&gt;"FER"),$D46,0)</f>
        <v>3.4</v>
      </c>
      <c r="G46" s="265">
        <f>IF(AND(WEEKDAY('3. Resources'!F$54)&lt;&gt;1,WEEKDAY('3. Resources'!F$54)&lt;&gt;7,'3. Resources'!F$55&lt;&gt;"FER"),$D46,0)</f>
        <v>3.4</v>
      </c>
      <c r="H46" s="265">
        <f>IF(AND(WEEKDAY('3. Resources'!G$54)&lt;&gt;1,WEEKDAY('3. Resources'!G$54)&lt;&gt;7,'3. Resources'!G$55&lt;&gt;"FER"),$D46,0)</f>
        <v>3.4</v>
      </c>
      <c r="I46" s="265">
        <f>IF(AND(WEEKDAY('3. Resources'!H$54)&lt;&gt;1,WEEKDAY('3. Resources'!H$54)&lt;&gt;7,'3. Resources'!H$55&lt;&gt;"FER"),$D46,0)</f>
        <v>0</v>
      </c>
      <c r="J46" s="265">
        <f>IF(AND(WEEKDAY('3. Resources'!I$54)&lt;&gt;1,WEEKDAY('3. Resources'!I$54)&lt;&gt;7,'3. Resources'!I$55&lt;&gt;"FER"),$D46,0)</f>
        <v>0</v>
      </c>
      <c r="K46" s="265">
        <f>IF(AND(WEEKDAY('3. Resources'!J$54)&lt;&gt;1,WEEKDAY('3. Resources'!J$54)&lt;&gt;7,'3. Resources'!J$55&lt;&gt;"FER"),$D46,0)</f>
        <v>3.4</v>
      </c>
      <c r="L46" s="265">
        <f>IF(AND(WEEKDAY('3. Resources'!K$54)&lt;&gt;1,WEEKDAY('3. Resources'!K$54)&lt;&gt;7,'3. Resources'!K$55&lt;&gt;"FER"),$D46,0)</f>
        <v>3.4</v>
      </c>
      <c r="M46" s="265">
        <f>IF(AND(WEEKDAY('3. Resources'!L$54)&lt;&gt;1,WEEKDAY('3. Resources'!L$54)&lt;&gt;7,'3. Resources'!L$55&lt;&gt;"FER"),$D46,0)</f>
        <v>3.4</v>
      </c>
      <c r="N46" s="265">
        <f>IF(AND(WEEKDAY('3. Resources'!M$54)&lt;&gt;1,WEEKDAY('3. Resources'!M$54)&lt;&gt;7,'3. Resources'!M$55&lt;&gt;"FER"),$D46,0)</f>
        <v>3.4</v>
      </c>
      <c r="O46" s="265">
        <f>IF(AND(WEEKDAY('3. Resources'!N$54)&lt;&gt;1,WEEKDAY('3. Resources'!N$54)&lt;&gt;7,'3. Resources'!N$55&lt;&gt;"FER"),$D46,0)</f>
        <v>3.4</v>
      </c>
      <c r="P46" s="265">
        <f>IF(AND(WEEKDAY('3. Resources'!O$54)&lt;&gt;1,WEEKDAY('3. Resources'!O$54)&lt;&gt;7,'3. Resources'!O$55&lt;&gt;"FER"),$D46,0)</f>
        <v>0</v>
      </c>
      <c r="Q46" s="265">
        <f>IF(AND(WEEKDAY('3. Resources'!P$54)&lt;&gt;1,WEEKDAY('3. Resources'!P$54)&lt;&gt;7,'3. Resources'!P$55&lt;&gt;"FER"),$D46,0)</f>
        <v>0</v>
      </c>
      <c r="R46" s="265">
        <f>IF(AND(WEEKDAY('3. Resources'!Q$54)&lt;&gt;1,WEEKDAY('3. Resources'!Q$54)&lt;&gt;7,'3. Resources'!Q$55&lt;&gt;"FER"),$D46,0)</f>
        <v>3.4</v>
      </c>
    </row>
    <row r="47" spans="2:18" ht="15.75" thickBot="1">
      <c r="B47" s="279" t="s">
        <v>117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116</v>
      </c>
      <c r="C48" s="269" t="s">
        <v>111</v>
      </c>
      <c r="D48" s="270">
        <f>SUM(D49:D53)</f>
        <v>102</v>
      </c>
      <c r="E48" s="270">
        <f t="shared" ref="E48:E53" si="22">D48-E42</f>
        <v>91.8</v>
      </c>
      <c r="F48" s="270">
        <f t="shared" ref="F48:R48" si="23">E48-F42</f>
        <v>81.599999999999994</v>
      </c>
      <c r="G48" s="270">
        <f t="shared" si="23"/>
        <v>71.399999999999991</v>
      </c>
      <c r="H48" s="270">
        <f t="shared" si="23"/>
        <v>61.199999999999989</v>
      </c>
      <c r="I48" s="270">
        <f t="shared" si="23"/>
        <v>61.199999999999989</v>
      </c>
      <c r="J48" s="270">
        <f t="shared" si="23"/>
        <v>61.199999999999989</v>
      </c>
      <c r="K48" s="270">
        <f t="shared" si="23"/>
        <v>50.999999999999986</v>
      </c>
      <c r="L48" s="270">
        <f t="shared" si="23"/>
        <v>40.799999999999983</v>
      </c>
      <c r="M48" s="270">
        <f t="shared" si="23"/>
        <v>30.599999999999984</v>
      </c>
      <c r="N48" s="270">
        <f t="shared" si="23"/>
        <v>20.399999999999984</v>
      </c>
      <c r="O48" s="270">
        <f t="shared" si="23"/>
        <v>10.199999999999985</v>
      </c>
      <c r="P48" s="270">
        <f t="shared" si="23"/>
        <v>10.199999999999985</v>
      </c>
      <c r="Q48" s="270">
        <f t="shared" si="23"/>
        <v>10.199999999999985</v>
      </c>
      <c r="R48" s="271">
        <f t="shared" si="23"/>
        <v>-1.4210854715202004E-14</v>
      </c>
    </row>
    <row r="49" spans="2:18">
      <c r="B49" s="281" t="s">
        <v>116</v>
      </c>
      <c r="C49" s="276" t="str">
        <f>CONFIG!$A$2</f>
        <v>GD</v>
      </c>
      <c r="D49" s="266">
        <f>SUMIF('3. Resources'!$C$86:$C$95,C49,'3. Resources'!$H$86:$H$95)</f>
        <v>0</v>
      </c>
      <c r="E49" s="267">
        <f t="shared" si="22"/>
        <v>0</v>
      </c>
      <c r="F49" s="267">
        <f t="shared" ref="F49:R49" si="24">E49-F43</f>
        <v>0</v>
      </c>
      <c r="G49" s="267">
        <f t="shared" si="24"/>
        <v>0</v>
      </c>
      <c r="H49" s="267">
        <f t="shared" si="24"/>
        <v>0</v>
      </c>
      <c r="I49" s="267">
        <f t="shared" si="24"/>
        <v>0</v>
      </c>
      <c r="J49" s="267">
        <f t="shared" si="24"/>
        <v>0</v>
      </c>
      <c r="K49" s="267">
        <f t="shared" si="24"/>
        <v>0</v>
      </c>
      <c r="L49" s="267">
        <f t="shared" si="24"/>
        <v>0</v>
      </c>
      <c r="M49" s="267">
        <f t="shared" si="24"/>
        <v>0</v>
      </c>
      <c r="N49" s="267">
        <f t="shared" si="24"/>
        <v>0</v>
      </c>
      <c r="O49" s="267">
        <f t="shared" si="24"/>
        <v>0</v>
      </c>
      <c r="P49" s="267">
        <f t="shared" si="24"/>
        <v>0</v>
      </c>
      <c r="Q49" s="267">
        <f t="shared" si="24"/>
        <v>0</v>
      </c>
      <c r="R49" s="267">
        <f t="shared" si="24"/>
        <v>0</v>
      </c>
    </row>
    <row r="50" spans="2:18">
      <c r="B50" s="263" t="s">
        <v>116</v>
      </c>
      <c r="C50" s="278" t="str">
        <f>CONFIG!$A$3</f>
        <v>ART</v>
      </c>
      <c r="D50" s="264">
        <f>SUMIF('3. Resources'!$C$86:$C$95,C50,'3. Resources'!$H$86:$H$95)</f>
        <v>34</v>
      </c>
      <c r="E50" s="265">
        <f t="shared" si="22"/>
        <v>30.6</v>
      </c>
      <c r="F50" s="265">
        <f t="shared" ref="F50:R50" si="25">E50-F44</f>
        <v>27.200000000000003</v>
      </c>
      <c r="G50" s="265">
        <f t="shared" si="25"/>
        <v>23.800000000000004</v>
      </c>
      <c r="H50" s="265">
        <f t="shared" si="25"/>
        <v>20.400000000000006</v>
      </c>
      <c r="I50" s="265">
        <f t="shared" si="25"/>
        <v>20.400000000000006</v>
      </c>
      <c r="J50" s="265">
        <f t="shared" si="25"/>
        <v>20.400000000000006</v>
      </c>
      <c r="K50" s="265">
        <f t="shared" si="25"/>
        <v>17.000000000000007</v>
      </c>
      <c r="L50" s="265">
        <f t="shared" si="25"/>
        <v>13.600000000000007</v>
      </c>
      <c r="M50" s="265">
        <f t="shared" si="25"/>
        <v>10.200000000000006</v>
      </c>
      <c r="N50" s="265">
        <f t="shared" si="25"/>
        <v>6.800000000000006</v>
      </c>
      <c r="O50" s="265">
        <f t="shared" si="25"/>
        <v>3.4000000000000061</v>
      </c>
      <c r="P50" s="265">
        <f t="shared" si="25"/>
        <v>3.4000000000000061</v>
      </c>
      <c r="Q50" s="265">
        <f t="shared" si="25"/>
        <v>3.4000000000000061</v>
      </c>
      <c r="R50" s="265">
        <f t="shared" si="25"/>
        <v>6.2172489379008766E-15</v>
      </c>
    </row>
    <row r="51" spans="2:18">
      <c r="B51" s="263" t="s">
        <v>116</v>
      </c>
      <c r="C51" s="278" t="str">
        <f>CONFIG!$A$4</f>
        <v>PRG</v>
      </c>
      <c r="D51" s="264">
        <f>SUMIF('3. Resources'!$C$86:$C$95,C51,'3. Resources'!$H$86:$H$95)</f>
        <v>34</v>
      </c>
      <c r="E51" s="265">
        <f t="shared" si="22"/>
        <v>30.6</v>
      </c>
      <c r="F51" s="265">
        <f t="shared" ref="F51:R51" si="26">E51-F45</f>
        <v>27.200000000000003</v>
      </c>
      <c r="G51" s="265">
        <f t="shared" si="26"/>
        <v>23.800000000000004</v>
      </c>
      <c r="H51" s="265">
        <f t="shared" si="26"/>
        <v>20.400000000000006</v>
      </c>
      <c r="I51" s="265">
        <f t="shared" si="26"/>
        <v>20.400000000000006</v>
      </c>
      <c r="J51" s="265">
        <f t="shared" si="26"/>
        <v>20.400000000000006</v>
      </c>
      <c r="K51" s="265">
        <f t="shared" si="26"/>
        <v>17.000000000000007</v>
      </c>
      <c r="L51" s="265">
        <f t="shared" si="26"/>
        <v>13.600000000000007</v>
      </c>
      <c r="M51" s="265">
        <f t="shared" si="26"/>
        <v>10.200000000000006</v>
      </c>
      <c r="N51" s="265">
        <f t="shared" si="26"/>
        <v>6.800000000000006</v>
      </c>
      <c r="O51" s="265">
        <f t="shared" si="26"/>
        <v>3.4000000000000061</v>
      </c>
      <c r="P51" s="265">
        <f t="shared" si="26"/>
        <v>3.4000000000000061</v>
      </c>
      <c r="Q51" s="265">
        <f t="shared" si="26"/>
        <v>3.4000000000000061</v>
      </c>
      <c r="R51" s="265">
        <f t="shared" si="26"/>
        <v>6.2172489379008766E-15</v>
      </c>
    </row>
    <row r="52" spans="2:18">
      <c r="B52" s="263" t="s">
        <v>116</v>
      </c>
      <c r="C52" s="278" t="str">
        <f>CONFIG!$A$5</f>
        <v>AUD</v>
      </c>
      <c r="D52" s="264">
        <f>SUMIF('3. Resources'!$C$86:$C$95,C52,'3. Resources'!$H$86:$H$95)</f>
        <v>34</v>
      </c>
      <c r="E52" s="265">
        <f t="shared" si="22"/>
        <v>30.6</v>
      </c>
      <c r="F52" s="265">
        <f t="shared" ref="F52:R52" si="27">E52-F46</f>
        <v>27.200000000000003</v>
      </c>
      <c r="G52" s="265">
        <f t="shared" si="27"/>
        <v>23.800000000000004</v>
      </c>
      <c r="H52" s="265">
        <f t="shared" si="27"/>
        <v>20.400000000000006</v>
      </c>
      <c r="I52" s="265">
        <f t="shared" si="27"/>
        <v>20.400000000000006</v>
      </c>
      <c r="J52" s="265">
        <f t="shared" si="27"/>
        <v>20.400000000000006</v>
      </c>
      <c r="K52" s="265">
        <f t="shared" si="27"/>
        <v>17.000000000000007</v>
      </c>
      <c r="L52" s="265">
        <f t="shared" si="27"/>
        <v>13.600000000000007</v>
      </c>
      <c r="M52" s="265">
        <f t="shared" si="27"/>
        <v>10.200000000000006</v>
      </c>
      <c r="N52" s="265">
        <f t="shared" si="27"/>
        <v>6.800000000000006</v>
      </c>
      <c r="O52" s="265">
        <f t="shared" si="27"/>
        <v>3.4000000000000061</v>
      </c>
      <c r="P52" s="265">
        <f t="shared" si="27"/>
        <v>3.4000000000000061</v>
      </c>
      <c r="Q52" s="265">
        <f t="shared" si="27"/>
        <v>3.4000000000000061</v>
      </c>
      <c r="R52" s="265">
        <f t="shared" si="27"/>
        <v>6.2172489379008766E-15</v>
      </c>
    </row>
    <row r="53" spans="2:18">
      <c r="B53" s="263" t="s">
        <v>116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391" t="s">
        <v>43</v>
      </c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3"/>
    </row>
    <row r="56" spans="2:18" ht="15.75" thickBot="1">
      <c r="B56" s="268" t="s">
        <v>117</v>
      </c>
      <c r="C56" s="269" t="s">
        <v>111</v>
      </c>
      <c r="D56" s="270">
        <f>SUM(D57:D61)</f>
        <v>12</v>
      </c>
      <c r="E56" s="270">
        <f>IF(AND(WEEKDAY('3. Resources'!D$54)&lt;&gt;1,WEEKDAY('3. Resources'!D$54)&lt;&gt;7,'3. Resources'!D$55&lt;&gt;"FER"),$D56,0)</f>
        <v>12</v>
      </c>
      <c r="F56" s="270">
        <f>IF(AND(WEEKDAY('3. Resources'!E$54)&lt;&gt;1,WEEKDAY('3. Resources'!E$54)&lt;&gt;7,'3. Resources'!E$55&lt;&gt;"FER"),$D56,0)</f>
        <v>12</v>
      </c>
      <c r="G56" s="270">
        <f>IF(AND(WEEKDAY('3. Resources'!F$54)&lt;&gt;1,WEEKDAY('3. Resources'!F$54)&lt;&gt;7,'3. Resources'!F$55&lt;&gt;"FER"),$D56,0)</f>
        <v>12</v>
      </c>
      <c r="H56" s="270">
        <f>IF(AND(WEEKDAY('3. Resources'!G$54)&lt;&gt;1,WEEKDAY('3. Resources'!G$54)&lt;&gt;7,'3. Resources'!G$55&lt;&gt;"FER"),$D56,0)</f>
        <v>12</v>
      </c>
      <c r="I56" s="270">
        <f>IF(AND(WEEKDAY('3. Resources'!H$54)&lt;&gt;1,WEEKDAY('3. Resources'!H$54)&lt;&gt;7,'3. Resources'!H$55&lt;&gt;"FER"),$D56,0)</f>
        <v>0</v>
      </c>
      <c r="J56" s="270">
        <f>IF(AND(WEEKDAY('3. Resources'!I$54)&lt;&gt;1,WEEKDAY('3. Resources'!I$54)&lt;&gt;7,'3. Resources'!I$55&lt;&gt;"FER"),$D56,0)</f>
        <v>0</v>
      </c>
      <c r="K56" s="270">
        <f>IF(AND(WEEKDAY('3. Resources'!J$54)&lt;&gt;1,WEEKDAY('3. Resources'!J$54)&lt;&gt;7,'3. Resources'!J$55&lt;&gt;"FER"),$D56,0)</f>
        <v>12</v>
      </c>
      <c r="L56" s="270">
        <f>IF(AND(WEEKDAY('3. Resources'!K$54)&lt;&gt;1,WEEKDAY('3. Resources'!K$54)&lt;&gt;7,'3. Resources'!K$55&lt;&gt;"FER"),$D56,0)</f>
        <v>12</v>
      </c>
      <c r="M56" s="270">
        <f>IF(AND(WEEKDAY('3. Resources'!L$54)&lt;&gt;1,WEEKDAY('3. Resources'!L$54)&lt;&gt;7,'3. Resources'!L$55&lt;&gt;"FER"),$D56,0)</f>
        <v>12</v>
      </c>
      <c r="N56" s="270">
        <f>IF(AND(WEEKDAY('3. Resources'!M$54)&lt;&gt;1,WEEKDAY('3. Resources'!M$54)&lt;&gt;7,'3. Resources'!M$55&lt;&gt;"FER"),$D56,0)</f>
        <v>12</v>
      </c>
      <c r="O56" s="270">
        <f>IF(AND(WEEKDAY('3. Resources'!N$54)&lt;&gt;1,WEEKDAY('3. Resources'!N$54)&lt;&gt;7,'3. Resources'!N$55&lt;&gt;"FER"),$D56,0)</f>
        <v>12</v>
      </c>
      <c r="P56" s="270">
        <f>IF(AND(WEEKDAY('3. Resources'!O$54)&lt;&gt;1,WEEKDAY('3. Resources'!O$54)&lt;&gt;7,'3. Resources'!O$55&lt;&gt;"FER"),$D56,0)</f>
        <v>0</v>
      </c>
      <c r="Q56" s="270">
        <f>IF(AND(WEEKDAY('3. Resources'!P$54)&lt;&gt;1,WEEKDAY('3. Resources'!P$54)&lt;&gt;7,'3. Resources'!P$55&lt;&gt;"FER"),$D56,0)</f>
        <v>0</v>
      </c>
      <c r="R56" s="271">
        <f>IF(AND(WEEKDAY('3. Resources'!Q$54)&lt;&gt;1,WEEKDAY('3. Resources'!Q$54)&lt;&gt;7,'3. Resources'!Q$55&lt;&gt;"FER"),$D56,0)</f>
        <v>12</v>
      </c>
    </row>
    <row r="57" spans="2:18">
      <c r="B57" s="275" t="s">
        <v>117</v>
      </c>
      <c r="C57" s="276" t="str">
        <f>CONFIG!$A$2</f>
        <v>GD</v>
      </c>
      <c r="D57" s="266">
        <f>D63/'3. Resources'!$B$54</f>
        <v>0</v>
      </c>
      <c r="E57" s="267">
        <f>IF(AND(WEEKDAY('3. Resources'!D$54)&lt;&gt;1,WEEKDAY('3. Resources'!D$54)&lt;&gt;7,'3. Resources'!D$55&lt;&gt;"FER"),$D57,0)</f>
        <v>0</v>
      </c>
      <c r="F57" s="267">
        <f>IF(AND(WEEKDAY('3. Resources'!E$54)&lt;&gt;1,WEEKDAY('3. Resources'!E$54)&lt;&gt;7,'3. Resources'!E$55&lt;&gt;"FER"),$D57,0)</f>
        <v>0</v>
      </c>
      <c r="G57" s="267">
        <f>IF(AND(WEEKDAY('3. Resources'!F$54)&lt;&gt;1,WEEKDAY('3. Resources'!F$54)&lt;&gt;7,'3. Resources'!F$55&lt;&gt;"FER"),$D57,0)</f>
        <v>0</v>
      </c>
      <c r="H57" s="267">
        <f>IF(AND(WEEKDAY('3. Resources'!G$54)&lt;&gt;1,WEEKDAY('3. Resources'!G$54)&lt;&gt;7,'3. Resources'!G$55&lt;&gt;"FER"),$D57,0)</f>
        <v>0</v>
      </c>
      <c r="I57" s="267">
        <f>IF(AND(WEEKDAY('3. Resources'!H$54)&lt;&gt;1,WEEKDAY('3. Resources'!H$54)&lt;&gt;7,'3. Resources'!H$55&lt;&gt;"FER"),$D57,0)</f>
        <v>0</v>
      </c>
      <c r="J57" s="267">
        <f>IF(AND(WEEKDAY('3. Resources'!I$54)&lt;&gt;1,WEEKDAY('3. Resources'!I$54)&lt;&gt;7,'3. Resources'!I$55&lt;&gt;"FER"),$D57,0)</f>
        <v>0</v>
      </c>
      <c r="K57" s="267">
        <f>IF(AND(WEEKDAY('3. Resources'!J$54)&lt;&gt;1,WEEKDAY('3. Resources'!J$54)&lt;&gt;7,'3. Resources'!J$55&lt;&gt;"FER"),$D57,0)</f>
        <v>0</v>
      </c>
      <c r="L57" s="267">
        <f>IF(AND(WEEKDAY('3. Resources'!K$54)&lt;&gt;1,WEEKDAY('3. Resources'!K$54)&lt;&gt;7,'3. Resources'!K$55&lt;&gt;"FER"),$D57,0)</f>
        <v>0</v>
      </c>
      <c r="M57" s="267">
        <f>IF(AND(WEEKDAY('3. Resources'!L$54)&lt;&gt;1,WEEKDAY('3. Resources'!L$54)&lt;&gt;7,'3. Resources'!L$55&lt;&gt;"FER"),$D57,0)</f>
        <v>0</v>
      </c>
      <c r="N57" s="267">
        <f>IF(AND(WEEKDAY('3. Resources'!M$54)&lt;&gt;1,WEEKDAY('3. Resources'!M$54)&lt;&gt;7,'3. Resources'!M$55&lt;&gt;"FER"),$D57,0)</f>
        <v>0</v>
      </c>
      <c r="O57" s="267">
        <f>IF(AND(WEEKDAY('3. Resources'!N$54)&lt;&gt;1,WEEKDAY('3. Resources'!N$54)&lt;&gt;7,'3. Resources'!N$55&lt;&gt;"FER"),$D57,0)</f>
        <v>0</v>
      </c>
      <c r="P57" s="267">
        <f>IF(AND(WEEKDAY('3. Resources'!O$54)&lt;&gt;1,WEEKDAY('3. Resources'!O$54)&lt;&gt;7,'3. Resources'!O$55&lt;&gt;"FER"),$D57,0)</f>
        <v>0</v>
      </c>
      <c r="Q57" s="267">
        <f>IF(AND(WEEKDAY('3. Resources'!P$54)&lt;&gt;1,WEEKDAY('3. Resources'!P$54)&lt;&gt;7,'3. Resources'!P$55&lt;&gt;"FER"),$D57,0)</f>
        <v>0</v>
      </c>
      <c r="R57" s="267">
        <f>IF(AND(WEEKDAY('3. Resources'!Q$54)&lt;&gt;1,WEEKDAY('3. Resources'!Q$54)&lt;&gt;7,'3. Resources'!Q$55&lt;&gt;"FER"),$D57,0)</f>
        <v>0</v>
      </c>
    </row>
    <row r="58" spans="2:18">
      <c r="B58" s="277" t="s">
        <v>117</v>
      </c>
      <c r="C58" s="278" t="str">
        <f>CONFIG!$A$3</f>
        <v>ART</v>
      </c>
      <c r="D58" s="264">
        <f>D64/'3. Resources'!$B$54</f>
        <v>4</v>
      </c>
      <c r="E58" s="265">
        <f>IF(AND(WEEKDAY('3. Resources'!D$54)&lt;&gt;1,WEEKDAY('3. Resources'!D$54)&lt;&gt;7,'3. Resources'!D$55&lt;&gt;"FER"),$D58,0)</f>
        <v>4</v>
      </c>
      <c r="F58" s="265">
        <f>IF(AND(WEEKDAY('3. Resources'!E$54)&lt;&gt;1,WEEKDAY('3. Resources'!E$54)&lt;&gt;7,'3. Resources'!E$55&lt;&gt;"FER"),$D58,0)</f>
        <v>4</v>
      </c>
      <c r="G58" s="265">
        <f>IF(AND(WEEKDAY('3. Resources'!F$54)&lt;&gt;1,WEEKDAY('3. Resources'!F$54)&lt;&gt;7,'3. Resources'!F$55&lt;&gt;"FER"),$D58,0)</f>
        <v>4</v>
      </c>
      <c r="H58" s="265">
        <f>IF(AND(WEEKDAY('3. Resources'!G$54)&lt;&gt;1,WEEKDAY('3. Resources'!G$54)&lt;&gt;7,'3. Resources'!G$55&lt;&gt;"FER"),$D58,0)</f>
        <v>4</v>
      </c>
      <c r="I58" s="265">
        <f>IF(AND(WEEKDAY('3. Resources'!H$54)&lt;&gt;1,WEEKDAY('3. Resources'!H$54)&lt;&gt;7,'3. Resources'!H$55&lt;&gt;"FER"),$D58,0)</f>
        <v>0</v>
      </c>
      <c r="J58" s="265">
        <f>IF(AND(WEEKDAY('3. Resources'!I$54)&lt;&gt;1,WEEKDAY('3. Resources'!I$54)&lt;&gt;7,'3. Resources'!I$55&lt;&gt;"FER"),$D58,0)</f>
        <v>0</v>
      </c>
      <c r="K58" s="265">
        <f>IF(AND(WEEKDAY('3. Resources'!J$54)&lt;&gt;1,WEEKDAY('3. Resources'!J$54)&lt;&gt;7,'3. Resources'!J$55&lt;&gt;"FER"),$D58,0)</f>
        <v>4</v>
      </c>
      <c r="L58" s="265">
        <f>IF(AND(WEEKDAY('3. Resources'!K$54)&lt;&gt;1,WEEKDAY('3. Resources'!K$54)&lt;&gt;7,'3. Resources'!K$55&lt;&gt;"FER"),$D58,0)</f>
        <v>4</v>
      </c>
      <c r="M58" s="265">
        <f>IF(AND(WEEKDAY('3. Resources'!L$54)&lt;&gt;1,WEEKDAY('3. Resources'!L$54)&lt;&gt;7,'3. Resources'!L$55&lt;&gt;"FER"),$D58,0)</f>
        <v>4</v>
      </c>
      <c r="N58" s="265">
        <f>IF(AND(WEEKDAY('3. Resources'!M$54)&lt;&gt;1,WEEKDAY('3. Resources'!M$54)&lt;&gt;7,'3. Resources'!M$55&lt;&gt;"FER"),$D58,0)</f>
        <v>4</v>
      </c>
      <c r="O58" s="265">
        <f>IF(AND(WEEKDAY('3. Resources'!N$54)&lt;&gt;1,WEEKDAY('3. Resources'!N$54)&lt;&gt;7,'3. Resources'!N$55&lt;&gt;"FER"),$D58,0)</f>
        <v>4</v>
      </c>
      <c r="P58" s="265">
        <f>IF(AND(WEEKDAY('3. Resources'!O$54)&lt;&gt;1,WEEKDAY('3. Resources'!O$54)&lt;&gt;7,'3. Resources'!O$55&lt;&gt;"FER"),$D58,0)</f>
        <v>0</v>
      </c>
      <c r="Q58" s="265">
        <f>IF(AND(WEEKDAY('3. Resources'!P$54)&lt;&gt;1,WEEKDAY('3. Resources'!P$54)&lt;&gt;7,'3. Resources'!P$55&lt;&gt;"FER"),$D58,0)</f>
        <v>0</v>
      </c>
      <c r="R58" s="265">
        <f>IF(AND(WEEKDAY('3. Resources'!Q$54)&lt;&gt;1,WEEKDAY('3. Resources'!Q$54)&lt;&gt;7,'3. Resources'!Q$55&lt;&gt;"FER"),$D58,0)</f>
        <v>4</v>
      </c>
    </row>
    <row r="59" spans="2:18">
      <c r="B59" s="277" t="s">
        <v>117</v>
      </c>
      <c r="C59" s="278" t="str">
        <f>CONFIG!$A$4</f>
        <v>PRG</v>
      </c>
      <c r="D59" s="264">
        <f>D65/'3. Resources'!$B$54</f>
        <v>4</v>
      </c>
      <c r="E59" s="265">
        <f>IF(AND(WEEKDAY('3. Resources'!D$54)&lt;&gt;1,WEEKDAY('3. Resources'!D$54)&lt;&gt;7,'3. Resources'!D$55&lt;&gt;"FER"),$D59,0)</f>
        <v>4</v>
      </c>
      <c r="F59" s="265">
        <f>IF(AND(WEEKDAY('3. Resources'!E$54)&lt;&gt;1,WEEKDAY('3. Resources'!E$54)&lt;&gt;7,'3. Resources'!E$55&lt;&gt;"FER"),$D59,0)</f>
        <v>4</v>
      </c>
      <c r="G59" s="265">
        <f>IF(AND(WEEKDAY('3. Resources'!F$54)&lt;&gt;1,WEEKDAY('3. Resources'!F$54)&lt;&gt;7,'3. Resources'!F$55&lt;&gt;"FER"),$D59,0)</f>
        <v>4</v>
      </c>
      <c r="H59" s="265">
        <f>IF(AND(WEEKDAY('3. Resources'!G$54)&lt;&gt;1,WEEKDAY('3. Resources'!G$54)&lt;&gt;7,'3. Resources'!G$55&lt;&gt;"FER"),$D59,0)</f>
        <v>4</v>
      </c>
      <c r="I59" s="265">
        <f>IF(AND(WEEKDAY('3. Resources'!H$54)&lt;&gt;1,WEEKDAY('3. Resources'!H$54)&lt;&gt;7,'3. Resources'!H$55&lt;&gt;"FER"),$D59,0)</f>
        <v>0</v>
      </c>
      <c r="J59" s="265">
        <f>IF(AND(WEEKDAY('3. Resources'!I$54)&lt;&gt;1,WEEKDAY('3. Resources'!I$54)&lt;&gt;7,'3. Resources'!I$55&lt;&gt;"FER"),$D59,0)</f>
        <v>0</v>
      </c>
      <c r="K59" s="265">
        <f>IF(AND(WEEKDAY('3. Resources'!J$54)&lt;&gt;1,WEEKDAY('3. Resources'!J$54)&lt;&gt;7,'3. Resources'!J$55&lt;&gt;"FER"),$D59,0)</f>
        <v>4</v>
      </c>
      <c r="L59" s="265">
        <f>IF(AND(WEEKDAY('3. Resources'!K$54)&lt;&gt;1,WEEKDAY('3. Resources'!K$54)&lt;&gt;7,'3. Resources'!K$55&lt;&gt;"FER"),$D59,0)</f>
        <v>4</v>
      </c>
      <c r="M59" s="265">
        <f>IF(AND(WEEKDAY('3. Resources'!L$54)&lt;&gt;1,WEEKDAY('3. Resources'!L$54)&lt;&gt;7,'3. Resources'!L$55&lt;&gt;"FER"),$D59,0)</f>
        <v>4</v>
      </c>
      <c r="N59" s="265">
        <f>IF(AND(WEEKDAY('3. Resources'!M$54)&lt;&gt;1,WEEKDAY('3. Resources'!M$54)&lt;&gt;7,'3. Resources'!M$55&lt;&gt;"FER"),$D59,0)</f>
        <v>4</v>
      </c>
      <c r="O59" s="265">
        <f>IF(AND(WEEKDAY('3. Resources'!N$54)&lt;&gt;1,WEEKDAY('3. Resources'!N$54)&lt;&gt;7,'3. Resources'!N$55&lt;&gt;"FER"),$D59,0)</f>
        <v>4</v>
      </c>
      <c r="P59" s="265">
        <f>IF(AND(WEEKDAY('3. Resources'!O$54)&lt;&gt;1,WEEKDAY('3. Resources'!O$54)&lt;&gt;7,'3. Resources'!O$55&lt;&gt;"FER"),$D59,0)</f>
        <v>0</v>
      </c>
      <c r="Q59" s="265">
        <f>IF(AND(WEEKDAY('3. Resources'!P$54)&lt;&gt;1,WEEKDAY('3. Resources'!P$54)&lt;&gt;7,'3. Resources'!P$55&lt;&gt;"FER"),$D59,0)</f>
        <v>0</v>
      </c>
      <c r="R59" s="265">
        <f>IF(AND(WEEKDAY('3. Resources'!Q$54)&lt;&gt;1,WEEKDAY('3. Resources'!Q$54)&lt;&gt;7,'3. Resources'!Q$55&lt;&gt;"FER"),$D59,0)</f>
        <v>4</v>
      </c>
    </row>
    <row r="60" spans="2:18">
      <c r="B60" s="277" t="s">
        <v>117</v>
      </c>
      <c r="C60" s="278" t="str">
        <f>CONFIG!$A$5</f>
        <v>AUD</v>
      </c>
      <c r="D60" s="264">
        <f>D66/'3. Resources'!$B$54</f>
        <v>4</v>
      </c>
      <c r="E60" s="265">
        <f>IF(AND(WEEKDAY('3. Resources'!D$54)&lt;&gt;1,WEEKDAY('3. Resources'!D$54)&lt;&gt;7,'3. Resources'!D$55&lt;&gt;"FER"),$D60,0)</f>
        <v>4</v>
      </c>
      <c r="F60" s="265">
        <f>IF(AND(WEEKDAY('3. Resources'!E$54)&lt;&gt;1,WEEKDAY('3. Resources'!E$54)&lt;&gt;7,'3. Resources'!E$55&lt;&gt;"FER"),$D60,0)</f>
        <v>4</v>
      </c>
      <c r="G60" s="265">
        <f>IF(AND(WEEKDAY('3. Resources'!F$54)&lt;&gt;1,WEEKDAY('3. Resources'!F$54)&lt;&gt;7,'3. Resources'!F$55&lt;&gt;"FER"),$D60,0)</f>
        <v>4</v>
      </c>
      <c r="H60" s="265">
        <f>IF(AND(WEEKDAY('3. Resources'!G$54)&lt;&gt;1,WEEKDAY('3. Resources'!G$54)&lt;&gt;7,'3. Resources'!G$55&lt;&gt;"FER"),$D60,0)</f>
        <v>4</v>
      </c>
      <c r="I60" s="265">
        <f>IF(AND(WEEKDAY('3. Resources'!H$54)&lt;&gt;1,WEEKDAY('3. Resources'!H$54)&lt;&gt;7,'3. Resources'!H$55&lt;&gt;"FER"),$D60,0)</f>
        <v>0</v>
      </c>
      <c r="J60" s="265">
        <f>IF(AND(WEEKDAY('3. Resources'!I$54)&lt;&gt;1,WEEKDAY('3. Resources'!I$54)&lt;&gt;7,'3. Resources'!I$55&lt;&gt;"FER"),$D60,0)</f>
        <v>0</v>
      </c>
      <c r="K60" s="265">
        <f>IF(AND(WEEKDAY('3. Resources'!J$54)&lt;&gt;1,WEEKDAY('3. Resources'!J$54)&lt;&gt;7,'3. Resources'!J$55&lt;&gt;"FER"),$D60,0)</f>
        <v>4</v>
      </c>
      <c r="L60" s="265">
        <f>IF(AND(WEEKDAY('3. Resources'!K$54)&lt;&gt;1,WEEKDAY('3. Resources'!K$54)&lt;&gt;7,'3. Resources'!K$55&lt;&gt;"FER"),$D60,0)</f>
        <v>4</v>
      </c>
      <c r="M60" s="265">
        <f>IF(AND(WEEKDAY('3. Resources'!L$54)&lt;&gt;1,WEEKDAY('3. Resources'!L$54)&lt;&gt;7,'3. Resources'!L$55&lt;&gt;"FER"),$D60,0)</f>
        <v>4</v>
      </c>
      <c r="N60" s="265">
        <f>IF(AND(WEEKDAY('3. Resources'!M$54)&lt;&gt;1,WEEKDAY('3. Resources'!M$54)&lt;&gt;7,'3. Resources'!M$55&lt;&gt;"FER"),$D60,0)</f>
        <v>4</v>
      </c>
      <c r="O60" s="265">
        <f>IF(AND(WEEKDAY('3. Resources'!N$54)&lt;&gt;1,WEEKDAY('3. Resources'!N$54)&lt;&gt;7,'3. Resources'!N$55&lt;&gt;"FER"),$D60,0)</f>
        <v>4</v>
      </c>
      <c r="P60" s="265">
        <f>IF(AND(WEEKDAY('3. Resources'!O$54)&lt;&gt;1,WEEKDAY('3. Resources'!O$54)&lt;&gt;7,'3. Resources'!O$55&lt;&gt;"FER"),$D60,0)</f>
        <v>0</v>
      </c>
      <c r="Q60" s="265">
        <f>IF(AND(WEEKDAY('3. Resources'!P$54)&lt;&gt;1,WEEKDAY('3. Resources'!P$54)&lt;&gt;7,'3. Resources'!P$55&lt;&gt;"FER"),$D60,0)</f>
        <v>0</v>
      </c>
      <c r="R60" s="265">
        <f>IF(AND(WEEKDAY('3. Resources'!Q$54)&lt;&gt;1,WEEKDAY('3. Resources'!Q$54)&lt;&gt;7,'3. Resources'!Q$55&lt;&gt;"FER"),$D60,0)</f>
        <v>4</v>
      </c>
    </row>
    <row r="61" spans="2:18" ht="15.75" thickBot="1">
      <c r="B61" s="279" t="s">
        <v>117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115</v>
      </c>
      <c r="C62" s="269" t="s">
        <v>111</v>
      </c>
      <c r="D62" s="270">
        <f>SUM(D63:D67)</f>
        <v>120</v>
      </c>
      <c r="E62" s="270">
        <f t="shared" ref="E62:E67" si="29">D62-E56</f>
        <v>108</v>
      </c>
      <c r="F62" s="270">
        <f t="shared" ref="F62:R62" si="30">E62-F56</f>
        <v>96</v>
      </c>
      <c r="G62" s="270">
        <f t="shared" si="30"/>
        <v>84</v>
      </c>
      <c r="H62" s="270">
        <f t="shared" si="30"/>
        <v>72</v>
      </c>
      <c r="I62" s="270">
        <f t="shared" si="30"/>
        <v>72</v>
      </c>
      <c r="J62" s="270">
        <f t="shared" si="30"/>
        <v>72</v>
      </c>
      <c r="K62" s="270">
        <f t="shared" si="30"/>
        <v>60</v>
      </c>
      <c r="L62" s="270">
        <f t="shared" si="30"/>
        <v>48</v>
      </c>
      <c r="M62" s="270">
        <f t="shared" si="30"/>
        <v>36</v>
      </c>
      <c r="N62" s="270">
        <f t="shared" si="30"/>
        <v>24</v>
      </c>
      <c r="O62" s="270">
        <f t="shared" si="30"/>
        <v>12</v>
      </c>
      <c r="P62" s="270">
        <f t="shared" si="30"/>
        <v>12</v>
      </c>
      <c r="Q62" s="270">
        <f t="shared" si="30"/>
        <v>12</v>
      </c>
      <c r="R62" s="271">
        <f t="shared" si="30"/>
        <v>0</v>
      </c>
    </row>
    <row r="63" spans="2:18">
      <c r="B63" s="281" t="s">
        <v>115</v>
      </c>
      <c r="C63" s="276" t="str">
        <f>CONFIG!$A$2</f>
        <v>GD</v>
      </c>
      <c r="D63" s="266">
        <f>SUMIF('3. Resources'!$C$86:$C$95,C63,'3. Resources'!$I$86:$I$95)</f>
        <v>0</v>
      </c>
      <c r="E63" s="267">
        <f t="shared" si="29"/>
        <v>0</v>
      </c>
      <c r="F63" s="267">
        <f t="shared" ref="F63:R63" si="31">E63-F57</f>
        <v>0</v>
      </c>
      <c r="G63" s="267">
        <f t="shared" si="31"/>
        <v>0</v>
      </c>
      <c r="H63" s="267">
        <f t="shared" si="31"/>
        <v>0</v>
      </c>
      <c r="I63" s="267">
        <f t="shared" si="31"/>
        <v>0</v>
      </c>
      <c r="J63" s="267">
        <f t="shared" si="31"/>
        <v>0</v>
      </c>
      <c r="K63" s="267">
        <f t="shared" si="31"/>
        <v>0</v>
      </c>
      <c r="L63" s="267">
        <f t="shared" si="31"/>
        <v>0</v>
      </c>
      <c r="M63" s="267">
        <f t="shared" si="31"/>
        <v>0</v>
      </c>
      <c r="N63" s="267">
        <f t="shared" si="31"/>
        <v>0</v>
      </c>
      <c r="O63" s="267">
        <f t="shared" si="31"/>
        <v>0</v>
      </c>
      <c r="P63" s="267">
        <f t="shared" si="31"/>
        <v>0</v>
      </c>
      <c r="Q63" s="267">
        <f t="shared" si="31"/>
        <v>0</v>
      </c>
      <c r="R63" s="267">
        <f t="shared" si="31"/>
        <v>0</v>
      </c>
    </row>
    <row r="64" spans="2:18">
      <c r="B64" s="263" t="s">
        <v>115</v>
      </c>
      <c r="C64" s="278" t="str">
        <f>CONFIG!$A$3</f>
        <v>ART</v>
      </c>
      <c r="D64" s="264">
        <f>SUMIF('3. Resources'!$C$86:$C$95,C64,'3. Resources'!$I$86:$I$95)</f>
        <v>40</v>
      </c>
      <c r="E64" s="265">
        <f t="shared" si="29"/>
        <v>36</v>
      </c>
      <c r="F64" s="265">
        <f t="shared" ref="F64:R64" si="32">E64-F58</f>
        <v>32</v>
      </c>
      <c r="G64" s="265">
        <f t="shared" si="32"/>
        <v>28</v>
      </c>
      <c r="H64" s="265">
        <f t="shared" si="32"/>
        <v>24</v>
      </c>
      <c r="I64" s="265">
        <f t="shared" si="32"/>
        <v>24</v>
      </c>
      <c r="J64" s="265">
        <f t="shared" si="32"/>
        <v>24</v>
      </c>
      <c r="K64" s="265">
        <f t="shared" si="32"/>
        <v>20</v>
      </c>
      <c r="L64" s="265">
        <f t="shared" si="32"/>
        <v>16</v>
      </c>
      <c r="M64" s="265">
        <f t="shared" si="32"/>
        <v>12</v>
      </c>
      <c r="N64" s="265">
        <f t="shared" si="32"/>
        <v>8</v>
      </c>
      <c r="O64" s="265">
        <f t="shared" si="32"/>
        <v>4</v>
      </c>
      <c r="P64" s="265">
        <f t="shared" si="32"/>
        <v>4</v>
      </c>
      <c r="Q64" s="265">
        <f t="shared" si="32"/>
        <v>4</v>
      </c>
      <c r="R64" s="265">
        <f t="shared" si="32"/>
        <v>0</v>
      </c>
    </row>
    <row r="65" spans="2:18">
      <c r="B65" s="263" t="s">
        <v>115</v>
      </c>
      <c r="C65" s="278" t="str">
        <f>CONFIG!$A$4</f>
        <v>PRG</v>
      </c>
      <c r="D65" s="264">
        <f>SUMIF('3. Resources'!$C$86:$C$95,C65,'3. Resources'!$I$86:$I$95)</f>
        <v>40</v>
      </c>
      <c r="E65" s="265">
        <f t="shared" si="29"/>
        <v>36</v>
      </c>
      <c r="F65" s="265">
        <f t="shared" ref="F65:R65" si="33">E65-F59</f>
        <v>32</v>
      </c>
      <c r="G65" s="265">
        <f t="shared" si="33"/>
        <v>28</v>
      </c>
      <c r="H65" s="265">
        <f t="shared" si="33"/>
        <v>24</v>
      </c>
      <c r="I65" s="265">
        <f t="shared" si="33"/>
        <v>24</v>
      </c>
      <c r="J65" s="265">
        <f t="shared" si="33"/>
        <v>24</v>
      </c>
      <c r="K65" s="265">
        <f t="shared" si="33"/>
        <v>20</v>
      </c>
      <c r="L65" s="265">
        <f t="shared" si="33"/>
        <v>16</v>
      </c>
      <c r="M65" s="265">
        <f t="shared" si="33"/>
        <v>12</v>
      </c>
      <c r="N65" s="265">
        <f t="shared" si="33"/>
        <v>8</v>
      </c>
      <c r="O65" s="265">
        <f t="shared" si="33"/>
        <v>4</v>
      </c>
      <c r="P65" s="265">
        <f t="shared" si="33"/>
        <v>4</v>
      </c>
      <c r="Q65" s="265">
        <f t="shared" si="33"/>
        <v>4</v>
      </c>
      <c r="R65" s="265">
        <f t="shared" si="33"/>
        <v>0</v>
      </c>
    </row>
    <row r="66" spans="2:18">
      <c r="B66" s="263" t="s">
        <v>115</v>
      </c>
      <c r="C66" s="278" t="str">
        <f>CONFIG!$A$5</f>
        <v>AUD</v>
      </c>
      <c r="D66" s="264">
        <f>SUMIF('3. Resources'!$C$86:$C$95,C66,'3. Resources'!$I$86:$I$95)</f>
        <v>40</v>
      </c>
      <c r="E66" s="265">
        <f t="shared" si="29"/>
        <v>36</v>
      </c>
      <c r="F66" s="265">
        <f t="shared" ref="F66:R66" si="34">E66-F60</f>
        <v>32</v>
      </c>
      <c r="G66" s="265">
        <f t="shared" si="34"/>
        <v>28</v>
      </c>
      <c r="H66" s="265">
        <f t="shared" si="34"/>
        <v>24</v>
      </c>
      <c r="I66" s="265">
        <f t="shared" si="34"/>
        <v>24</v>
      </c>
      <c r="J66" s="265">
        <f t="shared" si="34"/>
        <v>24</v>
      </c>
      <c r="K66" s="265">
        <f t="shared" si="34"/>
        <v>20</v>
      </c>
      <c r="L66" s="265">
        <f t="shared" si="34"/>
        <v>16</v>
      </c>
      <c r="M66" s="265">
        <f t="shared" si="34"/>
        <v>12</v>
      </c>
      <c r="N66" s="265">
        <f t="shared" si="34"/>
        <v>8</v>
      </c>
      <c r="O66" s="265">
        <f t="shared" si="34"/>
        <v>4</v>
      </c>
      <c r="P66" s="265">
        <f t="shared" si="34"/>
        <v>4</v>
      </c>
      <c r="Q66" s="265">
        <f t="shared" si="34"/>
        <v>4</v>
      </c>
      <c r="R66" s="265">
        <f t="shared" si="34"/>
        <v>0</v>
      </c>
    </row>
    <row r="67" spans="2:18">
      <c r="B67" s="263" t="s">
        <v>115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25" priority="44" stopIfTrue="1">
      <formula>OR(WEEKDAY(E7)=1,WEEKDAY(E7)=7,E8="FER")</formula>
    </cfRule>
  </conditionalFormatting>
  <conditionalFormatting sqref="E8:R8">
    <cfRule type="expression" dxfId="24" priority="42" stopIfTrue="1">
      <formula>OR(WEEKDAY(E7)=1,WEEKDAY(E7)=7,E8="FER")</formula>
    </cfRule>
  </conditionalFormatting>
  <conditionalFormatting sqref="D56:R56 E42:R53 E56:R67">
    <cfRule type="expression" dxfId="23" priority="40">
      <formula>"SE(E(DIA.DA.SEMANA(D59)&lt;&gt;1;DIA.DA.SEMANA(D59)&lt;&gt;7)"</formula>
    </cfRule>
  </conditionalFormatting>
  <conditionalFormatting sqref="E9:R9">
    <cfRule type="expression" dxfId="22" priority="7" stopIfTrue="1">
      <formula>OR(WEEKDAY(E7)=1,WEEKDAY(E7)=7,E8="FER")</formula>
    </cfRule>
  </conditionalFormatting>
  <conditionalFormatting sqref="D7:Q7">
    <cfRule type="expression" dxfId="21" priority="6" stopIfTrue="1">
      <formula>OR(WEEKDAY(D7)=1,WEEKDAY(D7)=7,D8="FER")</formula>
    </cfRule>
  </conditionalFormatting>
  <conditionalFormatting sqref="D9:Q9">
    <cfRule type="expression" dxfId="20" priority="5" stopIfTrue="1">
      <formula>OR(WEEKDAY(D7)=1,WEEKDAY(D7)=7,D8="FER")</formula>
    </cfRule>
  </conditionalFormatting>
  <conditionalFormatting sqref="D8:Q8">
    <cfRule type="expression" dxfId="19" priority="4" stopIfTrue="1">
      <formula>OR(WEEKDAY(D7)=1,WEEKDAY(D7)=7,D8="FER")</formula>
    </cfRule>
  </conditionalFormatting>
  <conditionalFormatting sqref="R7">
    <cfRule type="expression" dxfId="18" priority="3" stopIfTrue="1">
      <formula>OR(WEEKDAY(R7)=1,WEEKDAY(R7)=7,R8="FER")</formula>
    </cfRule>
  </conditionalFormatting>
  <conditionalFormatting sqref="R9">
    <cfRule type="expression" dxfId="17" priority="2" stopIfTrue="1">
      <formula>OR(WEEKDAY(R7)=1,WEEKDAY(R7)=7,R8="FER")</formula>
    </cfRule>
  </conditionalFormatting>
  <conditionalFormatting sqref="R8">
    <cfRule type="expression" dxfId="16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opLeftCell="A2" workbookViewId="0">
      <selection activeCell="A4" sqref="A4:XFD4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76" t="str">
        <f>'1. Backlog'!$H$1</f>
        <v>TNK - Tough Zone</v>
      </c>
      <c r="H2" s="376"/>
      <c r="I2" s="376"/>
      <c r="J2" s="376"/>
      <c r="K2" s="376"/>
      <c r="L2" s="376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127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390" t="str">
        <f>'1. Backlog'!$H$1</f>
        <v>TNK - Tough Zone</v>
      </c>
      <c r="H2" s="390"/>
      <c r="I2" s="390"/>
      <c r="J2" s="390"/>
      <c r="K2" s="390"/>
      <c r="L2" s="390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126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396" t="s">
        <v>110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8"/>
    </row>
    <row r="7" spans="1:36" ht="23.25" customHeight="1">
      <c r="B7" s="399">
        <v>10</v>
      </c>
      <c r="C7" s="400"/>
      <c r="D7" s="185" t="s">
        <v>56</v>
      </c>
      <c r="E7" s="185">
        <f>'3. Resources'!D54</f>
        <v>40484</v>
      </c>
      <c r="F7" s="185">
        <f>'3. Resources'!E54</f>
        <v>40485</v>
      </c>
      <c r="G7" s="185">
        <f>'3. Resources'!F54</f>
        <v>40486</v>
      </c>
      <c r="H7" s="185">
        <f>'3. Resources'!G54</f>
        <v>40487</v>
      </c>
      <c r="I7" s="185">
        <f>'3. Resources'!H54</f>
        <v>40488</v>
      </c>
      <c r="J7" s="185">
        <f>'3. Resources'!I54</f>
        <v>40489</v>
      </c>
      <c r="K7" s="185">
        <f>'3. Resources'!J54</f>
        <v>40490</v>
      </c>
      <c r="L7" s="185">
        <f>'3. Resources'!K54</f>
        <v>40491</v>
      </c>
      <c r="M7" s="185">
        <f>'3. Resources'!L54</f>
        <v>40492</v>
      </c>
      <c r="N7" s="185">
        <f>'3. Resources'!M54</f>
        <v>40493</v>
      </c>
      <c r="O7" s="185">
        <f>'3. Resources'!N54</f>
        <v>40494</v>
      </c>
      <c r="P7" s="185">
        <f>'3. Resources'!O54</f>
        <v>40495</v>
      </c>
      <c r="Q7" s="185">
        <f>'3. Resources'!P54</f>
        <v>40496</v>
      </c>
      <c r="R7" s="185">
        <f>'3. Resources'!Q54</f>
        <v>40497</v>
      </c>
    </row>
    <row r="8" spans="1:36" ht="15" customHeight="1">
      <c r="B8" s="401"/>
      <c r="C8" s="402"/>
      <c r="D8" s="184"/>
      <c r="E8" s="184">
        <f>'3. Resources'!D55</f>
        <v>3</v>
      </c>
      <c r="F8" s="184">
        <f>'3. Resources'!E55</f>
        <v>4</v>
      </c>
      <c r="G8" s="184">
        <f>'3. Resources'!F55</f>
        <v>5</v>
      </c>
      <c r="H8" s="184">
        <f>'3. Resources'!G55</f>
        <v>6</v>
      </c>
      <c r="I8" s="184">
        <f>'3. Resources'!H55</f>
        <v>7</v>
      </c>
      <c r="J8" s="184">
        <f>'3. Resources'!I55</f>
        <v>1</v>
      </c>
      <c r="K8" s="184">
        <f>'3. Resources'!J55</f>
        <v>2</v>
      </c>
      <c r="L8" s="184">
        <f>'3. Resources'!K55</f>
        <v>3</v>
      </c>
      <c r="M8" s="184">
        <f>'3. Resources'!L55</f>
        <v>4</v>
      </c>
      <c r="N8" s="184">
        <f>'3. Resources'!M55</f>
        <v>5</v>
      </c>
      <c r="O8" s="184">
        <f>'3. Resources'!N55</f>
        <v>6</v>
      </c>
      <c r="P8" s="184">
        <f>'3. Resources'!O55</f>
        <v>7</v>
      </c>
      <c r="Q8" s="184">
        <f>'3. Resources'!P55</f>
        <v>1</v>
      </c>
      <c r="R8" s="184">
        <f>'3. Resources'!Q55</f>
        <v>2</v>
      </c>
    </row>
    <row r="9" spans="1:36" ht="15.75" thickBot="1">
      <c r="B9" s="394" t="s">
        <v>34</v>
      </c>
      <c r="C9" s="395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6</v>
      </c>
      <c r="J9" s="216">
        <f>'3. Resources'!I56</f>
        <v>6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1</v>
      </c>
      <c r="Q9" s="216">
        <f>'3. Resources'!P56</f>
        <v>1</v>
      </c>
      <c r="R9" s="216">
        <f>'3. Resources'!Q56</f>
        <v>1</v>
      </c>
    </row>
    <row r="10" spans="1:36" ht="15.75" thickBot="1">
      <c r="B10" s="297" t="s">
        <v>84</v>
      </c>
      <c r="C10" s="298" t="s">
        <v>111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Tiago</v>
      </c>
      <c r="D11" s="304">
        <f>SUMIF('4. Timesheet'!$H$11:$H$100,$C11,'4. Timesheet'!$C$11:$C$100)</f>
        <v>0</v>
      </c>
      <c r="E11" s="285">
        <f>SUMIF('4. Timesheet'!$H$11:$H$100,$C11,'4. Timesheet'!$D$11:$D$100)</f>
        <v>0</v>
      </c>
      <c r="F11" s="286">
        <f>SUMIF('4. Timesheet'!$H$11:$H$100,$C11,'4. Timesheet'!$D$11:$D$100)</f>
        <v>0</v>
      </c>
      <c r="G11" s="286">
        <f>SUMIF('4. Timesheet'!$H$11:$H$100,$C11,'4. Timesheet'!$D$11:$D$100)</f>
        <v>0</v>
      </c>
      <c r="H11" s="286">
        <f>SUMIF('4. Timesheet'!$H$11:$H$100,$C11,'4. Timesheet'!$D$11:$D$100)</f>
        <v>0</v>
      </c>
      <c r="I11" s="286">
        <f>SUMIF('4. Timesheet'!$H$11:$H$100,$C11,'4. Timesheet'!$D$11:$D$100)</f>
        <v>0</v>
      </c>
      <c r="J11" s="286">
        <f>SUMIF('4. Timesheet'!$H$11:$H$100,$C11,'4. Timesheet'!$D$11:$D$100)</f>
        <v>0</v>
      </c>
      <c r="K11" s="286">
        <f>SUMIF('4. Timesheet'!$H$11:$H$100,$C11,'4. Timesheet'!$D$11:$D$100)</f>
        <v>0</v>
      </c>
      <c r="L11" s="286">
        <f>SUMIF('4. Timesheet'!$H$11:$H$100,$C11,'4. Timesheet'!$D$11:$D$100)</f>
        <v>0</v>
      </c>
      <c r="M11" s="286">
        <f>SUMIF('4. Timesheet'!$H$11:$H$100,$C11,'4. Timesheet'!$D$11:$D$100)</f>
        <v>0</v>
      </c>
      <c r="N11" s="286">
        <f>SUMIF('4. Timesheet'!$H$11:$H$100,$C11,'4. Timesheet'!$D$11:$D$100)</f>
        <v>0</v>
      </c>
      <c r="O11" s="286">
        <f>SUMIF('4. Timesheet'!$H$11:$H$100,$C11,'4. Timesheet'!$D$11:$D$100)</f>
        <v>0</v>
      </c>
      <c r="P11" s="286">
        <f>SUMIF('4. Timesheet'!$H$11:$H$100,$C11,'4. Timesheet'!$D$11:$D$100)</f>
        <v>0</v>
      </c>
      <c r="Q11" s="286">
        <f>SUMIF('4. Timesheet'!$H$11:$H$100,$C11,'4. Timesheet'!$D$11:$D$100)</f>
        <v>0</v>
      </c>
      <c r="R11" s="286">
        <f>SUMIF('4. Timesheet'!$H$11:$H$100,$C11,'4. Timesheet'!$D$11:$D$100)</f>
        <v>0</v>
      </c>
    </row>
    <row r="12" spans="1:36">
      <c r="B12" s="287" t="s">
        <v>84</v>
      </c>
      <c r="C12" s="283" t="str">
        <f>IF('3. Resources'!$B$87&lt;&gt;"",'3. Resources'!$B$87,"N/A")</f>
        <v>Caio</v>
      </c>
      <c r="D12" s="289">
        <f>SUMIF('4. Timesheet'!$H$11:$H$100,$C12,'4. Timesheet'!$C$11:$C$100)</f>
        <v>0</v>
      </c>
      <c r="E12" s="290">
        <f>SUMIF('4. Timesheet'!$H$11:$H$100,$C12,'4. Timesheet'!$D$11:$D$100)</f>
        <v>0</v>
      </c>
      <c r="F12" s="291">
        <f>SUMIF('4. Timesheet'!$H$11:$H$100,$C12,'4. Timesheet'!$D$11:$D$100)</f>
        <v>0</v>
      </c>
      <c r="G12" s="291">
        <f>SUMIF('4. Timesheet'!$H$11:$H$100,$C12,'4. Timesheet'!$D$11:$D$100)</f>
        <v>0</v>
      </c>
      <c r="H12" s="291">
        <f>SUMIF('4. Timesheet'!$H$11:$H$100,$C12,'4. Timesheet'!$D$11:$D$100)</f>
        <v>0</v>
      </c>
      <c r="I12" s="291">
        <f>SUMIF('4. Timesheet'!$H$11:$H$100,$C12,'4. Timesheet'!$D$11:$D$100)</f>
        <v>0</v>
      </c>
      <c r="J12" s="291">
        <f>SUMIF('4. Timesheet'!$H$11:$H$100,$C12,'4. Timesheet'!$D$11:$D$100)</f>
        <v>0</v>
      </c>
      <c r="K12" s="291">
        <f>SUMIF('4. Timesheet'!$H$11:$H$100,$C12,'4. Timesheet'!$D$11:$D$100)</f>
        <v>0</v>
      </c>
      <c r="L12" s="291">
        <f>SUMIF('4. Timesheet'!$H$11:$H$100,$C12,'4. Timesheet'!$D$11:$D$100)</f>
        <v>0</v>
      </c>
      <c r="M12" s="291">
        <f>SUMIF('4. Timesheet'!$H$11:$H$100,$C12,'4. Timesheet'!$D$11:$D$100)</f>
        <v>0</v>
      </c>
      <c r="N12" s="291">
        <f>SUMIF('4. Timesheet'!$H$11:$H$100,$C12,'4. Timesheet'!$D$11:$D$100)</f>
        <v>0</v>
      </c>
      <c r="O12" s="291">
        <f>SUMIF('4. Timesheet'!$H$11:$H$100,$C12,'4. Timesheet'!$D$11:$D$100)</f>
        <v>0</v>
      </c>
      <c r="P12" s="291">
        <f>SUMIF('4. Timesheet'!$H$11:$H$100,$C12,'4. Timesheet'!$D$11:$D$100)</f>
        <v>0</v>
      </c>
      <c r="Q12" s="291">
        <f>SUMIF('4. Timesheet'!$H$11:$H$100,$C12,'4. Timesheet'!$D$11:$D$100)</f>
        <v>0</v>
      </c>
      <c r="R12" s="291">
        <f>SUMIF('4. Timesheet'!$H$11:$H$100,$C12,'4. Timesheet'!$D$11:$D$100)</f>
        <v>0</v>
      </c>
    </row>
    <row r="13" spans="1:36">
      <c r="B13" s="287" t="s">
        <v>84</v>
      </c>
      <c r="C13" s="283" t="str">
        <f>IF('3. Resources'!$B$88&lt;&gt;"",'3. Resources'!$B$88,"N/A")</f>
        <v>Kojiio</v>
      </c>
      <c r="D13" s="289">
        <f>SUMIF('4. Timesheet'!$H$11:$H$100,$C13,'4. Timesheet'!$C$11:$C$100)</f>
        <v>0</v>
      </c>
      <c r="E13" s="290">
        <f>SUMIF('4. Timesheet'!$H$11:$H$100,$C13,'4. Timesheet'!$D$11:$D$100)</f>
        <v>0</v>
      </c>
      <c r="F13" s="291">
        <f>SUMIF('4. Timesheet'!$H$11:$H$100,$C13,'4. Timesheet'!$D$11:$D$100)</f>
        <v>0</v>
      </c>
      <c r="G13" s="291">
        <f>SUMIF('4. Timesheet'!$H$11:$H$100,$C13,'4. Timesheet'!$D$11:$D$100)</f>
        <v>0</v>
      </c>
      <c r="H13" s="291">
        <f>SUMIF('4. Timesheet'!$H$11:$H$100,$C13,'4. Timesheet'!$D$11:$D$100)</f>
        <v>0</v>
      </c>
      <c r="I13" s="291">
        <f>SUMIF('4. Timesheet'!$H$11:$H$100,$C13,'4. Timesheet'!$D$11:$D$100)</f>
        <v>0</v>
      </c>
      <c r="J13" s="291">
        <f>SUMIF('4. Timesheet'!$H$11:$H$100,$C13,'4. Timesheet'!$D$11:$D$100)</f>
        <v>0</v>
      </c>
      <c r="K13" s="291">
        <f>SUMIF('4. Timesheet'!$H$11:$H$100,$C13,'4. Timesheet'!$D$11:$D$100)</f>
        <v>0</v>
      </c>
      <c r="L13" s="291">
        <f>SUMIF('4. Timesheet'!$H$11:$H$100,$C13,'4. Timesheet'!$D$11:$D$100)</f>
        <v>0</v>
      </c>
      <c r="M13" s="291">
        <f>SUMIF('4. Timesheet'!$H$11:$H$100,$C13,'4. Timesheet'!$D$11:$D$100)</f>
        <v>0</v>
      </c>
      <c r="N13" s="291">
        <f>SUMIF('4. Timesheet'!$H$11:$H$100,$C13,'4. Timesheet'!$D$11:$D$100)</f>
        <v>0</v>
      </c>
      <c r="O13" s="291">
        <f>SUMIF('4. Timesheet'!$H$11:$H$100,$C13,'4. Timesheet'!$D$11:$D$100)</f>
        <v>0</v>
      </c>
      <c r="P13" s="291">
        <f>SUMIF('4. Timesheet'!$H$11:$H$100,$C13,'4. Timesheet'!$D$11:$D$100)</f>
        <v>0</v>
      </c>
      <c r="Q13" s="291">
        <f>SUMIF('4. Timesheet'!$H$11:$H$100,$C13,'4. Timesheet'!$D$11:$D$100)</f>
        <v>0</v>
      </c>
      <c r="R13" s="291">
        <f>SUMIF('4. Timesheet'!$H$11:$H$100,$C13,'4. Timesheet'!$D$11:$D$100)</f>
        <v>0</v>
      </c>
    </row>
    <row r="14" spans="1:36">
      <c r="B14" s="287" t="s">
        <v>84</v>
      </c>
      <c r="C14" s="283" t="str">
        <f>IF('3. Resources'!$B$89&lt;&gt;"",'3. Resources'!$B$89,"N/A")</f>
        <v>N/A</v>
      </c>
      <c r="D14" s="289">
        <f>SUMIF('4. Timesheet'!$H$11:$H$100,$C14,'4. Timesheet'!$C$11:$C$100)</f>
        <v>0</v>
      </c>
      <c r="E14" s="290">
        <f>SUMIF('4. Timesheet'!$H$11:$H$100,$C14,'4. Timesheet'!$D$11:$D$100)</f>
        <v>0</v>
      </c>
      <c r="F14" s="291">
        <f>SUMIF('4. Timesheet'!$H$11:$H$100,$C14,'4. Timesheet'!$D$11:$D$100)</f>
        <v>0</v>
      </c>
      <c r="G14" s="291">
        <f>SUMIF('4. Timesheet'!$H$11:$H$100,$C14,'4. Timesheet'!$D$11:$D$100)</f>
        <v>0</v>
      </c>
      <c r="H14" s="291">
        <f>SUMIF('4. Timesheet'!$H$11:$H$100,$C14,'4. Timesheet'!$D$11:$D$100)</f>
        <v>0</v>
      </c>
      <c r="I14" s="291">
        <f>SUMIF('4. Timesheet'!$H$11:$H$100,$C14,'4. Timesheet'!$D$11:$D$100)</f>
        <v>0</v>
      </c>
      <c r="J14" s="291">
        <f>SUMIF('4. Timesheet'!$H$11:$H$100,$C14,'4. Timesheet'!$D$11:$D$100)</f>
        <v>0</v>
      </c>
      <c r="K14" s="291">
        <f>SUMIF('4. Timesheet'!$H$11:$H$100,$C14,'4. Timesheet'!$D$11:$D$100)</f>
        <v>0</v>
      </c>
      <c r="L14" s="291">
        <f>SUMIF('4. Timesheet'!$H$11:$H$100,$C14,'4. Timesheet'!$D$11:$D$100)</f>
        <v>0</v>
      </c>
      <c r="M14" s="291">
        <f>SUMIF('4. Timesheet'!$H$11:$H$100,$C14,'4. Timesheet'!$D$11:$D$100)</f>
        <v>0</v>
      </c>
      <c r="N14" s="291">
        <f>SUMIF('4. Timesheet'!$H$11:$H$100,$C14,'4. Timesheet'!$D$11:$D$100)</f>
        <v>0</v>
      </c>
      <c r="O14" s="291">
        <f>SUMIF('4. Timesheet'!$H$11:$H$100,$C14,'4. Timesheet'!$D$11:$D$100)</f>
        <v>0</v>
      </c>
      <c r="P14" s="291">
        <f>SUMIF('4. Timesheet'!$H$11:$H$100,$C14,'4. Timesheet'!$D$11:$D$100)</f>
        <v>0</v>
      </c>
      <c r="Q14" s="291">
        <f>SUMIF('4. Timesheet'!$H$11:$H$100,$C14,'4. Timesheet'!$D$11:$D$100)</f>
        <v>0</v>
      </c>
      <c r="R14" s="291">
        <f>SUMIF('4. Timesheet'!$H$11:$H$100,$C14,'4. Timesheet'!$D$11:$D$100)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Timesheet'!$H$11:$H$100,$C15,'4. Timesheet'!$C$11:$C$100)</f>
        <v>0</v>
      </c>
      <c r="E15" s="290">
        <f>SUMIF('4. Timesheet'!$H$11:$H$100,$C15,'4. Timesheet'!$D$11:$D$100)</f>
        <v>0</v>
      </c>
      <c r="F15" s="291">
        <f>SUMIF('4. Timesheet'!$H$11:$H$100,$C15,'4. Timesheet'!$D$11:$D$100)</f>
        <v>0</v>
      </c>
      <c r="G15" s="291">
        <f>SUMIF('4. Timesheet'!$H$11:$H$100,$C15,'4. Timesheet'!$D$11:$D$100)</f>
        <v>0</v>
      </c>
      <c r="H15" s="291">
        <f>SUMIF('4. Timesheet'!$H$11:$H$100,$C15,'4. Timesheet'!$D$11:$D$100)</f>
        <v>0</v>
      </c>
      <c r="I15" s="291">
        <f>SUMIF('4. Timesheet'!$H$11:$H$100,$C15,'4. Timesheet'!$D$11:$D$100)</f>
        <v>0</v>
      </c>
      <c r="J15" s="291">
        <f>SUMIF('4. Timesheet'!$H$11:$H$100,$C15,'4. Timesheet'!$D$11:$D$100)</f>
        <v>0</v>
      </c>
      <c r="K15" s="291">
        <f>SUMIF('4. Timesheet'!$H$11:$H$100,$C15,'4. Timesheet'!$D$11:$D$100)</f>
        <v>0</v>
      </c>
      <c r="L15" s="291">
        <f>SUMIF('4. Timesheet'!$H$11:$H$100,$C15,'4. Timesheet'!$D$11:$D$100)</f>
        <v>0</v>
      </c>
      <c r="M15" s="291">
        <f>SUMIF('4. Timesheet'!$H$11:$H$100,$C15,'4. Timesheet'!$D$11:$D$100)</f>
        <v>0</v>
      </c>
      <c r="N15" s="291">
        <f>SUMIF('4. Timesheet'!$H$11:$H$100,$C15,'4. Timesheet'!$D$11:$D$100)</f>
        <v>0</v>
      </c>
      <c r="O15" s="291">
        <f>SUMIF('4. Timesheet'!$H$11:$H$100,$C15,'4. Timesheet'!$D$11:$D$100)</f>
        <v>0</v>
      </c>
      <c r="P15" s="291">
        <f>SUMIF('4. Timesheet'!$H$11:$H$100,$C15,'4. Timesheet'!$D$11:$D$100)</f>
        <v>0</v>
      </c>
      <c r="Q15" s="291">
        <f>SUMIF('4. Timesheet'!$H$11:$H$100,$C15,'4. Timesheet'!$D$11:$D$100)</f>
        <v>0</v>
      </c>
      <c r="R15" s="291">
        <f>SUMIF('4. Timesheet'!$H$11:$H$100,$C15,'4. Timesheet'!$D$11:$D$100)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Timesheet'!$H$11:$H$100,$C16,'4. Timesheet'!$C$11:$C$100)</f>
        <v>0</v>
      </c>
      <c r="E16" s="290">
        <f>SUMIF('4. Timesheet'!$H$11:$H$100,$C16,'4. Timesheet'!$D$11:$D$100)</f>
        <v>0</v>
      </c>
      <c r="F16" s="291">
        <f>SUMIF('4. Timesheet'!$H$11:$H$100,$C16,'4. Timesheet'!$D$11:$D$100)</f>
        <v>0</v>
      </c>
      <c r="G16" s="291">
        <f>SUMIF('4. Timesheet'!$H$11:$H$100,$C16,'4. Timesheet'!$D$11:$D$100)</f>
        <v>0</v>
      </c>
      <c r="H16" s="291">
        <f>SUMIF('4. Timesheet'!$H$11:$H$100,$C16,'4. Timesheet'!$D$11:$D$100)</f>
        <v>0</v>
      </c>
      <c r="I16" s="291">
        <f>SUMIF('4. Timesheet'!$H$11:$H$100,$C16,'4. Timesheet'!$D$11:$D$100)</f>
        <v>0</v>
      </c>
      <c r="J16" s="291">
        <f>SUMIF('4. Timesheet'!$H$11:$H$100,$C16,'4. Timesheet'!$D$11:$D$100)</f>
        <v>0</v>
      </c>
      <c r="K16" s="291">
        <f>SUMIF('4. Timesheet'!$H$11:$H$100,$C16,'4. Timesheet'!$D$11:$D$100)</f>
        <v>0</v>
      </c>
      <c r="L16" s="291">
        <f>SUMIF('4. Timesheet'!$H$11:$H$100,$C16,'4. Timesheet'!$D$11:$D$100)</f>
        <v>0</v>
      </c>
      <c r="M16" s="291">
        <f>SUMIF('4. Timesheet'!$H$11:$H$100,$C16,'4. Timesheet'!$D$11:$D$100)</f>
        <v>0</v>
      </c>
      <c r="N16" s="291">
        <f>SUMIF('4. Timesheet'!$H$11:$H$100,$C16,'4. Timesheet'!$D$11:$D$100)</f>
        <v>0</v>
      </c>
      <c r="O16" s="291">
        <f>SUMIF('4. Timesheet'!$H$11:$H$100,$C16,'4. Timesheet'!$D$11:$D$100)</f>
        <v>0</v>
      </c>
      <c r="P16" s="291">
        <f>SUMIF('4. Timesheet'!$H$11:$H$100,$C16,'4. Timesheet'!$D$11:$D$100)</f>
        <v>0</v>
      </c>
      <c r="Q16" s="291">
        <f>SUMIF('4. Timesheet'!$H$11:$H$100,$C16,'4. Timesheet'!$D$11:$D$100)</f>
        <v>0</v>
      </c>
      <c r="R16" s="291">
        <f>SUMIF('4. Timesheet'!$H$11:$H$100,$C16,'4. Timesheet'!$D$11:$D$100)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Timesheet'!$H$11:$H$100,$C17,'4. Timesheet'!$C$11:$C$100)</f>
        <v>0</v>
      </c>
      <c r="E17" s="290">
        <f>SUMIF('4. Timesheet'!$H$11:$H$100,$C17,'4. Timesheet'!$D$11:$D$100)</f>
        <v>0</v>
      </c>
      <c r="F17" s="291">
        <f>SUMIF('4. Timesheet'!$H$11:$H$100,$C17,'4. Timesheet'!$D$11:$D$100)</f>
        <v>0</v>
      </c>
      <c r="G17" s="291">
        <f>SUMIF('4. Timesheet'!$H$11:$H$100,$C17,'4. Timesheet'!$D$11:$D$100)</f>
        <v>0</v>
      </c>
      <c r="H17" s="291">
        <f>SUMIF('4. Timesheet'!$H$11:$H$100,$C17,'4. Timesheet'!$D$11:$D$100)</f>
        <v>0</v>
      </c>
      <c r="I17" s="291">
        <f>SUMIF('4. Timesheet'!$H$11:$H$100,$C17,'4. Timesheet'!$D$11:$D$100)</f>
        <v>0</v>
      </c>
      <c r="J17" s="291">
        <f>SUMIF('4. Timesheet'!$H$11:$H$100,$C17,'4. Timesheet'!$D$11:$D$100)</f>
        <v>0</v>
      </c>
      <c r="K17" s="291">
        <f>SUMIF('4. Timesheet'!$H$11:$H$100,$C17,'4. Timesheet'!$D$11:$D$100)</f>
        <v>0</v>
      </c>
      <c r="L17" s="291">
        <f>SUMIF('4. Timesheet'!$H$11:$H$100,$C17,'4. Timesheet'!$D$11:$D$100)</f>
        <v>0</v>
      </c>
      <c r="M17" s="291">
        <f>SUMIF('4. Timesheet'!$H$11:$H$100,$C17,'4. Timesheet'!$D$11:$D$100)</f>
        <v>0</v>
      </c>
      <c r="N17" s="291">
        <f>SUMIF('4. Timesheet'!$H$11:$H$100,$C17,'4. Timesheet'!$D$11:$D$100)</f>
        <v>0</v>
      </c>
      <c r="O17" s="291">
        <f>SUMIF('4. Timesheet'!$H$11:$H$100,$C17,'4. Timesheet'!$D$11:$D$100)</f>
        <v>0</v>
      </c>
      <c r="P17" s="291">
        <f>SUMIF('4. Timesheet'!$H$11:$H$100,$C17,'4. Timesheet'!$D$11:$D$100)</f>
        <v>0</v>
      </c>
      <c r="Q17" s="291">
        <f>SUMIF('4. Timesheet'!$H$11:$H$100,$C17,'4. Timesheet'!$D$11:$D$100)</f>
        <v>0</v>
      </c>
      <c r="R17" s="291">
        <f>SUMIF('4. Timesheet'!$H$11:$H$100,$C17,'4. Timesheet'!$D$11:$D$100)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Timesheet'!$H$11:$H$100,$C18,'4. Timesheet'!$C$11:$C$100)</f>
        <v>0</v>
      </c>
      <c r="E18" s="290">
        <f>SUMIF('4. Timesheet'!$H$11:$H$100,$C18,'4. Timesheet'!$D$11:$D$100)</f>
        <v>0</v>
      </c>
      <c r="F18" s="291">
        <f>SUMIF('4. Timesheet'!$H$11:$H$100,$C18,'4. Timesheet'!$D$11:$D$100)</f>
        <v>0</v>
      </c>
      <c r="G18" s="291">
        <f>SUMIF('4. Timesheet'!$H$11:$H$100,$C18,'4. Timesheet'!$D$11:$D$100)</f>
        <v>0</v>
      </c>
      <c r="H18" s="291">
        <f>SUMIF('4. Timesheet'!$H$11:$H$100,$C18,'4. Timesheet'!$D$11:$D$100)</f>
        <v>0</v>
      </c>
      <c r="I18" s="291">
        <f>SUMIF('4. Timesheet'!$H$11:$H$100,$C18,'4. Timesheet'!$D$11:$D$100)</f>
        <v>0</v>
      </c>
      <c r="J18" s="291">
        <f>SUMIF('4. Timesheet'!$H$11:$H$100,$C18,'4. Timesheet'!$D$11:$D$100)</f>
        <v>0</v>
      </c>
      <c r="K18" s="291">
        <f>SUMIF('4. Timesheet'!$H$11:$H$100,$C18,'4. Timesheet'!$D$11:$D$100)</f>
        <v>0</v>
      </c>
      <c r="L18" s="291">
        <f>SUMIF('4. Timesheet'!$H$11:$H$100,$C18,'4. Timesheet'!$D$11:$D$100)</f>
        <v>0</v>
      </c>
      <c r="M18" s="291">
        <f>SUMIF('4. Timesheet'!$H$11:$H$100,$C18,'4. Timesheet'!$D$11:$D$100)</f>
        <v>0</v>
      </c>
      <c r="N18" s="291">
        <f>SUMIF('4. Timesheet'!$H$11:$H$100,$C18,'4. Timesheet'!$D$11:$D$100)</f>
        <v>0</v>
      </c>
      <c r="O18" s="291">
        <f>SUMIF('4. Timesheet'!$H$11:$H$100,$C18,'4. Timesheet'!$D$11:$D$100)</f>
        <v>0</v>
      </c>
      <c r="P18" s="291">
        <f>SUMIF('4. Timesheet'!$H$11:$H$100,$C18,'4. Timesheet'!$D$11:$D$100)</f>
        <v>0</v>
      </c>
      <c r="Q18" s="291">
        <f>SUMIF('4. Timesheet'!$H$11:$H$100,$C18,'4. Timesheet'!$D$11:$D$100)</f>
        <v>0</v>
      </c>
      <c r="R18" s="291">
        <f>SUMIF('4. Timesheet'!$H$11:$H$100,$C18,'4. Timesheet'!$D$11:$D$100)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Timesheet'!$H$11:$H$100,$C19,'4. Timesheet'!$C$11:$C$100)</f>
        <v>0</v>
      </c>
      <c r="E19" s="290">
        <f>SUMIF('4. Timesheet'!$H$11:$H$100,$C19,'4. Timesheet'!$D$11:$D$100)</f>
        <v>0</v>
      </c>
      <c r="F19" s="291">
        <f>SUMIF('4. Timesheet'!$H$11:$H$100,$C19,'4. Timesheet'!$D$11:$D$100)</f>
        <v>0</v>
      </c>
      <c r="G19" s="291">
        <f>SUMIF('4. Timesheet'!$H$11:$H$100,$C19,'4. Timesheet'!$D$11:$D$100)</f>
        <v>0</v>
      </c>
      <c r="H19" s="291">
        <f>SUMIF('4. Timesheet'!$H$11:$H$100,$C19,'4. Timesheet'!$D$11:$D$100)</f>
        <v>0</v>
      </c>
      <c r="I19" s="291">
        <f>SUMIF('4. Timesheet'!$H$11:$H$100,$C19,'4. Timesheet'!$D$11:$D$100)</f>
        <v>0</v>
      </c>
      <c r="J19" s="291">
        <f>SUMIF('4. Timesheet'!$H$11:$H$100,$C19,'4. Timesheet'!$D$11:$D$100)</f>
        <v>0</v>
      </c>
      <c r="K19" s="291">
        <f>SUMIF('4. Timesheet'!$H$11:$H$100,$C19,'4. Timesheet'!$D$11:$D$100)</f>
        <v>0</v>
      </c>
      <c r="L19" s="291">
        <f>SUMIF('4. Timesheet'!$H$11:$H$100,$C19,'4. Timesheet'!$D$11:$D$100)</f>
        <v>0</v>
      </c>
      <c r="M19" s="291">
        <f>SUMIF('4. Timesheet'!$H$11:$H$100,$C19,'4. Timesheet'!$D$11:$D$100)</f>
        <v>0</v>
      </c>
      <c r="N19" s="291">
        <f>SUMIF('4. Timesheet'!$H$11:$H$100,$C19,'4. Timesheet'!$D$11:$D$100)</f>
        <v>0</v>
      </c>
      <c r="O19" s="291">
        <f>SUMIF('4. Timesheet'!$H$11:$H$100,$C19,'4. Timesheet'!$D$11:$D$100)</f>
        <v>0</v>
      </c>
      <c r="P19" s="291">
        <f>SUMIF('4. Timesheet'!$H$11:$H$100,$C19,'4. Timesheet'!$D$11:$D$100)</f>
        <v>0</v>
      </c>
      <c r="Q19" s="291">
        <f>SUMIF('4. Timesheet'!$H$11:$H$100,$C19,'4. Timesheet'!$D$11:$D$100)</f>
        <v>0</v>
      </c>
      <c r="R19" s="291">
        <f>SUMIF('4. Timesheet'!$H$11:$H$100,$C19,'4. Timesheet'!$D$11:$D$100)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Timesheet'!$H$11:$H$100,$C20,'4. Timesheet'!$C$11:$C$100)</f>
        <v>0</v>
      </c>
      <c r="E20" s="295">
        <f>SUMIF('4. Timesheet'!$H$11:$H$100,$C20,'4. Timesheet'!$D$11:$D$100)</f>
        <v>0</v>
      </c>
      <c r="F20" s="296">
        <f>SUMIF('4. Timesheet'!$H$11:$H$100,$C20,'4. Timesheet'!$D$11:$D$100)</f>
        <v>0</v>
      </c>
      <c r="G20" s="296">
        <f>SUMIF('4. Timesheet'!$H$11:$H$100,$C20,'4. Timesheet'!$D$11:$D$100)</f>
        <v>0</v>
      </c>
      <c r="H20" s="296">
        <f>SUMIF('4. Timesheet'!$H$11:$H$100,$C20,'4. Timesheet'!$D$11:$D$100)</f>
        <v>0</v>
      </c>
      <c r="I20" s="296">
        <f>SUMIF('4. Timesheet'!$H$11:$H$100,$C20,'4. Timesheet'!$D$11:$D$100)</f>
        <v>0</v>
      </c>
      <c r="J20" s="296">
        <f>SUMIF('4. Timesheet'!$H$11:$H$100,$C20,'4. Timesheet'!$D$11:$D$100)</f>
        <v>0</v>
      </c>
      <c r="K20" s="296">
        <f>SUMIF('4. Timesheet'!$H$11:$H$100,$C20,'4. Timesheet'!$D$11:$D$100)</f>
        <v>0</v>
      </c>
      <c r="L20" s="296">
        <f>SUMIF('4. Timesheet'!$H$11:$H$100,$C20,'4. Timesheet'!$D$11:$D$100)</f>
        <v>0</v>
      </c>
      <c r="M20" s="296">
        <f>SUMIF('4. Timesheet'!$H$11:$H$100,$C20,'4. Timesheet'!$D$11:$D$100)</f>
        <v>0</v>
      </c>
      <c r="N20" s="296">
        <f>SUMIF('4. Timesheet'!$H$11:$H$100,$C20,'4. Timesheet'!$D$11:$D$100)</f>
        <v>0</v>
      </c>
      <c r="O20" s="296">
        <f>SUMIF('4. Timesheet'!$H$11:$H$100,$C20,'4. Timesheet'!$D$11:$D$100)</f>
        <v>0</v>
      </c>
      <c r="P20" s="296">
        <f>SUMIF('4. Timesheet'!$H$11:$H$100,$C20,'4. Timesheet'!$D$11:$D$100)</f>
        <v>0</v>
      </c>
      <c r="Q20" s="296">
        <f>SUMIF('4. Timesheet'!$H$11:$H$100,$C20,'4. Timesheet'!$D$11:$D$100)</f>
        <v>0</v>
      </c>
      <c r="R20" s="296">
        <f>SUMIF('4. Timesheet'!$H$11:$H$100,$C20,'4. Timesheet'!$D$11:$D$100)</f>
        <v>0</v>
      </c>
    </row>
    <row r="21" spans="2:18" ht="15.75" thickBot="1">
      <c r="B21" s="257" t="s">
        <v>112</v>
      </c>
      <c r="C21" s="258" t="s">
        <v>111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112</v>
      </c>
      <c r="C22" s="217" t="str">
        <f>IF('3. Resources'!$B$86&lt;&gt;"",'3. Resources'!$B$86,"N/A")</f>
        <v>Tiago</v>
      </c>
      <c r="D22" s="225">
        <v>0</v>
      </c>
      <c r="E22" s="221">
        <f>SUMIF('4. Timesheet'!$H$11:$H$100,$C22,'4. Timesheet'!J$11:J$100)</f>
        <v>0</v>
      </c>
      <c r="F22" s="215">
        <f>SUMIF('4. Timesheet'!$H$11:$H$100,$C22,'4. Timesheet'!K$11:K$100)</f>
        <v>0</v>
      </c>
      <c r="G22" s="215">
        <f>SUMIF('4. Timesheet'!$H$11:$H$100,$C22,'4. Timesheet'!L$11:L$100)</f>
        <v>0</v>
      </c>
      <c r="H22" s="215">
        <f>SUMIF('4. Timesheet'!$H$11:$H$100,$C22,'4. Timesheet'!M$11:M$100)</f>
        <v>0</v>
      </c>
      <c r="I22" s="215">
        <f>SUMIF('4. Timesheet'!$H$11:$H$100,$C22,'4. Timesheet'!N$11:N$100)</f>
        <v>0</v>
      </c>
      <c r="J22" s="215">
        <f>SUMIF('4. Timesheet'!$H$11:$H$100,$C22,'4. Timesheet'!O$11:O$100)</f>
        <v>0</v>
      </c>
      <c r="K22" s="215">
        <f>SUMIF('4. Timesheet'!$H$11:$H$100,$C22,'4. Timesheet'!P$11:P$100)</f>
        <v>0</v>
      </c>
      <c r="L22" s="215">
        <f>SUMIF('4. Timesheet'!$H$11:$H$100,$C22,'4. Timesheet'!Q$11:Q$100)</f>
        <v>0</v>
      </c>
      <c r="M22" s="215">
        <f>SUMIF('4. Timesheet'!$H$11:$H$100,$C22,'4. Timesheet'!R$11:R$100)</f>
        <v>0</v>
      </c>
      <c r="N22" s="215">
        <f>SUMIF('4. Timesheet'!$H$11:$H$100,$C22,'4. Timesheet'!S$11:S$100)</f>
        <v>0</v>
      </c>
      <c r="O22" s="215">
        <f>SUMIF('4. Timesheet'!$H$11:$H$100,$C22,'4. Timesheet'!T$11:T$100)</f>
        <v>0</v>
      </c>
      <c r="P22" s="215">
        <f>SUMIF('4. Timesheet'!$H$11:$H$100,$C22,'4. Timesheet'!U$11:U$100)</f>
        <v>0</v>
      </c>
      <c r="Q22" s="215">
        <f>SUMIF('4. Timesheet'!$H$11:$H$100,$C22,'4. Timesheet'!V$11:V$100)</f>
        <v>0</v>
      </c>
      <c r="R22" s="215">
        <f>SUMIF('4. Timesheet'!$H$11:$H$100,$C22,'4. Timesheet'!W$11:W$100)</f>
        <v>0</v>
      </c>
    </row>
    <row r="23" spans="2:18">
      <c r="B23" s="208" t="s">
        <v>112</v>
      </c>
      <c r="C23" s="218" t="str">
        <f>IF('3. Resources'!$B$87&lt;&gt;"",'3. Resources'!$B$87,"N/A")</f>
        <v>Caio</v>
      </c>
      <c r="D23" s="226">
        <v>0</v>
      </c>
      <c r="E23" s="222">
        <f>SUMIF('4. Timesheet'!$H$11:$H$100,$C23,'4. Timesheet'!J$11:J$100)</f>
        <v>0</v>
      </c>
      <c r="F23" s="207">
        <f>SUMIF('4. Timesheet'!$H$11:$H$100,$C23,'4. Timesheet'!K$11:K$100)</f>
        <v>0</v>
      </c>
      <c r="G23" s="207">
        <f>SUMIF('4. Timesheet'!$H$11:$H$100,$C23,'4. Timesheet'!L$11:L$100)</f>
        <v>0</v>
      </c>
      <c r="H23" s="207">
        <f>SUMIF('4. Timesheet'!$H$11:$H$100,$C23,'4. Timesheet'!M$11:M$100)</f>
        <v>0</v>
      </c>
      <c r="I23" s="207">
        <f>SUMIF('4. Timesheet'!$H$11:$H$100,$C23,'4. Timesheet'!N$11:N$100)</f>
        <v>0</v>
      </c>
      <c r="J23" s="207">
        <f>SUMIF('4. Timesheet'!$H$11:$H$100,$C23,'4. Timesheet'!O$11:O$100)</f>
        <v>0</v>
      </c>
      <c r="K23" s="207">
        <f>SUMIF('4. Timesheet'!$H$11:$H$100,$C23,'4. Timesheet'!P$11:P$100)</f>
        <v>0</v>
      </c>
      <c r="L23" s="207">
        <f>SUMIF('4. Timesheet'!$H$11:$H$100,$C23,'4. Timesheet'!Q$11:Q$100)</f>
        <v>0</v>
      </c>
      <c r="M23" s="207">
        <f>SUMIF('4. Timesheet'!$H$11:$H$100,$C23,'4. Timesheet'!R$11:R$100)</f>
        <v>0</v>
      </c>
      <c r="N23" s="207">
        <f>SUMIF('4. Timesheet'!$H$11:$H$100,$C23,'4. Timesheet'!S$11:S$100)</f>
        <v>0</v>
      </c>
      <c r="O23" s="207">
        <f>SUMIF('4. Timesheet'!$H$11:$H$100,$C23,'4. Timesheet'!T$11:T$100)</f>
        <v>0</v>
      </c>
      <c r="P23" s="207">
        <f>SUMIF('4. Timesheet'!$H$11:$H$100,$C23,'4. Timesheet'!U$11:U$100)</f>
        <v>0</v>
      </c>
      <c r="Q23" s="207">
        <f>SUMIF('4. Timesheet'!$H$11:$H$100,$C23,'4. Timesheet'!V$11:V$100)</f>
        <v>0</v>
      </c>
      <c r="R23" s="207">
        <f>SUMIF('4. Timesheet'!$H$11:$H$100,$C23,'4. Timesheet'!W$11:W$100)</f>
        <v>0</v>
      </c>
    </row>
    <row r="24" spans="2:18">
      <c r="B24" s="208" t="s">
        <v>112</v>
      </c>
      <c r="C24" s="218" t="str">
        <f>IF('3. Resources'!$B$88&lt;&gt;"",'3. Resources'!$B$88,"N/A")</f>
        <v>Kojiio</v>
      </c>
      <c r="D24" s="226">
        <v>0</v>
      </c>
      <c r="E24" s="222">
        <f>SUMIF('4. Timesheet'!$H$11:$H$100,$C24,'4. Timesheet'!J$11:J$100)</f>
        <v>0</v>
      </c>
      <c r="F24" s="207">
        <f>SUMIF('4. Timesheet'!$H$11:$H$100,$C24,'4. Timesheet'!K$11:K$100)</f>
        <v>0</v>
      </c>
      <c r="G24" s="207">
        <f>SUMIF('4. Timesheet'!$H$11:$H$100,$C24,'4. Timesheet'!L$11:L$100)</f>
        <v>0</v>
      </c>
      <c r="H24" s="207">
        <f>SUMIF('4. Timesheet'!$H$11:$H$100,$C24,'4. Timesheet'!M$11:M$100)</f>
        <v>0</v>
      </c>
      <c r="I24" s="207">
        <f>SUMIF('4. Timesheet'!$H$11:$H$100,$C24,'4. Timesheet'!N$11:N$100)</f>
        <v>0</v>
      </c>
      <c r="J24" s="207">
        <f>SUMIF('4. Timesheet'!$H$11:$H$100,$C24,'4. Timesheet'!O$11:O$100)</f>
        <v>0</v>
      </c>
      <c r="K24" s="207">
        <f>SUMIF('4. Timesheet'!$H$11:$H$100,$C24,'4. Timesheet'!P$11:P$100)</f>
        <v>0</v>
      </c>
      <c r="L24" s="207">
        <f>SUMIF('4. Timesheet'!$H$11:$H$100,$C24,'4. Timesheet'!Q$11:Q$100)</f>
        <v>0</v>
      </c>
      <c r="M24" s="207">
        <f>SUMIF('4. Timesheet'!$H$11:$H$100,$C24,'4. Timesheet'!R$11:R$100)</f>
        <v>0</v>
      </c>
      <c r="N24" s="207">
        <f>SUMIF('4. Timesheet'!$H$11:$H$100,$C24,'4. Timesheet'!S$11:S$100)</f>
        <v>0</v>
      </c>
      <c r="O24" s="207">
        <f>SUMIF('4. Timesheet'!$H$11:$H$100,$C24,'4. Timesheet'!T$11:T$100)</f>
        <v>0</v>
      </c>
      <c r="P24" s="207">
        <f>SUMIF('4. Timesheet'!$H$11:$H$100,$C24,'4. Timesheet'!U$11:U$100)</f>
        <v>0</v>
      </c>
      <c r="Q24" s="207">
        <f>SUMIF('4. Timesheet'!$H$11:$H$100,$C24,'4. Timesheet'!V$11:V$100)</f>
        <v>0</v>
      </c>
      <c r="R24" s="207">
        <f>SUMIF('4. Timesheet'!$H$11:$H$100,$C24,'4. Timesheet'!W$11:W$100)</f>
        <v>0</v>
      </c>
    </row>
    <row r="25" spans="2:18">
      <c r="B25" s="208" t="s">
        <v>112</v>
      </c>
      <c r="C25" s="218" t="str">
        <f>IF('3. Resources'!$B$89&lt;&gt;"",'3. Resources'!$B$89,"N/A")</f>
        <v>N/A</v>
      </c>
      <c r="D25" s="226">
        <v>0</v>
      </c>
      <c r="E25" s="222">
        <f>SUMIF('4. Timesheet'!$H$11:$H$100,$C25,'4. Timesheet'!J$11:J$100)</f>
        <v>0</v>
      </c>
      <c r="F25" s="207">
        <f>SUMIF('4. Timesheet'!$H$11:$H$100,$C25,'4. Timesheet'!K$11:K$100)</f>
        <v>0</v>
      </c>
      <c r="G25" s="207">
        <f>SUMIF('4. Timesheet'!$H$11:$H$100,$C25,'4. Timesheet'!L$11:L$100)</f>
        <v>0</v>
      </c>
      <c r="H25" s="207">
        <f>SUMIF('4. Timesheet'!$H$11:$H$100,$C25,'4. Timesheet'!M$11:M$100)</f>
        <v>0</v>
      </c>
      <c r="I25" s="207">
        <f>SUMIF('4. Timesheet'!$H$11:$H$100,$C25,'4. Timesheet'!N$11:N$100)</f>
        <v>0</v>
      </c>
      <c r="J25" s="207">
        <f>SUMIF('4. Timesheet'!$H$11:$H$100,$C25,'4. Timesheet'!O$11:O$100)</f>
        <v>0</v>
      </c>
      <c r="K25" s="207">
        <f>SUMIF('4. Timesheet'!$H$11:$H$100,$C25,'4. Timesheet'!P$11:P$100)</f>
        <v>0</v>
      </c>
      <c r="L25" s="207">
        <f>SUMIF('4. Timesheet'!$H$11:$H$100,$C25,'4. Timesheet'!Q$11:Q$100)</f>
        <v>0</v>
      </c>
      <c r="M25" s="207">
        <f>SUMIF('4. Timesheet'!$H$11:$H$100,$C25,'4. Timesheet'!R$11:R$100)</f>
        <v>0</v>
      </c>
      <c r="N25" s="207">
        <f>SUMIF('4. Timesheet'!$H$11:$H$100,$C25,'4. Timesheet'!S$11:S$100)</f>
        <v>0</v>
      </c>
      <c r="O25" s="207">
        <f>SUMIF('4. Timesheet'!$H$11:$H$100,$C25,'4. Timesheet'!T$11:T$100)</f>
        <v>0</v>
      </c>
      <c r="P25" s="207">
        <f>SUMIF('4. Timesheet'!$H$11:$H$100,$C25,'4. Timesheet'!U$11:U$100)</f>
        <v>0</v>
      </c>
      <c r="Q25" s="207">
        <f>SUMIF('4. Timesheet'!$H$11:$H$100,$C25,'4. Timesheet'!V$11:V$100)</f>
        <v>0</v>
      </c>
      <c r="R25" s="207">
        <f>SUMIF('4. Timesheet'!$H$11:$H$100,$C25,'4. Timesheet'!W$11:W$100)</f>
        <v>0</v>
      </c>
    </row>
    <row r="26" spans="2:18">
      <c r="B26" s="208" t="s">
        <v>112</v>
      </c>
      <c r="C26" s="218" t="str">
        <f>IF('3. Resources'!$B$90&lt;&gt;"",'3. Resources'!$B$90,"N/A")</f>
        <v>N/A</v>
      </c>
      <c r="D26" s="226">
        <v>0</v>
      </c>
      <c r="E26" s="222">
        <f>SUMIF('4. Timesheet'!$H$11:$H$100,$C26,'4. Timesheet'!J$11:J$100)</f>
        <v>0</v>
      </c>
      <c r="F26" s="207">
        <f>SUMIF('4. Timesheet'!$H$11:$H$100,$C26,'4. Timesheet'!K$11:K$100)</f>
        <v>0</v>
      </c>
      <c r="G26" s="207">
        <f>SUMIF('4. Timesheet'!$H$11:$H$100,$C26,'4. Timesheet'!L$11:L$100)</f>
        <v>0</v>
      </c>
      <c r="H26" s="207">
        <f>SUMIF('4. Timesheet'!$H$11:$H$100,$C26,'4. Timesheet'!M$11:M$100)</f>
        <v>0</v>
      </c>
      <c r="I26" s="207">
        <f>SUMIF('4. Timesheet'!$H$11:$H$100,$C26,'4. Timesheet'!N$11:N$100)</f>
        <v>0</v>
      </c>
      <c r="J26" s="207">
        <f>SUMIF('4. Timesheet'!$H$11:$H$100,$C26,'4. Timesheet'!O$11:O$100)</f>
        <v>0</v>
      </c>
      <c r="K26" s="207">
        <f>SUMIF('4. Timesheet'!$H$11:$H$100,$C26,'4. Timesheet'!P$11:P$100)</f>
        <v>0</v>
      </c>
      <c r="L26" s="207">
        <f>SUMIF('4. Timesheet'!$H$11:$H$100,$C26,'4. Timesheet'!Q$11:Q$100)</f>
        <v>0</v>
      </c>
      <c r="M26" s="207">
        <f>SUMIF('4. Timesheet'!$H$11:$H$100,$C26,'4. Timesheet'!R$11:R$100)</f>
        <v>0</v>
      </c>
      <c r="N26" s="207">
        <f>SUMIF('4. Timesheet'!$H$11:$H$100,$C26,'4. Timesheet'!S$11:S$100)</f>
        <v>0</v>
      </c>
      <c r="O26" s="207">
        <f>SUMIF('4. Timesheet'!$H$11:$H$100,$C26,'4. Timesheet'!T$11:T$100)</f>
        <v>0</v>
      </c>
      <c r="P26" s="207">
        <f>SUMIF('4. Timesheet'!$H$11:$H$100,$C26,'4. Timesheet'!U$11:U$100)</f>
        <v>0</v>
      </c>
      <c r="Q26" s="207">
        <f>SUMIF('4. Timesheet'!$H$11:$H$100,$C26,'4. Timesheet'!V$11:V$100)</f>
        <v>0</v>
      </c>
      <c r="R26" s="207">
        <f>SUMIF('4. Timesheet'!$H$11:$H$100,$C26,'4. Timesheet'!W$11:W$100)</f>
        <v>0</v>
      </c>
    </row>
    <row r="27" spans="2:18">
      <c r="B27" s="208" t="s">
        <v>112</v>
      </c>
      <c r="C27" s="218" t="str">
        <f>IF('3. Resources'!$B$91&lt;&gt;"",'3. Resources'!$B$91,"N/A")</f>
        <v>N/A</v>
      </c>
      <c r="D27" s="226">
        <v>0</v>
      </c>
      <c r="E27" s="222">
        <f>SUMIF('4. Timesheet'!$H$11:$H$100,$C27,'4. Timesheet'!J$11:J$100)</f>
        <v>0</v>
      </c>
      <c r="F27" s="207">
        <f>SUMIF('4. Timesheet'!$H$11:$H$100,$C27,'4. Timesheet'!K$11:K$100)</f>
        <v>0</v>
      </c>
      <c r="G27" s="207">
        <f>SUMIF('4. Timesheet'!$H$11:$H$100,$C27,'4. Timesheet'!L$11:L$100)</f>
        <v>0</v>
      </c>
      <c r="H27" s="207">
        <f>SUMIF('4. Timesheet'!$H$11:$H$100,$C27,'4. Timesheet'!M$11:M$100)</f>
        <v>0</v>
      </c>
      <c r="I27" s="207">
        <f>SUMIF('4. Timesheet'!$H$11:$H$100,$C27,'4. Timesheet'!N$11:N$100)</f>
        <v>0</v>
      </c>
      <c r="J27" s="207">
        <f>SUMIF('4. Timesheet'!$H$11:$H$100,$C27,'4. Timesheet'!O$11:O$100)</f>
        <v>0</v>
      </c>
      <c r="K27" s="207">
        <f>SUMIF('4. Timesheet'!$H$11:$H$100,$C27,'4. Timesheet'!P$11:P$100)</f>
        <v>0</v>
      </c>
      <c r="L27" s="207">
        <f>SUMIF('4. Timesheet'!$H$11:$H$100,$C27,'4. Timesheet'!Q$11:Q$100)</f>
        <v>0</v>
      </c>
      <c r="M27" s="207">
        <f>SUMIF('4. Timesheet'!$H$11:$H$100,$C27,'4. Timesheet'!R$11:R$100)</f>
        <v>0</v>
      </c>
      <c r="N27" s="207">
        <f>SUMIF('4. Timesheet'!$H$11:$H$100,$C27,'4. Timesheet'!S$11:S$100)</f>
        <v>0</v>
      </c>
      <c r="O27" s="207">
        <f>SUMIF('4. Timesheet'!$H$11:$H$100,$C27,'4. Timesheet'!T$11:T$100)</f>
        <v>0</v>
      </c>
      <c r="P27" s="207">
        <f>SUMIF('4. Timesheet'!$H$11:$H$100,$C27,'4. Timesheet'!U$11:U$100)</f>
        <v>0</v>
      </c>
      <c r="Q27" s="207">
        <f>SUMIF('4. Timesheet'!$H$11:$H$100,$C27,'4. Timesheet'!V$11:V$100)</f>
        <v>0</v>
      </c>
      <c r="R27" s="207">
        <f>SUMIF('4. Timesheet'!$H$11:$H$100,$C27,'4. Timesheet'!W$11:W$100)</f>
        <v>0</v>
      </c>
    </row>
    <row r="28" spans="2:18">
      <c r="B28" s="208" t="s">
        <v>112</v>
      </c>
      <c r="C28" s="218" t="str">
        <f>IF('3. Resources'!$B$92&lt;&gt;"",'3. Resources'!$B$92,"N/A")</f>
        <v>N/A</v>
      </c>
      <c r="D28" s="226">
        <v>0</v>
      </c>
      <c r="E28" s="222">
        <f>SUMIF('4. Timesheet'!$H$11:$H$100,$C28,'4. Timesheet'!J$11:J$100)</f>
        <v>0</v>
      </c>
      <c r="F28" s="207">
        <f>SUMIF('4. Timesheet'!$H$11:$H$100,$C28,'4. Timesheet'!K$11:K$100)</f>
        <v>0</v>
      </c>
      <c r="G28" s="207">
        <f>SUMIF('4. Timesheet'!$H$11:$H$100,$C28,'4. Timesheet'!L$11:L$100)</f>
        <v>0</v>
      </c>
      <c r="H28" s="207">
        <f>SUMIF('4. Timesheet'!$H$11:$H$100,$C28,'4. Timesheet'!M$11:M$100)</f>
        <v>0</v>
      </c>
      <c r="I28" s="207">
        <f>SUMIF('4. Timesheet'!$H$11:$H$100,$C28,'4. Timesheet'!N$11:N$100)</f>
        <v>0</v>
      </c>
      <c r="J28" s="207">
        <f>SUMIF('4. Timesheet'!$H$11:$H$100,$C28,'4. Timesheet'!O$11:O$100)</f>
        <v>0</v>
      </c>
      <c r="K28" s="207">
        <f>SUMIF('4. Timesheet'!$H$11:$H$100,$C28,'4. Timesheet'!P$11:P$100)</f>
        <v>0</v>
      </c>
      <c r="L28" s="207">
        <f>SUMIF('4. Timesheet'!$H$11:$H$100,$C28,'4. Timesheet'!Q$11:Q$100)</f>
        <v>0</v>
      </c>
      <c r="M28" s="207">
        <f>SUMIF('4. Timesheet'!$H$11:$H$100,$C28,'4. Timesheet'!R$11:R$100)</f>
        <v>0</v>
      </c>
      <c r="N28" s="207">
        <f>SUMIF('4. Timesheet'!$H$11:$H$100,$C28,'4. Timesheet'!S$11:S$100)</f>
        <v>0</v>
      </c>
      <c r="O28" s="207">
        <f>SUMIF('4. Timesheet'!$H$11:$H$100,$C28,'4. Timesheet'!T$11:T$100)</f>
        <v>0</v>
      </c>
      <c r="P28" s="207">
        <f>SUMIF('4. Timesheet'!$H$11:$H$100,$C28,'4. Timesheet'!U$11:U$100)</f>
        <v>0</v>
      </c>
      <c r="Q28" s="207">
        <f>SUMIF('4. Timesheet'!$H$11:$H$100,$C28,'4. Timesheet'!V$11:V$100)</f>
        <v>0</v>
      </c>
      <c r="R28" s="207">
        <f>SUMIF('4. Timesheet'!$H$11:$H$100,$C28,'4. Timesheet'!W$11:W$100)</f>
        <v>0</v>
      </c>
    </row>
    <row r="29" spans="2:18">
      <c r="B29" s="208" t="s">
        <v>112</v>
      </c>
      <c r="C29" s="218" t="str">
        <f>IF('3. Resources'!$B$93&lt;&gt;"",'3. Resources'!$B$93,"N/A")</f>
        <v>N/A</v>
      </c>
      <c r="D29" s="226">
        <v>0</v>
      </c>
      <c r="E29" s="222">
        <f>SUMIF('4. Timesheet'!$H$11:$H$100,$C29,'4. Timesheet'!J$11:J$100)</f>
        <v>0</v>
      </c>
      <c r="F29" s="207">
        <f>SUMIF('4. Timesheet'!$H$11:$H$100,$C29,'4. Timesheet'!K$11:K$100)</f>
        <v>0</v>
      </c>
      <c r="G29" s="207">
        <f>SUMIF('4. Timesheet'!$H$11:$H$100,$C29,'4. Timesheet'!L$11:L$100)</f>
        <v>0</v>
      </c>
      <c r="H29" s="207">
        <f>SUMIF('4. Timesheet'!$H$11:$H$100,$C29,'4. Timesheet'!M$11:M$100)</f>
        <v>0</v>
      </c>
      <c r="I29" s="207">
        <f>SUMIF('4. Timesheet'!$H$11:$H$100,$C29,'4. Timesheet'!N$11:N$100)</f>
        <v>0</v>
      </c>
      <c r="J29" s="207">
        <f>SUMIF('4. Timesheet'!$H$11:$H$100,$C29,'4. Timesheet'!O$11:O$100)</f>
        <v>0</v>
      </c>
      <c r="K29" s="207">
        <f>SUMIF('4. Timesheet'!$H$11:$H$100,$C29,'4. Timesheet'!P$11:P$100)</f>
        <v>0</v>
      </c>
      <c r="L29" s="207">
        <f>SUMIF('4. Timesheet'!$H$11:$H$100,$C29,'4. Timesheet'!Q$11:Q$100)</f>
        <v>0</v>
      </c>
      <c r="M29" s="207">
        <f>SUMIF('4. Timesheet'!$H$11:$H$100,$C29,'4. Timesheet'!R$11:R$100)</f>
        <v>0</v>
      </c>
      <c r="N29" s="207">
        <f>SUMIF('4. Timesheet'!$H$11:$H$100,$C29,'4. Timesheet'!S$11:S$100)</f>
        <v>0</v>
      </c>
      <c r="O29" s="207">
        <f>SUMIF('4. Timesheet'!$H$11:$H$100,$C29,'4. Timesheet'!T$11:T$100)</f>
        <v>0</v>
      </c>
      <c r="P29" s="207">
        <f>SUMIF('4. Timesheet'!$H$11:$H$100,$C29,'4. Timesheet'!U$11:U$100)</f>
        <v>0</v>
      </c>
      <c r="Q29" s="207">
        <f>SUMIF('4. Timesheet'!$H$11:$H$100,$C29,'4. Timesheet'!V$11:V$100)</f>
        <v>0</v>
      </c>
      <c r="R29" s="207">
        <f>SUMIF('4. Timesheet'!$H$11:$H$100,$C29,'4. Timesheet'!W$11:W$100)</f>
        <v>0</v>
      </c>
    </row>
    <row r="30" spans="2:18">
      <c r="B30" s="208" t="s">
        <v>112</v>
      </c>
      <c r="C30" s="218" t="str">
        <f>IF('3. Resources'!$B$94&lt;&gt;"",'3. Resources'!$B$94,"N/A")</f>
        <v>N/A</v>
      </c>
      <c r="D30" s="226">
        <v>0</v>
      </c>
      <c r="E30" s="222">
        <f>SUMIF('4. Timesheet'!$H$11:$H$100,$C30,'4. Timesheet'!J$11:J$100)</f>
        <v>0</v>
      </c>
      <c r="F30" s="207">
        <f>SUMIF('4. Timesheet'!$H$11:$H$100,$C30,'4. Timesheet'!K$11:K$100)</f>
        <v>0</v>
      </c>
      <c r="G30" s="207">
        <f>SUMIF('4. Timesheet'!$H$11:$H$100,$C30,'4. Timesheet'!L$11:L$100)</f>
        <v>0</v>
      </c>
      <c r="H30" s="207">
        <f>SUMIF('4. Timesheet'!$H$11:$H$100,$C30,'4. Timesheet'!M$11:M$100)</f>
        <v>0</v>
      </c>
      <c r="I30" s="207">
        <f>SUMIF('4. Timesheet'!$H$11:$H$100,$C30,'4. Timesheet'!N$11:N$100)</f>
        <v>0</v>
      </c>
      <c r="J30" s="207">
        <f>SUMIF('4. Timesheet'!$H$11:$H$100,$C30,'4. Timesheet'!O$11:O$100)</f>
        <v>0</v>
      </c>
      <c r="K30" s="207">
        <f>SUMIF('4. Timesheet'!$H$11:$H$100,$C30,'4. Timesheet'!P$11:P$100)</f>
        <v>0</v>
      </c>
      <c r="L30" s="207">
        <f>SUMIF('4. Timesheet'!$H$11:$H$100,$C30,'4. Timesheet'!Q$11:Q$100)</f>
        <v>0</v>
      </c>
      <c r="M30" s="207">
        <f>SUMIF('4. Timesheet'!$H$11:$H$100,$C30,'4. Timesheet'!R$11:R$100)</f>
        <v>0</v>
      </c>
      <c r="N30" s="207">
        <f>SUMIF('4. Timesheet'!$H$11:$H$100,$C30,'4. Timesheet'!S$11:S$100)</f>
        <v>0</v>
      </c>
      <c r="O30" s="207">
        <f>SUMIF('4. Timesheet'!$H$11:$H$100,$C30,'4. Timesheet'!T$11:T$100)</f>
        <v>0</v>
      </c>
      <c r="P30" s="207">
        <f>SUMIF('4. Timesheet'!$H$11:$H$100,$C30,'4. Timesheet'!U$11:U$100)</f>
        <v>0</v>
      </c>
      <c r="Q30" s="207">
        <f>SUMIF('4. Timesheet'!$H$11:$H$100,$C30,'4. Timesheet'!V$11:V$100)</f>
        <v>0</v>
      </c>
      <c r="R30" s="207">
        <f>SUMIF('4. Timesheet'!$H$11:$H$100,$C30,'4. Timesheet'!W$11:W$100)</f>
        <v>0</v>
      </c>
    </row>
    <row r="31" spans="2:18" ht="15.75" thickBot="1">
      <c r="B31" s="209" t="s">
        <v>112</v>
      </c>
      <c r="C31" s="219" t="str">
        <f>IF('3. Resources'!$B$95&lt;&gt;"",'3. Resources'!$B$95,"N/A")</f>
        <v>N/A</v>
      </c>
      <c r="D31" s="227">
        <v>0</v>
      </c>
      <c r="E31" s="223">
        <f>SUMIF('4. Timesheet'!$H$11:$H$100,$C31,'4. Timesheet'!J$11:J$100)</f>
        <v>0</v>
      </c>
      <c r="F31" s="210">
        <f>SUMIF('4. Timesheet'!$H$11:$H$100,$C31,'4. Timesheet'!K$11:K$100)</f>
        <v>0</v>
      </c>
      <c r="G31" s="210">
        <f>SUMIF('4. Timesheet'!$H$11:$H$100,$C31,'4. Timesheet'!L$11:L$100)</f>
        <v>0</v>
      </c>
      <c r="H31" s="210">
        <f>SUMIF('4. Timesheet'!$H$11:$H$100,$C31,'4. Timesheet'!M$11:M$100)</f>
        <v>0</v>
      </c>
      <c r="I31" s="210">
        <f>SUMIF('4. Timesheet'!$H$11:$H$100,$C31,'4. Timesheet'!N$11:N$100)</f>
        <v>0</v>
      </c>
      <c r="J31" s="210">
        <f>SUMIF('4. Timesheet'!$H$11:$H$100,$C31,'4. Timesheet'!O$11:O$100)</f>
        <v>0</v>
      </c>
      <c r="K31" s="210">
        <f>SUMIF('4. Timesheet'!$H$11:$H$100,$C31,'4. Timesheet'!P$11:P$100)</f>
        <v>0</v>
      </c>
      <c r="L31" s="210">
        <f>SUMIF('4. Timesheet'!$H$11:$H$100,$C31,'4. Timesheet'!Q$11:Q$100)</f>
        <v>0</v>
      </c>
      <c r="M31" s="210">
        <f>SUMIF('4. Timesheet'!$H$11:$H$100,$C31,'4. Timesheet'!R$11:R$100)</f>
        <v>0</v>
      </c>
      <c r="N31" s="210">
        <f>SUMIF('4. Timesheet'!$H$11:$H$100,$C31,'4. Timesheet'!S$11:S$100)</f>
        <v>0</v>
      </c>
      <c r="O31" s="210">
        <f>SUMIF('4. Timesheet'!$H$11:$H$100,$C31,'4. Timesheet'!T$11:T$100)</f>
        <v>0</v>
      </c>
      <c r="P31" s="210">
        <f>SUMIF('4. Timesheet'!$H$11:$H$100,$C31,'4. Timesheet'!U$11:U$100)</f>
        <v>0</v>
      </c>
      <c r="Q31" s="210">
        <f>SUMIF('4. Timesheet'!$H$11:$H$100,$C31,'4. Timesheet'!V$11:V$100)</f>
        <v>0</v>
      </c>
      <c r="R31" s="210">
        <f>SUMIF('4. Timesheet'!$H$11:$H$100,$C31,'4. Timesheet'!W$11:W$100)</f>
        <v>0</v>
      </c>
    </row>
    <row r="32" spans="2:18" ht="15.75" thickBot="1">
      <c r="B32" s="211" t="s">
        <v>113</v>
      </c>
      <c r="C32" s="220" t="s">
        <v>111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113</v>
      </c>
      <c r="C33" s="230" t="str">
        <f>IF('3. Resources'!$B$86&lt;&gt;"",'3. Resources'!$B$86,"N/A")</f>
        <v>Tiago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113</v>
      </c>
      <c r="C34" s="234" t="str">
        <f>IF('3. Resources'!$B$87&lt;&gt;"",'3. Resources'!$B$87,"N/A")</f>
        <v>Caio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113</v>
      </c>
      <c r="C35" s="234" t="str">
        <f>IF('3. Resources'!$B$88&lt;&gt;"",'3. Resources'!$B$88,"N/A")</f>
        <v>Kojiio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113</v>
      </c>
      <c r="C36" s="234" t="str">
        <f>IF('3. Resources'!$B$89&lt;&gt;"",'3. Resources'!$B$89,"N/A")</f>
        <v>N/A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113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113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113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113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113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113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114</v>
      </c>
      <c r="C43" s="220" t="s">
        <v>111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114</v>
      </c>
      <c r="C44" s="230" t="str">
        <f>IF('3. Resources'!$B$86&lt;&gt;"",'3. Resources'!$B$86,"N/A")</f>
        <v>Tiago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114</v>
      </c>
      <c r="C45" s="234" t="str">
        <f>IF('3. Resources'!$B$87&lt;&gt;"",'3. Resources'!$B$87,"N/A")</f>
        <v>Caio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114</v>
      </c>
      <c r="C46" s="234" t="str">
        <f>IF('3. Resources'!$B$88&lt;&gt;"",'3. Resources'!$B$88,"N/A")</f>
        <v>Kojiio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114</v>
      </c>
      <c r="C47" s="234" t="str">
        <f>IF('3. Resources'!$B$89&lt;&gt;"",'3. Resources'!$B$89,"N/A")</f>
        <v>N/A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114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114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114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114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114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114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111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Tiago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Caio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Kojiio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N/A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391" t="s">
        <v>42</v>
      </c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3"/>
    </row>
    <row r="67" spans="2:18" ht="15.75" thickBot="1">
      <c r="B67" s="268" t="s">
        <v>117</v>
      </c>
      <c r="C67" s="269" t="s">
        <v>111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117</v>
      </c>
      <c r="C68" s="276" t="str">
        <f>IF('3. Resources'!$B$86&lt;&gt;"",'3. Resources'!$B$86,"N/A")</f>
        <v>Tiago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117</v>
      </c>
      <c r="C69" s="278" t="str">
        <f>IF('3. Resources'!$B$87&lt;&gt;"",'3. Resources'!$B$87,"N/A")</f>
        <v>Caio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117</v>
      </c>
      <c r="C70" s="278" t="str">
        <f>IF('3. Resources'!$B$88&lt;&gt;"",'3. Resources'!$B$88,"N/A")</f>
        <v>Kojiio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117</v>
      </c>
      <c r="C71" s="278" t="str">
        <f>IF('3. Resources'!$B$89&lt;&gt;"",'3. Resources'!$B$89,"N/A")</f>
        <v>N/A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117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117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117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117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117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117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116</v>
      </c>
      <c r="C78" s="269" t="s">
        <v>111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116</v>
      </c>
      <c r="C79" s="276" t="str">
        <f>IF('3. Resources'!$B$86&lt;&gt;"",'3. Resources'!$B$86,"N/A")</f>
        <v>Tiago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116</v>
      </c>
      <c r="C80" s="278" t="str">
        <f>IF('3. Resources'!$B$87&lt;&gt;"",'3. Resources'!$B$87,"N/A")</f>
        <v>Caio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116</v>
      </c>
      <c r="C81" s="278" t="str">
        <f>IF('3. Resources'!$B$88&lt;&gt;"",'3. Resources'!$B$88,"N/A")</f>
        <v>Kojiio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116</v>
      </c>
      <c r="C82" s="278" t="str">
        <f>IF('3. Resources'!$B$89&lt;&gt;"",'3. Resources'!$B$89,"N/A")</f>
        <v>N/A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116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116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116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116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116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116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391" t="s">
        <v>43</v>
      </c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3"/>
    </row>
    <row r="91" spans="2:18" ht="15.75" thickBot="1">
      <c r="B91" s="268" t="s">
        <v>117</v>
      </c>
      <c r="C91" s="269" t="s">
        <v>111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117</v>
      </c>
      <c r="C92" s="276" t="str">
        <f>IF('3. Resources'!$B$86&lt;&gt;"",'3. Resources'!$B$86,"N/A")</f>
        <v>Tiago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117</v>
      </c>
      <c r="C93" s="278" t="str">
        <f>IF('3. Resources'!$B$87&lt;&gt;"",'3. Resources'!$B$87,"N/A")</f>
        <v>Caio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117</v>
      </c>
      <c r="C94" s="278" t="str">
        <f>IF('3. Resources'!$B$88&lt;&gt;"",'3. Resources'!$B$88,"N/A")</f>
        <v>Kojiio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117</v>
      </c>
      <c r="C95" s="278" t="str">
        <f>IF('3. Resources'!$B$89&lt;&gt;"",'3. Resources'!$B$89,"N/A")</f>
        <v>N/A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117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117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117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117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117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117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115</v>
      </c>
      <c r="C102" s="269" t="s">
        <v>111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115</v>
      </c>
      <c r="C103" s="276" t="str">
        <f>IF('3. Resources'!$B$86&lt;&gt;"",'3. Resources'!$B$86,"N/A")</f>
        <v>Tiago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115</v>
      </c>
      <c r="C104" s="278" t="str">
        <f>IF('3. Resources'!$B$87&lt;&gt;"",'3. Resources'!$B$87,"N/A")</f>
        <v>Caio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115</v>
      </c>
      <c r="C105" s="278" t="str">
        <f>IF('3. Resources'!$B$88&lt;&gt;"",'3. Resources'!$B$88,"N/A")</f>
        <v>Kojiio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115</v>
      </c>
      <c r="C106" s="278" t="str">
        <f>IF('3. Resources'!$B$89&lt;&gt;"",'3. Resources'!$B$89,"N/A")</f>
        <v>N/A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115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115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115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115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115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115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15" priority="10" stopIfTrue="1">
      <formula>OR(WEEKDAY(E7)=1,WEEKDAY(E7)=7,E8="FER")</formula>
    </cfRule>
  </conditionalFormatting>
  <conditionalFormatting sqref="E8:R8">
    <cfRule type="expression" dxfId="14" priority="9" stopIfTrue="1">
      <formula>OR(WEEKDAY(E7)=1,WEEKDAY(E7)=7,E8="FER")</formula>
    </cfRule>
  </conditionalFormatting>
  <conditionalFormatting sqref="D91:R91 E67:R88 E92:R112">
    <cfRule type="expression" dxfId="13" priority="8">
      <formula>"SE(E(DIA.DA.SEMANA(D59)&lt;&gt;1;DIA.DA.SEMANA(D59)&lt;&gt;7)"</formula>
    </cfRule>
  </conditionalFormatting>
  <conditionalFormatting sqref="E9:R9">
    <cfRule type="expression" dxfId="12" priority="7" stopIfTrue="1">
      <formula>OR(WEEKDAY(E7)=1,WEEKDAY(E7)=7,E8="FER")</formula>
    </cfRule>
  </conditionalFormatting>
  <conditionalFormatting sqref="D7:Q7">
    <cfRule type="expression" dxfId="11" priority="6" stopIfTrue="1">
      <formula>OR(WEEKDAY(D7)=1,WEEKDAY(D7)=7,D8="FER")</formula>
    </cfRule>
  </conditionalFormatting>
  <conditionalFormatting sqref="D9:Q9">
    <cfRule type="expression" dxfId="10" priority="5" stopIfTrue="1">
      <formula>OR(WEEKDAY(D7)=1,WEEKDAY(D7)=7,D8="FER")</formula>
    </cfRule>
  </conditionalFormatting>
  <conditionalFormatting sqref="D8:Q8">
    <cfRule type="expression" dxfId="9" priority="4" stopIfTrue="1">
      <formula>OR(WEEKDAY(D7)=1,WEEKDAY(D7)=7,D8="FER")</formula>
    </cfRule>
  </conditionalFormatting>
  <conditionalFormatting sqref="R7">
    <cfRule type="expression" dxfId="8" priority="3" stopIfTrue="1">
      <formula>OR(WEEKDAY(R7)=1,WEEKDAY(R7)=7,R8="FER")</formula>
    </cfRule>
  </conditionalFormatting>
  <conditionalFormatting sqref="R9">
    <cfRule type="expression" dxfId="7" priority="2" stopIfTrue="1">
      <formula>OR(WEEKDAY(R7)=1,WEEKDAY(R7)=7,R8="FER")</formula>
    </cfRule>
  </conditionalFormatting>
  <conditionalFormatting sqref="R8">
    <cfRule type="expression" dxfId="6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101</v>
      </c>
    </row>
    <row r="2" spans="1:1">
      <c r="A2" s="2" t="s">
        <v>102</v>
      </c>
    </row>
    <row r="3" spans="1:1">
      <c r="A3" s="2" t="s">
        <v>119</v>
      </c>
    </row>
    <row r="4" spans="1:1">
      <c r="A4" s="2" t="s">
        <v>118</v>
      </c>
    </row>
    <row r="5" spans="1:1">
      <c r="A5" s="2" t="s">
        <v>120</v>
      </c>
    </row>
    <row r="6" spans="1:1">
      <c r="A6" s="2" t="s">
        <v>121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cp:lastPrinted>2008-05-26T18:48:45Z</cp:lastPrinted>
  <dcterms:created xsi:type="dcterms:W3CDTF">2006-03-30T19:39:22Z</dcterms:created>
  <dcterms:modified xsi:type="dcterms:W3CDTF">2010-11-17T21:39:30Z</dcterms:modified>
</cp:coreProperties>
</file>