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5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6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7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8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naliu/Desktop/orbit assessment/K327 Exam 3/"/>
    </mc:Choice>
  </mc:AlternateContent>
  <xr:revisionPtr revIDLastSave="0" documentId="13_ncr:1_{55AD8F5E-57D7-B742-8706-A71E275BE0B2}" xr6:coauthVersionLast="47" xr6:coauthVersionMax="47" xr10:uidLastSave="{00000000-0000-0000-0000-000000000000}"/>
  <bookViews>
    <workbookView xWindow="12400" yWindow="4560" windowWidth="33360" windowHeight="21300" activeTab="1" xr2:uid="{00000000-000D-0000-FFFF-FFFF00000000}"/>
  </bookViews>
  <sheets>
    <sheet name="Nozzles Introduction" sheetId="3" r:id="rId1"/>
    <sheet name="Main Menu" sheetId="16" r:id="rId2"/>
    <sheet name="Nozzle Flow Rate Calculation" sheetId="9" r:id="rId3"/>
    <sheet name="Low Limit Calculation " sheetId="8" r:id="rId4"/>
    <sheet name="Pump Performance Calculation" sheetId="10" r:id="rId5"/>
    <sheet name="Density Conversion" sheetId="11" r:id="rId6"/>
    <sheet name="Additional Conversion" sheetId="12" r:id="rId7"/>
    <sheet name="Nozzle Selection Model" sheetId="14" r:id="rId8"/>
    <sheet name="Nozzle Selection Helper" sheetId="13" state="hidden" r:id="rId9"/>
    <sheet name="References " sheetId="17" r:id="rId10"/>
    <sheet name="Specialty Applications" sheetId="5" r:id="rId11"/>
    <sheet name="Sheet3" sheetId="15" state="hidden" r:id="rId12"/>
    <sheet name="Broadcast Nozzles" sheetId="4" r:id="rId13"/>
    <sheet name="Tables" sheetId="1" state="hidden" r:id="rId14"/>
    <sheet name="Helper" sheetId="7" state="hidden" r:id="rId15"/>
    <sheet name="Liquid Fertilizer" sheetId="6" r:id="rId1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16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16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irblast">'Nozzle Selection Helper'!$D$51:$D$52</definedName>
    <definedName name="Airblast_name">'Specialty Applications'!$D$13:$D$14</definedName>
    <definedName name="Airblast_pics">'Specialty Applications'!$C$13:$C$14</definedName>
    <definedName name="Airblast_rating">'Specialty Applications'!$E$13:$N$14</definedName>
    <definedName name="Application_Type">'Nozzle Selection Helper'!$B$23</definedName>
    <definedName name="Application_Type_Cell_Link">Helper!$C$54</definedName>
    <definedName name="Applications_Types">Helper!$B$55:$B$57</definedName>
    <definedName name="Banding_name">'Specialty Applications'!$D$4:$D$6</definedName>
    <definedName name="Banding_Pics">'Specialty Applications'!$C$4:$C$6</definedName>
    <definedName name="Banding_rating">'Specialty Applications'!$E$4:$N$6</definedName>
    <definedName name="Boom_Size">Tables!$C$3:$C$10</definedName>
    <definedName name="Broad_Nozzles_Name_Matcher">'Nozzle Selection Helper'!$D$98</definedName>
    <definedName name="Broadcast">'Nozzle Selection Helper'!$B$11:$B$17</definedName>
    <definedName name="Broadcast_Catagories">'Nozzle Selection Helper'!$C$85:$C$89</definedName>
    <definedName name="Broadcast_Catagories_Cell_Link">'Nozzle Selection Helper'!$C$83</definedName>
    <definedName name="Broadcast_Nozzles_Cell_Link">Helper!$C$95</definedName>
    <definedName name="Broadcast_pics">'Broadcast Nozzles'!$B$4:$B$20</definedName>
    <definedName name="broadcastpicsrow">'Nozzle Selection Helper'!$D$125</definedName>
    <definedName name="Column_name">'Nozzle Selection Helper'!$F$38</definedName>
    <definedName name="Conversion_Factor">Helper!$D$14:$D$22</definedName>
    <definedName name="Direct_Spraying_name">'Specialty Applications'!$D$7:$D$12</definedName>
    <definedName name="Direct_Spraying_Pics">'Specialty Applications'!$C$7:$C$12</definedName>
    <definedName name="Direct_Spraying_rating">'Specialty Applications'!$E$7:$N$12</definedName>
    <definedName name="Directed">'Nozzle Selection Helper'!$C$11:$C$15</definedName>
    <definedName name="Drift_Management">'Nozzle Selection Helper'!$E$94</definedName>
    <definedName name="Drift_Management_All_Applications">'Nozzle Selection Helper'!$I$106:$I$120</definedName>
    <definedName name="Drift_Management_rating">'Broadcast Nozzles'!$M$4:$M$20</definedName>
    <definedName name="F_Contact_Banding">'Nozzle Selection Helper'!$F$42:$F$44</definedName>
    <definedName name="F_Contact_Direct_Spraying">'Nozzle Selection Helper'!$F$45:$F$50</definedName>
    <definedName name="F_Systemic_Banding">'Nozzle Selection Helper'!$G$42:$G$43</definedName>
    <definedName name="F_Systemic_Direct_Spraying">'Nozzle Selection Helper'!$G$45:$G$48</definedName>
    <definedName name="Final_name">'Nozzle Selection Helper'!$F$39</definedName>
    <definedName name="Function_Application_Type">INDIRECT(INDEX(Specialty_Application_Types,Application_Type))</definedName>
    <definedName name="Function_bc_pics">INDEX(Broadcast_pics,broadcastpicsrow)</definedName>
    <definedName name="Function_Broadcast_Nozzles">INDIRECT(Broad_Nozzles_Name_Matcher)</definedName>
    <definedName name="Function_Broadcast_Options">INDIRECT(INDEX(Broadcast_Catagories,Broadcast_Catagories_Cell_Link))</definedName>
    <definedName name="Function_LF_Nozzles">INDIRECT(INDEX(LF_Application,LF_Application_CellLInk))</definedName>
    <definedName name="Function_LF_Pics">INDEX(LF_Pics,LF_Picfinder)</definedName>
    <definedName name="Function_S_application">IF(SUM(Application_Type,Specialty_Options_celllink)&lt;3,Partial_S_Application,Specialty_Application)</definedName>
    <definedName name="Function_Specialty_Nozzle">IF(IF_right=If_left,Airblast,INDIRECT(Final_name))</definedName>
    <definedName name="Fungicides">'Nozzle Selection Helper'!$C$29:$C$30</definedName>
    <definedName name="Fungicides1">'Nozzle Selection Helper'!$C$94:$C$95</definedName>
    <definedName name="Fungicides1_Contact">'Nozzle Selection Helper'!$E$106:$E$117</definedName>
    <definedName name="Fungicides1_rating">'Broadcast Nozzles'!$H$4:$J$20</definedName>
    <definedName name="Fungicides1_Systemic">'Nozzle Selection Helper'!$F$106:$F$120</definedName>
    <definedName name="Funtion_unit_measure">INDIRECT(INDEX(Unit_of_Measure,Unit_of_measure_cell_link))</definedName>
    <definedName name="Gallons">Tables!$D$3:$D$12</definedName>
    <definedName name="H_Post_Emergence_Contact_Banding">'Nozzle Selection Helper'!$D$42:$D$44</definedName>
    <definedName name="H_Post_Emergence_Contact_Direct_Spraying">'Nozzle Selection Helper'!$D$45:$D$50</definedName>
    <definedName name="H_Post_Emergence_Systemic_Banding">'Nozzle Selection Helper'!$E$42:$E$43</definedName>
    <definedName name="H_Post_Emergence_Systemic_Direct_Spraying">'Nozzle Selection Helper'!$E$45:$E$48</definedName>
    <definedName name="H_Pre_Emergence_Banding">'Nozzle Selection Helper'!$C$42:$C$43</definedName>
    <definedName name="H_Pre_Emergence_Direct_Spraying">'Nozzle Selection Helper'!$C$45:$C$46</definedName>
    <definedName name="Herbicides">'Nozzle Selection Helper'!$B$29:$B$31</definedName>
    <definedName name="Herbicides1">'Nozzle Selection Helper'!$B$94:$B$96</definedName>
    <definedName name="Herbicides1_Post_Emergence_Contact">'Nozzle Selection Helper'!$C$106:$C$117</definedName>
    <definedName name="Herbicides1_Post_Emergence_Systemic">'Nozzle Selection Helper'!$D$106:$D$120</definedName>
    <definedName name="Herbicides1_rating">'Broadcast Nozzles'!$D$4:$G$20</definedName>
    <definedName name="Herbicides1_Soil_Applied">'Nozzle Selection Helper'!$B$106:$B$118</definedName>
    <definedName name="I_Contact_Banding">'Nozzle Selection Helper'!$H$42:$H$44</definedName>
    <definedName name="I_Contact_Direct_Spraying">'Nozzle Selection Helper'!$H$45:$H$50</definedName>
    <definedName name="I_Systemic_Banding">'Nozzle Selection Helper'!$I$42:$I$43</definedName>
    <definedName name="I_Systemic_Directed_Spraying">'Nozzle Selection Helper'!$I$45:$I$48</definedName>
    <definedName name="If_left">'Nozzle Selection Helper'!$B$51</definedName>
    <definedName name="IF_right">'Nozzle Selection Helper'!$C$34</definedName>
    <definedName name="Insecticides">'Nozzle Selection Helper'!$D$29:$D$30</definedName>
    <definedName name="Insecticides1">'Nozzle Selection Helper'!$D$94:$D$95</definedName>
    <definedName name="Insecticides1_Contact">'Nozzle Selection Helper'!$G$106:$G$117</definedName>
    <definedName name="Insecticides1_rating">'Broadcast Nozzles'!$K$4:$L$20</definedName>
    <definedName name="Insecticides1_Systemic">'Nozzle Selection Helper'!$H$106:$H$120</definedName>
    <definedName name="LF_Application">'Nozzle Selection Helper'!$D$5:$D$6</definedName>
    <definedName name="LF_Application_CellLInk">'Nozzle Selection Helper'!$B$6</definedName>
    <definedName name="LF_Applications">'Nozzle Selection Helper'!$B$67:$B$68</definedName>
    <definedName name="LF_Name">'Liquid Fertilizer'!$C$3:$C$12</definedName>
    <definedName name="LF_Nozzles_Cell_Link">'Nozzle Selection Helper'!$B$9</definedName>
    <definedName name="LF_Picfinder">'Nozzle Selection Helper'!$E$9</definedName>
    <definedName name="LF_Pics">'Liquid Fertilizer'!$B$3:$B$12</definedName>
    <definedName name="LF_Rating">'Liquid Fertilizer'!$D$3:$E$12</definedName>
    <definedName name="Nozzle_Rating_Range">Helper!$C$77</definedName>
    <definedName name="One_Acre">Helper!$B$36:$B$38</definedName>
    <definedName name="One_gallon">Helper!$G$36:$G$40</definedName>
    <definedName name="One_gallon_Per_1000_SQ._FT">Helper!$E$36</definedName>
    <definedName name="One_gallon_Per_Acre__GPA">Helper!$D$36:$D$37</definedName>
    <definedName name="One_Hectare">Helper!$C$36</definedName>
    <definedName name="One_Mile">Helper!$F$36:$F$38</definedName>
    <definedName name="One_pound_per_square_inch__PSI">Helper!$H$36:$H$37</definedName>
    <definedName name="Partial_S_Application">'Nozzle Selection Helper'!$D$34:$D$35</definedName>
    <definedName name="Pics_Range">'Nozzle Selection Helper'!$C$77</definedName>
    <definedName name="PWM_Nozzle_Control">'Nozzle Selection Helper'!$F$94</definedName>
    <definedName name="PWM_Nozzle_Control_All_Applications">'Nozzle Selection Helper'!$J$106:$J$120</definedName>
    <definedName name="PWM_Nozzle_Control_rating">'Broadcast Nozzles'!$N$4:$N$20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w">'Nozzle Selection Helper'!$D$72</definedName>
    <definedName name="S_Application">'Nozzle Selection Helper'!$D$34:$D$36</definedName>
    <definedName name="Spacing">Tables!$B$3:$B$5</definedName>
    <definedName name="Speciality_Application">Helper!$C$64:$C$66</definedName>
    <definedName name="Speciality_Nozzles_Cell_Link">Helper!$C$67</definedName>
    <definedName name="Specialty_Application">'Nozzle Selection Helper'!$D$34:$D$36</definedName>
    <definedName name="Specialty_Application_Cell_Link">Helper!$C$63</definedName>
    <definedName name="Specialty_Application_Types">'Nozzle Selection Helper'!$D$23:$D$25</definedName>
    <definedName name="Specialty_Options_celllink">'Nozzle Selection Helper'!$B$27</definedName>
    <definedName name="Specialty_Pic">INDEX(INDIRECT(Pics_Range),row)</definedName>
    <definedName name="Specific_Gravity">Helper!$C$14:$C$22</definedName>
    <definedName name="Unit_of_Measure">Helper!$C$26:$C$32</definedName>
    <definedName name="Unit_of_measure_cell_link">Helper!$C$25</definedName>
    <definedName name="Weight_of_Solution">Helper!$B$14:$B$22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8" l="1"/>
  <c r="D91" i="13" l="1"/>
  <c r="B39" i="15" l="1" a="1"/>
  <c r="B39" i="15" s="1"/>
  <c r="D83" i="13" a="1"/>
  <c r="D83" i="13" s="1"/>
  <c r="B93" i="13" a="1"/>
  <c r="B93" i="13" s="1"/>
  <c r="G34" i="13" a="1"/>
  <c r="G34" i="13" s="1"/>
  <c r="C34" i="13" a="1"/>
  <c r="C34" i="13" s="1"/>
  <c r="F34" i="13" s="1"/>
  <c r="F23" i="13" a="1"/>
  <c r="F23" i="13" s="1"/>
  <c r="B51" i="13"/>
  <c r="B45" i="13"/>
  <c r="D28" i="13"/>
  <c r="C28" i="13"/>
  <c r="B28" i="13"/>
  <c r="D25" i="7" a="1"/>
  <c r="D25" i="7" s="1"/>
  <c r="B10" i="13" a="1"/>
  <c r="B10" i="13" s="1"/>
  <c r="G11" i="13" a="1"/>
  <c r="C9" i="13" a="1"/>
  <c r="C27" i="13" a="1"/>
  <c r="G90" i="13" a="1"/>
  <c r="F26" i="13" a="1"/>
  <c r="B40" i="7" a="1"/>
  <c r="D124" i="13" l="1"/>
  <c r="D127" i="13"/>
  <c r="G90" i="13"/>
  <c r="E91" i="13" s="1" a="1"/>
  <c r="E91" i="13" s="1"/>
  <c r="C77" i="13"/>
  <c r="D71" i="13"/>
  <c r="D64" i="13"/>
  <c r="C27" i="13"/>
  <c r="F26" i="13"/>
  <c r="B40" i="7"/>
  <c r="C9" i="13"/>
  <c r="E9" i="13" s="1"/>
  <c r="F9" i="13" s="1" a="1"/>
  <c r="F9" i="13" s="1"/>
  <c r="G11" i="13"/>
  <c r="C13" i="10"/>
  <c r="F24" i="10" s="1"/>
  <c r="F11" i="10"/>
  <c r="F7" i="10"/>
  <c r="F21" i="10" s="1"/>
  <c r="F6" i="9"/>
  <c r="C15" i="9" s="1"/>
  <c r="E16" i="8"/>
  <c r="B35" i="7" a="1"/>
  <c r="B35" i="7" s="1"/>
  <c r="E124" i="13" a="1"/>
  <c r="E64" i="13" a="1"/>
  <c r="F71" i="13" a="1"/>
  <c r="H4" i="11"/>
  <c r="K4" i="11"/>
  <c r="E124" i="13" l="1"/>
  <c r="D97" i="13"/>
  <c r="E97" i="13" s="1"/>
  <c r="D98" i="13" s="1"/>
  <c r="E64" i="13"/>
  <c r="E38" i="13"/>
  <c r="F38" i="13" s="1"/>
  <c r="D73" i="13" s="1"/>
  <c r="F71" i="13"/>
  <c r="F6" i="13" a="1"/>
  <c r="F6" i="13" s="1"/>
  <c r="G18" i="14" s="1"/>
  <c r="C21" i="10"/>
  <c r="C24" i="10"/>
  <c r="E26" i="10" s="1"/>
  <c r="E19" i="8"/>
  <c r="C101" i="13" a="1"/>
  <c r="C101" i="13" l="1"/>
  <c r="D125" i="13" s="1"/>
  <c r="F39" i="13"/>
  <c r="B40" i="15" a="1"/>
  <c r="B54" i="13" a="1"/>
  <c r="D99" i="13" a="1"/>
  <c r="B130" i="13" l="1" a="1"/>
  <c r="B130" i="13" s="1"/>
  <c r="B124" i="13" a="1"/>
  <c r="B124" i="13" s="1"/>
  <c r="Y19" i="14" s="1"/>
  <c r="D99" i="13"/>
  <c r="B40" i="15"/>
  <c r="B54" i="13"/>
  <c r="C38" i="13" s="1" a="1"/>
  <c r="C38" i="13" s="1"/>
  <c r="D72" i="13"/>
  <c r="B77" i="13" a="1"/>
  <c r="B64" i="13" a="1"/>
  <c r="B64" i="13" l="1"/>
  <c r="P19" i="14" s="1"/>
  <c r="B77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<sst xmlns="http://schemas.openxmlformats.org/spreadsheetml/2006/main" count="856" uniqueCount="371">
  <si>
    <t>Spacing</t>
  </si>
  <si>
    <t>Boom Size</t>
  </si>
  <si>
    <t>Gallons</t>
  </si>
  <si>
    <t>MIN= 1</t>
  </si>
  <si>
    <t>Max = 40</t>
  </si>
  <si>
    <t>GPA</t>
  </si>
  <si>
    <t>MIN = 1</t>
  </si>
  <si>
    <t>MAX = 100</t>
  </si>
  <si>
    <t>MPH</t>
  </si>
  <si>
    <t>Copyright 2019 © TeeJet Technologies | All Rights Reserved</t>
  </si>
  <si>
    <t>Broadcast Nozzles Selection Guide</t>
  </si>
  <si>
    <t>Herbicides</t>
  </si>
  <si>
    <t>Fungicides</t>
  </si>
  <si>
    <t>Insecticides</t>
  </si>
  <si>
    <t>Drift Management</t>
  </si>
  <si>
    <t>PWM Nozzle Control</t>
  </si>
  <si>
    <t>Soil Applied</t>
  </si>
  <si>
    <t>Post-Emergence</t>
  </si>
  <si>
    <t>Contact</t>
  </si>
  <si>
    <t>Systemic</t>
  </si>
  <si>
    <t>TTI60</t>
  </si>
  <si>
    <t>Excellent</t>
  </si>
  <si>
    <t>Turbo TeeJet</t>
  </si>
  <si>
    <t>Very Good</t>
  </si>
  <si>
    <t>Turbo TeeJet (&lt;30 PSI)</t>
  </si>
  <si>
    <t>Good</t>
  </si>
  <si>
    <t>Turbo TwinJet</t>
  </si>
  <si>
    <t>Turbo TwinJet (&lt;30 PSI)</t>
  </si>
  <si>
    <t>Turbo TeeJet Induction</t>
  </si>
  <si>
    <t>Air Induction Turbo TwinJet</t>
  </si>
  <si>
    <t>AI 3070</t>
  </si>
  <si>
    <t>XR, XRC TeeJet</t>
  </si>
  <si>
    <t>XR, XRC TeeJet (&lt;30 PSI)</t>
  </si>
  <si>
    <t>AIXR TeeJet</t>
  </si>
  <si>
    <t>AI, AIC TeeJet</t>
  </si>
  <si>
    <t>TwinJet</t>
  </si>
  <si>
    <t>DG TwinJet</t>
  </si>
  <si>
    <t>Turbo FloodJet</t>
  </si>
  <si>
    <t>TurfJet</t>
  </si>
  <si>
    <t>QCTF Turbo FloodJet</t>
  </si>
  <si>
    <t>Specialty Application Nozzle Selection Guide</t>
  </si>
  <si>
    <t>Pre-Emergence</t>
  </si>
  <si>
    <t>Banding</t>
  </si>
  <si>
    <t>AI TeeJet (EVEN)</t>
  </si>
  <si>
    <t>TeeJet (EVEN)</t>
  </si>
  <si>
    <t>TwinJet (EVEN)</t>
  </si>
  <si>
    <t>Directed Spraying</t>
  </si>
  <si>
    <t>AIUB TeeJet</t>
  </si>
  <si>
    <t>AITX ConeJet</t>
  </si>
  <si>
    <t>ConeJet</t>
  </si>
  <si>
    <t>Airblast</t>
  </si>
  <si>
    <t>Disc-Core</t>
  </si>
  <si>
    <t>Liquid Fertilizer Spray Nozzles</t>
  </si>
  <si>
    <t>Broadcast</t>
  </si>
  <si>
    <t>Directed</t>
  </si>
  <si>
    <t>StreamJet (7-orifice)</t>
  </si>
  <si>
    <t>StreamJet (3-orifice)</t>
  </si>
  <si>
    <t>StreamJet (1-orifice)</t>
  </si>
  <si>
    <t>CP4916 (orifice plate)</t>
  </si>
  <si>
    <t>TP TeeJet (large capacity)</t>
  </si>
  <si>
    <t>1 Foot = 12 inches</t>
  </si>
  <si>
    <t>Nozzle Flow Rate</t>
  </si>
  <si>
    <t>Nozzle Spacing(inches)</t>
  </si>
  <si>
    <t>Low Limit</t>
  </si>
  <si>
    <t>Product Pump</t>
  </si>
  <si>
    <t>Density Conversion</t>
  </si>
  <si>
    <t>Weight of Solutions</t>
  </si>
  <si>
    <t>Weight of Solution</t>
  </si>
  <si>
    <t>Specific Gravity</t>
  </si>
  <si>
    <t>Conversion Factor</t>
  </si>
  <si>
    <t>7.0 lbs/gal.</t>
  </si>
  <si>
    <t>8.0 lbs/gal.</t>
  </si>
  <si>
    <t>8.34 lbs/gal.</t>
  </si>
  <si>
    <t>9.0 lbs/gal.</t>
  </si>
  <si>
    <t>10.0 lbs/gal.</t>
  </si>
  <si>
    <t>10.65 lbs/gal.</t>
  </si>
  <si>
    <t>11.0 lbs/gal.</t>
  </si>
  <si>
    <t>12.0 lbs/gal.</t>
  </si>
  <si>
    <t>14.0 lbs/gal.</t>
  </si>
  <si>
    <t>Additional Conversion</t>
  </si>
  <si>
    <t>Unit of Measure</t>
  </si>
  <si>
    <t>One_Acre</t>
  </si>
  <si>
    <t>One Acre</t>
  </si>
  <si>
    <t>One Hectare</t>
  </si>
  <si>
    <t>One gallon Per Acre (GPA)</t>
  </si>
  <si>
    <t>One gallon Per 1000 SQ. FT</t>
  </si>
  <si>
    <t>One Mile</t>
  </si>
  <si>
    <t>One gallon</t>
  </si>
  <si>
    <t>One pound per square inch (PSI)</t>
  </si>
  <si>
    <t>Conversion</t>
  </si>
  <si>
    <t>43.560 square feet</t>
  </si>
  <si>
    <t>2.41 Acres</t>
  </si>
  <si>
    <t>2.9 Fluid Ounces per 1000FT2</t>
  </si>
  <si>
    <t>43.56 GPA</t>
  </si>
  <si>
    <t>5,280 Feet</t>
  </si>
  <si>
    <t>128 Fluid oz</t>
  </si>
  <si>
    <t>0.069 bar</t>
  </si>
  <si>
    <t>43.56 1000FT2  blocks</t>
  </si>
  <si>
    <t>9.35 Liters per Hectare</t>
  </si>
  <si>
    <t>1,610 Meters</t>
  </si>
  <si>
    <t>8 pints</t>
  </si>
  <si>
    <t>6.896 kilopascals</t>
  </si>
  <si>
    <t>0.405 Hectare</t>
  </si>
  <si>
    <t>1.61 Kilometers</t>
  </si>
  <si>
    <t>4 quarts</t>
  </si>
  <si>
    <t>3.79 liters</t>
  </si>
  <si>
    <t>0.83 imperial gallon</t>
  </si>
  <si>
    <t>LF Application</t>
  </si>
  <si>
    <t>LF Nozzles</t>
  </si>
  <si>
    <t>Specialty
Application
Nozzle Selection
Guide</t>
  </si>
  <si>
    <t>Post-Emergence Contact</t>
  </si>
  <si>
    <t>Post-Emergence Systemic</t>
  </si>
  <si>
    <t>Specialty Application</t>
  </si>
  <si>
    <t>Broadcast Catagories</t>
  </si>
  <si>
    <t>Drift_Management</t>
  </si>
  <si>
    <t>PWM_Nozzle_Control</t>
  </si>
  <si>
    <t>Broadcast Options</t>
  </si>
  <si>
    <t>All Applications</t>
  </si>
  <si>
    <t>Broadcast Nozzles</t>
  </si>
  <si>
    <t>Low Limit Calculation</t>
  </si>
  <si>
    <t>Last Digit in Nozzle Number</t>
  </si>
  <si>
    <t>Size of Boom (Feet)</t>
  </si>
  <si>
    <t>Nozzle Spacing  (inches)</t>
  </si>
  <si>
    <t>Nozzle Flow Rate Calculation</t>
  </si>
  <si>
    <t>Gallons/Acre</t>
  </si>
  <si>
    <t>Miles/Hour</t>
  </si>
  <si>
    <t>Pump Performance Calculation</t>
  </si>
  <si>
    <t>Tank Size (Gallons)</t>
  </si>
  <si>
    <t>Boom Size (Feet)</t>
  </si>
  <si>
    <t>Results</t>
  </si>
  <si>
    <t># Nozzles</t>
  </si>
  <si>
    <t>Total US GPM (Boom)</t>
  </si>
  <si>
    <t>Total US GPM (Agitation)</t>
  </si>
  <si>
    <t>Total GPM Required</t>
  </si>
  <si>
    <t>Gallens</t>
  </si>
  <si>
    <t>Liquid Fertilizer</t>
  </si>
  <si>
    <t>Liquid Fertilizer
Spray Nozzles</t>
  </si>
  <si>
    <t>Nozzle Rating</t>
  </si>
  <si>
    <t>Nozzle Picture</t>
  </si>
  <si>
    <t>Rating</t>
  </si>
  <si>
    <t>Pic</t>
  </si>
  <si>
    <t>Specialty
Application
Nozzle Selection
Guidequid Fertilizer</t>
  </si>
  <si>
    <t>One_gallon_Per_Acre__GPA</t>
  </si>
  <si>
    <t>One_pound_per_square_inch__PSI</t>
  </si>
  <si>
    <t>One_Hectare</t>
  </si>
  <si>
    <t>One_Gallon_Per_Acre__GPA</t>
  </si>
  <si>
    <t>One_Gallon_Per_1000_SQ._FT</t>
  </si>
  <si>
    <t>One_Mile</t>
  </si>
  <si>
    <t>One_Gallon</t>
  </si>
  <si>
    <t>One_Pound_Per_Square_Inch__PSI</t>
  </si>
  <si>
    <t>Application Types</t>
  </si>
  <si>
    <t>Specialty Options</t>
  </si>
  <si>
    <t>Specialty Nozzles</t>
  </si>
  <si>
    <t>Application Type</t>
  </si>
  <si>
    <t xml:space="preserve">Specialty Application </t>
  </si>
  <si>
    <t>Direct Spraying</t>
  </si>
  <si>
    <t>coneJet</t>
  </si>
  <si>
    <t>H_Pre_Emergence</t>
  </si>
  <si>
    <t>H_Post_Emergence_Systemic</t>
  </si>
  <si>
    <t>H_Post_Emergence_Contact</t>
  </si>
  <si>
    <t>H</t>
  </si>
  <si>
    <t>F</t>
  </si>
  <si>
    <t>I</t>
  </si>
  <si>
    <t>F_Contact</t>
  </si>
  <si>
    <t>F_Systemic</t>
  </si>
  <si>
    <t>I_Contact</t>
  </si>
  <si>
    <t>I_Systemic</t>
  </si>
  <si>
    <t>row</t>
  </si>
  <si>
    <t>colunm</t>
  </si>
  <si>
    <t>Broadcast
Nozzles
Selection Guide</t>
  </si>
  <si>
    <t>Herbicides1</t>
  </si>
  <si>
    <t>Fungicides1</t>
  </si>
  <si>
    <t>Insecticides1</t>
  </si>
  <si>
    <t>Herbicides1 Soil Applied</t>
  </si>
  <si>
    <t>Herbicides1 Post-Emergence Contact</t>
  </si>
  <si>
    <t>Herbicides1 Post-Emergence Systemic</t>
  </si>
  <si>
    <t>Fungicides1 Contact</t>
  </si>
  <si>
    <t>Fungicides1 Systemic</t>
  </si>
  <si>
    <t>Insecticides1 Contact</t>
  </si>
  <si>
    <t>Insecticides1 Systemic</t>
  </si>
  <si>
    <t>Drift Management All Application</t>
  </si>
  <si>
    <t>PWM Nozzle Control All Application</t>
  </si>
  <si>
    <t>Pics</t>
  </si>
  <si>
    <t>='Nozzle Selection Helper'!$D$51:$D$52</t>
  </si>
  <si>
    <t>Airblast_name</t>
  </si>
  <si>
    <t>='Specialty Applications'!$D$13:$D$14</t>
  </si>
  <si>
    <t>Airblast_pics</t>
  </si>
  <si>
    <t>='Specialty Applications'!$C$13:$C$14</t>
  </si>
  <si>
    <t>Airblast_rating</t>
  </si>
  <si>
    <t>='Specialty Applications'!$E$13:$N$14</t>
  </si>
  <si>
    <t>Application_Type</t>
  </si>
  <si>
    <t>='Nozzle Selection Helper'!$B$23</t>
  </si>
  <si>
    <t>Application_Type_Cell_Link</t>
  </si>
  <si>
    <t>=Helper!$C$54</t>
  </si>
  <si>
    <t>Applications_Types</t>
  </si>
  <si>
    <t>=Helper!$B$55:$B$57</t>
  </si>
  <si>
    <t>Banding_name</t>
  </si>
  <si>
    <t>='Specialty Applications'!$D$4:$D$6</t>
  </si>
  <si>
    <t>Banding_Pics</t>
  </si>
  <si>
    <t>='Specialty Applications'!$C$4:$C$6</t>
  </si>
  <si>
    <t>Banding_rating</t>
  </si>
  <si>
    <t>='Specialty Applications'!$E$4:$N$6</t>
  </si>
  <si>
    <t>Boom_Size</t>
  </si>
  <si>
    <t>=Tables!$C$3:$C$10</t>
  </si>
  <si>
    <t>Broad_Nozzles_Name_Matcher</t>
  </si>
  <si>
    <t>='Nozzle Selection Helper'!$D$98</t>
  </si>
  <si>
    <t>='Nozzle Selection Helper'!$B$11:$B$17</t>
  </si>
  <si>
    <t>Broadcast_Catagories</t>
  </si>
  <si>
    <t>='Nozzle Selection Helper'!$C$85:$C$89</t>
  </si>
  <si>
    <t>Broadcast_Catagories_Cell_Link</t>
  </si>
  <si>
    <t>='Nozzle Selection Helper'!$C$83</t>
  </si>
  <si>
    <t>Broadcast_Nozzles_Cell_Link</t>
  </si>
  <si>
    <t>=Helper!$C$95</t>
  </si>
  <si>
    <t>Broadcast_pics</t>
  </si>
  <si>
    <t>='Broadcast Nozzles'!$B$4:$B$20</t>
  </si>
  <si>
    <t>broadcastpicsrow</t>
  </si>
  <si>
    <t>='Nozzle Selection Helper'!$D$125</t>
  </si>
  <si>
    <t>Column_name</t>
  </si>
  <si>
    <t>='Nozzle Selection Helper'!$F$38</t>
  </si>
  <si>
    <t>Conversion_Factor</t>
  </si>
  <si>
    <t>=Helper!$D$14:$D$22</t>
  </si>
  <si>
    <t>Direct_Spraying_name</t>
  </si>
  <si>
    <t>='Specialty Applications'!$D$7:$D$12</t>
  </si>
  <si>
    <t>Direct_Spraying_Pics</t>
  </si>
  <si>
    <t>='Specialty Applications'!$C$7:$C$12</t>
  </si>
  <si>
    <t>Direct_Spraying_rating</t>
  </si>
  <si>
    <t>='Specialty Applications'!$E$7:$N$12</t>
  </si>
  <si>
    <t>='Nozzle Selection Helper'!$C$11:$C$15</t>
  </si>
  <si>
    <t>='Nozzle Selection Helper'!$E$94</t>
  </si>
  <si>
    <t>Drift_Management_All_Application</t>
  </si>
  <si>
    <t>='Nozzle Selection Helper'!$I$106:$I$120</t>
  </si>
  <si>
    <t>Drift_Management_rating</t>
  </si>
  <si>
    <t>='Broadcast Nozzles'!$M$4:$M$20</t>
  </si>
  <si>
    <t>F_Contact_Banding</t>
  </si>
  <si>
    <t>='Nozzle Selection Helper'!$F$42:$F$44</t>
  </si>
  <si>
    <t>F_Contact_Direct_Spraying</t>
  </si>
  <si>
    <t>='Nozzle Selection Helper'!$F$45:$F$50</t>
  </si>
  <si>
    <t>F_Systemic_Banding</t>
  </si>
  <si>
    <t>='Nozzle Selection Helper'!$G$42:$G$43</t>
  </si>
  <si>
    <t>F_Systemic_Direct_Spraying</t>
  </si>
  <si>
    <t>='Nozzle Selection Helper'!$G$45:$G$48</t>
  </si>
  <si>
    <t>Final_name</t>
  </si>
  <si>
    <t>='Nozzle Selection Helper'!$F$39</t>
  </si>
  <si>
    <t>Function_Application_Type</t>
  </si>
  <si>
    <t>=INDIRECT(INDEX(Specialty_Application_Types,Application_Type))</t>
  </si>
  <si>
    <t>Function_bc_pics</t>
  </si>
  <si>
    <t>=INDEX(Broadcast_pics,broadcastpicsrow)</t>
  </si>
  <si>
    <t>Function_Broadcast_Nozzles</t>
  </si>
  <si>
    <t>=INDIRECT(Broad_Nozzles_Name_Matcher)</t>
  </si>
  <si>
    <t>Function_Broadcast_Options</t>
  </si>
  <si>
    <t>=INDIRECT(INDEX(Broadcast_Catagories,Broadcast_Catagories_Cell_Link))</t>
  </si>
  <si>
    <t>Function_LF_Nozzles</t>
  </si>
  <si>
    <t>=INDIRECT(INDEX(LF_Application,LF_Application_CellLInk))</t>
  </si>
  <si>
    <t>Function_LF_Pics</t>
  </si>
  <si>
    <t>=INDEX(LF_Pics,LF_Picfinder)</t>
  </si>
  <si>
    <t>Function_S_application</t>
  </si>
  <si>
    <t>Function_Specialty_Nozzle</t>
  </si>
  <si>
    <t>='Nozzle Selection Helper'!$C$29:$C$30</t>
  </si>
  <si>
    <t>='Nozzle Selection Helper'!$C$94:$C$95</t>
  </si>
  <si>
    <t>Fungicides1_Contact</t>
  </si>
  <si>
    <t>='Nozzle Selection Helper'!$E$106:$E$117</t>
  </si>
  <si>
    <t>Fungicides1_rating</t>
  </si>
  <si>
    <t>='Broadcast Nozzles'!$H$4:$J$20</t>
  </si>
  <si>
    <t>Fungicides1_Systemic</t>
  </si>
  <si>
    <t>='Nozzle Selection Helper'!$F$106:$F$120</t>
  </si>
  <si>
    <t>Funtion_unit_measure</t>
  </si>
  <si>
    <t>=INDIRECT(INDEX(Unit_of_Measure,Unit_of_measure_cell_link))</t>
  </si>
  <si>
    <t>=Tables!$D$3:$D$12</t>
  </si>
  <si>
    <t>H_Post_Emergence_Contact_Banding</t>
  </si>
  <si>
    <t>='Nozzle Selection Helper'!$D$42:$D$44</t>
  </si>
  <si>
    <t>H_Post_Emergence_Contact_Direct_Spraying</t>
  </si>
  <si>
    <t>='Nozzle Selection Helper'!$D$45:$D$50</t>
  </si>
  <si>
    <t>H_Post_Emergence_Systemic_Banding</t>
  </si>
  <si>
    <t>='Nozzle Selection Helper'!$E$42:$E$43</t>
  </si>
  <si>
    <t>H_Post_Emergence_Systemic_Direct_Spraying</t>
  </si>
  <si>
    <t>='Nozzle Selection Helper'!$E$45:$E$48</t>
  </si>
  <si>
    <t>H_Pre_Emergence_Banding</t>
  </si>
  <si>
    <t>='Nozzle Selection Helper'!$C$42:$C$43</t>
  </si>
  <si>
    <t>H_Pre_Emergence_Direct_Spraying</t>
  </si>
  <si>
    <t>='Nozzle Selection Helper'!$C$45:$C$46</t>
  </si>
  <si>
    <t>='Nozzle Selection Helper'!$B$29:$B$31</t>
  </si>
  <si>
    <t>='Nozzle Selection Helper'!$B$94:$B$96</t>
  </si>
  <si>
    <t>Herbicides1_Post_Emergence_Contact</t>
  </si>
  <si>
    <t>='Nozzle Selection Helper'!$C$106:$C$117</t>
  </si>
  <si>
    <t>Herbicides1_Post_Emergence_Systemic</t>
  </si>
  <si>
    <t>='Nozzle Selection Helper'!$D$106:$D$120</t>
  </si>
  <si>
    <t>Herbicides1_rating</t>
  </si>
  <si>
    <t>='Broadcast Nozzles'!$D$4:$G$20</t>
  </si>
  <si>
    <t>Herbicides1_Soil_Applied</t>
  </si>
  <si>
    <t>='Nozzle Selection Helper'!$B$106:$B$118</t>
  </si>
  <si>
    <t>I_Contact_Banding</t>
  </si>
  <si>
    <t>='Nozzle Selection Helper'!$H$42:$H$44</t>
  </si>
  <si>
    <t>I_Contact_Direct_Spraying</t>
  </si>
  <si>
    <t>='Nozzle Selection Helper'!$H$45:$H$50</t>
  </si>
  <si>
    <t>I_Systemic_Banding</t>
  </si>
  <si>
    <t>='Nozzle Selection Helper'!$I$42:$I$43</t>
  </si>
  <si>
    <t>I_Systemic_Directed_Spraying</t>
  </si>
  <si>
    <t>='Nozzle Selection Helper'!$I$45:$I$48</t>
  </si>
  <si>
    <t>If_left</t>
  </si>
  <si>
    <t>='Nozzle Selection Helper'!$B$51</t>
  </si>
  <si>
    <t>IF_right</t>
  </si>
  <si>
    <t>='Nozzle Selection Helper'!$C$34</t>
  </si>
  <si>
    <t>='Nozzle Selection Helper'!$D$29:$D$30</t>
  </si>
  <si>
    <t>='Nozzle Selection Helper'!$D$94:$D$95</t>
  </si>
  <si>
    <t>Insecticides1_Contact</t>
  </si>
  <si>
    <t>='Nozzle Selection Helper'!$G$106:$G$117</t>
  </si>
  <si>
    <t>Insecticides1_rating</t>
  </si>
  <si>
    <t>='Broadcast Nozzles'!$K$4:$L$20</t>
  </si>
  <si>
    <t>Insecticides1_Systemic</t>
  </si>
  <si>
    <t>='Nozzle Selection Helper'!$H$106:$H$120</t>
  </si>
  <si>
    <t>LF_Application</t>
  </si>
  <si>
    <t>='Nozzle Selection Helper'!$D$5:$D$6</t>
  </si>
  <si>
    <t>LF_Application_CellLInk</t>
  </si>
  <si>
    <t>='Nozzle Selection Helper'!$B$6</t>
  </si>
  <si>
    <t>LF_Applications</t>
  </si>
  <si>
    <t>='Nozzle Selection Helper'!$B$67:$B$68</t>
  </si>
  <si>
    <t>LF_Name</t>
  </si>
  <si>
    <t>='Liquid Fertilizer'!$C$3:$C$12</t>
  </si>
  <si>
    <t>LF_Nozzles_Cell_Link</t>
  </si>
  <si>
    <t>='Nozzle Selection Helper'!$B$9</t>
  </si>
  <si>
    <t>LF_Picfinder</t>
  </si>
  <si>
    <t>='Nozzle Selection Helper'!$E$9</t>
  </si>
  <si>
    <t>LF_Pics</t>
  </si>
  <si>
    <t>='Liquid Fertilizer'!$B$3:$B$12</t>
  </si>
  <si>
    <t>LF_Rating</t>
  </si>
  <si>
    <t>='Liquid Fertilizer'!$D$3:$E$12</t>
  </si>
  <si>
    <t>Nozzle_Rating_Range</t>
  </si>
  <si>
    <t>=Helper!$C$77</t>
  </si>
  <si>
    <t>=Helper!$B$36:$B$38</t>
  </si>
  <si>
    <t>One_gallon</t>
  </si>
  <si>
    <t>=Helper!$G$36:$G$40</t>
  </si>
  <si>
    <t>One_gallon_Per_1000_SQ._FT</t>
  </si>
  <si>
    <t>=Helper!$E$36</t>
  </si>
  <si>
    <t>=Helper!$D$36:$D$37</t>
  </si>
  <si>
    <t>=Helper!$C$36</t>
  </si>
  <si>
    <t>=Helper!$F$36:$F$38</t>
  </si>
  <si>
    <t>=Helper!$H$36:$H$37</t>
  </si>
  <si>
    <t>Partial_S_Application</t>
  </si>
  <si>
    <t>='Nozzle Selection Helper'!$D$34:$D$35</t>
  </si>
  <si>
    <t>Pics_Range</t>
  </si>
  <si>
    <t>='Nozzle Selection Helper'!$C$77</t>
  </si>
  <si>
    <t>='Nozzle Selection Helper'!$F$94</t>
  </si>
  <si>
    <t>PWM_Nozzle_Control_All_Application</t>
  </si>
  <si>
    <t>='Nozzle Selection Helper'!$J$106:$J$120</t>
  </si>
  <si>
    <t>PWM_Nozzle_Control_rating</t>
  </si>
  <si>
    <t>='Broadcast Nozzles'!$N$4:$N$20</t>
  </si>
  <si>
    <t>='Nozzle Selection Helper'!$D$72</t>
  </si>
  <si>
    <t>S_Application</t>
  </si>
  <si>
    <t>='Nozzle Selection Helper'!$D$34:$D$36</t>
  </si>
  <si>
    <t>=Tables!$B$3:$B$5</t>
  </si>
  <si>
    <t>Speciality_Application</t>
  </si>
  <si>
    <t>=Helper!$C$64:$C$66</t>
  </si>
  <si>
    <t>Speciality_Nozzles_Cell_Link</t>
  </si>
  <si>
    <t>=Helper!$C$67</t>
  </si>
  <si>
    <t>Specialty_Application</t>
  </si>
  <si>
    <t>Specialty_Application_Cell_Link</t>
  </si>
  <si>
    <t>=Helper!$C$63</t>
  </si>
  <si>
    <t>Specialty_Application_Types</t>
  </si>
  <si>
    <t>='Nozzle Selection Helper'!$D$23:$D$25</t>
  </si>
  <si>
    <t>Specialty_Options_celllink</t>
  </si>
  <si>
    <t>='Nozzle Selection Helper'!$B$27</t>
  </si>
  <si>
    <t>Specialty_Pic</t>
  </si>
  <si>
    <t>=INDEX(INDIRECT(Pics_Range),row)</t>
  </si>
  <si>
    <t>Specific_Gravity</t>
  </si>
  <si>
    <t>=Helper!$C$14:$C$22</t>
  </si>
  <si>
    <t>Unit_of_Measure</t>
  </si>
  <si>
    <t>=Helper!$C$26:$C$32</t>
  </si>
  <si>
    <t>Unit_of_measure_cell_link</t>
  </si>
  <si>
    <t>=Helper!$C$25</t>
  </si>
  <si>
    <t>Weight_of_Solution</t>
  </si>
  <si>
    <t>=Helper!$B$14:$B$22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</si>
</sst>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AD4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70AD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b/>
      <sz val="16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charset val="1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0C7DB"/>
        <bgColor indexed="64"/>
      </patternFill>
    </fill>
    <fill>
      <patternFill patternType="solid">
        <fgColor rgb="FF009DDC"/>
        <bgColor indexed="64"/>
      </patternFill>
    </fill>
    <fill>
      <patternFill patternType="solid">
        <fgColor rgb="FF7CC242"/>
        <bgColor indexed="64"/>
      </patternFill>
    </fill>
    <fill>
      <patternFill patternType="solid">
        <fgColor rgb="FFFDDE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8" borderId="0" applyNumberFormat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2" fillId="4" borderId="21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4" fillId="3" borderId="21" xfId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4" fillId="3" borderId="14" xfId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4" fillId="3" borderId="21" xfId="1" applyFill="1" applyBorder="1" applyAlignment="1">
      <alignment vertical="center" wrapText="1"/>
    </xf>
    <xf numFmtId="0" fontId="0" fillId="5" borderId="21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3" borderId="21" xfId="0" applyFill="1" applyBorder="1" applyAlignment="1">
      <alignment vertical="center"/>
    </xf>
    <xf numFmtId="0" fontId="8" fillId="0" borderId="0" xfId="0" applyFont="1"/>
    <xf numFmtId="0" fontId="0" fillId="9" borderId="0" xfId="0" applyFill="1"/>
    <xf numFmtId="0" fontId="2" fillId="0" borderId="0" xfId="0" applyFont="1"/>
    <xf numFmtId="0" fontId="0" fillId="0" borderId="24" xfId="0" applyBorder="1"/>
    <xf numFmtId="0" fontId="1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9" borderId="0" xfId="0" applyFont="1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9" fillId="0" borderId="0" xfId="0" applyFont="1"/>
    <xf numFmtId="0" fontId="6" fillId="8" borderId="0" xfId="2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wrapText="1"/>
    </xf>
    <xf numFmtId="0" fontId="4" fillId="10" borderId="21" xfId="1" applyFill="1" applyBorder="1" applyAlignment="1">
      <alignment horizontal="center" vertical="center" wrapText="1"/>
    </xf>
    <xf numFmtId="0" fontId="4" fillId="10" borderId="20" xfId="1" applyFill="1" applyBorder="1" applyAlignment="1">
      <alignment horizontal="center" vertical="center" wrapText="1"/>
    </xf>
    <xf numFmtId="0" fontId="0" fillId="11" borderId="0" xfId="0" applyFill="1"/>
    <xf numFmtId="0" fontId="7" fillId="12" borderId="0" xfId="0" applyFont="1" applyFill="1"/>
    <xf numFmtId="0" fontId="18" fillId="0" borderId="0" xfId="0" applyFont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" fontId="2" fillId="9" borderId="0" xfId="0" applyNumberFormat="1" applyFont="1" applyFill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2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9" borderId="0" xfId="0" applyFont="1" applyFill="1" applyAlignment="1">
      <alignment horizontal="left" wrapText="1"/>
    </xf>
    <xf numFmtId="0" fontId="7" fillId="9" borderId="0" xfId="0" applyFont="1" applyFill="1" applyAlignment="1">
      <alignment horizontal="left"/>
    </xf>
    <xf numFmtId="0" fontId="7" fillId="9" borderId="0" xfId="0" applyFont="1" applyFill="1" applyAlignment="1">
      <alignment horizontal="center"/>
    </xf>
    <xf numFmtId="0" fontId="7" fillId="9" borderId="4" xfId="0" applyFont="1" applyFill="1" applyBorder="1" applyAlignment="1">
      <alignment horizontal="center" wrapText="1"/>
    </xf>
    <xf numFmtId="0" fontId="7" fillId="9" borderId="0" xfId="0" applyFont="1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2" fillId="9" borderId="0" xfId="0" applyFont="1" applyFill="1"/>
  </cellXfs>
  <cellStyles count="3">
    <cellStyle name="20% - Accent1" xfId="2" builtinId="30"/>
    <cellStyle name="Hyperlink" xfId="1" builtinId="8"/>
    <cellStyle name="Normal" xfId="0" builtinId="0"/>
  </cellStyles>
  <dxfs count="8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ctrlProps/ctrlProp1.xml><?xml version="1.0" encoding="utf-8"?>
<formControlPr xmlns="http://schemas.microsoft.com/office/spreadsheetml/2009/9/main" objectType="Spin" dx="22" fmlaLink="$C$6" max="100" page="10" val="10"/>
</file>

<file path=xl/ctrlProps/ctrlProp2.xml><?xml version="1.0" encoding="utf-8"?>
<formControlPr xmlns="http://schemas.microsoft.com/office/spreadsheetml/2009/9/main" objectType="List" dx="22" fmlaLink="Helper!$B$4" fmlaRange="Tables!$B$3:$B$5" noThreeD="1" sel="3" val="0"/>
</file>

<file path=xl/ctrlProps/ctrlProp3.xml><?xml version="1.0" encoding="utf-8"?>
<formControlPr xmlns="http://schemas.microsoft.com/office/spreadsheetml/2009/9/main" objectType="Spin" dx="22" fmlaLink="$C$10" max="100" min="1" page="10" val="12"/>
</file>

<file path=xl/ctrlProps/ctrlProp4.xml><?xml version="1.0" encoding="utf-8"?>
<formControlPr xmlns="http://schemas.microsoft.com/office/spreadsheetml/2009/9/main" objectType="Spin" dx="22" fmlaLink="$C$11" max="9" page="10" val="3"/>
</file>

<file path=xl/ctrlProps/ctrlProp5.xml><?xml version="1.0" encoding="utf-8"?>
<formControlPr xmlns="http://schemas.microsoft.com/office/spreadsheetml/2009/9/main" objectType="List" dx="22" fmlaLink="Helper!$E$4" fmlaRange="Tables!$C$3:$C$10" noThreeD="1" sel="3" val="0"/>
</file>

<file path=xl/ctrlProps/ctrlProp6.xml><?xml version="1.0" encoding="utf-8"?>
<formControlPr xmlns="http://schemas.microsoft.com/office/spreadsheetml/2009/9/main" objectType="List" dx="22" fmlaLink="Helper!$E$6" fmlaRange="Tables!$B$3:$B$5" noThreeD="1" sel="1" val="0"/>
</file>

<file path=xl/ctrlProps/ctrlProp7.xml><?xml version="1.0" encoding="utf-8"?>
<formControlPr xmlns="http://schemas.microsoft.com/office/spreadsheetml/2009/9/main" objectType="Spin" dx="22" fmlaLink="$C$7" max="100" min="1" page="10" val="7"/>
</file>

<file path=xl/ctrlProps/ctrlProp8.xml><?xml version="1.0" encoding="utf-8"?>
<formControlPr xmlns="http://schemas.microsoft.com/office/spreadsheetml/2009/9/main" objectType="Spin" dx="22" fmlaLink="$C$10" max="40" min="1" page="10" val="14"/>
</file>

<file path=xl/ctrlProps/ctrlProp9.xml><?xml version="1.0" encoding="utf-8"?>
<formControlPr xmlns="http://schemas.microsoft.com/office/spreadsheetml/2009/9/main" objectType="List" dx="22" fmlaLink="Helper!$H$4" fmlaRange="Tables!$B$3:$B$5" noThreeD="1" sel="2" val="0"/>
</file>

<file path=xl/ctrlProps/ctrlProp10.xml><?xml version="1.0" encoding="utf-8"?>
<formControlPr xmlns="http://schemas.microsoft.com/office/spreadsheetml/2009/9/main" objectType="List" dx="22" fmlaLink="Helper!$H$8" fmlaRange="Tables!$C$3:$C$10" noThreeD="1" sel="6" val="4"/>
</file>

<file path=xl/ctrlProps/ctrlProp11.xml><?xml version="1.0" encoding="utf-8"?>
<formControlPr xmlns="http://schemas.microsoft.com/office/spreadsheetml/2009/9/main" objectType="List" dx="22" fmlaLink="Helper!$H$6" fmlaRange="Tables!$D$3:$D$12" noThreeD="1" sel="8" val="4"/>
</file>

<file path=xl/ctrlProps/ctrlProp12.xml><?xml version="1.0" encoding="utf-8"?>
<formControlPr xmlns="http://schemas.microsoft.com/office/spreadsheetml/2009/9/main" objectType="Radio" firstButton="1" fmlaLink="Helper!$B$11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List" dx="22" fmlaLink="Helper!$C$25" fmlaRange="Helper!$B$26:$B$32" noThreeD="1" sel="6" val="0"/>
</file>

<file path=xl/ctrlProps/ctrlProp22.xml><?xml version="1.0" encoding="utf-8"?>
<formControlPr xmlns="http://schemas.microsoft.com/office/spreadsheetml/2009/9/main" objectType="List" dx="22" fmlaLink="Helper!$C$34" fmlaRange="Funtion_unit_measure" noThreeD="1" sel="5" val="0"/>
</file>

<file path=xl/ctrlProps/ctrlProp23.xml><?xml version="1.0" encoding="utf-8"?>
<formControlPr xmlns="http://schemas.microsoft.com/office/spreadsheetml/2009/9/main" objectType="List" dx="22" fmlaLink="'Nozzle Selection Helper'!$B$6" fmlaRange="'Nozzle Selection Helper'!$D$5:$D$6" noThreeD="1" sel="2" val="0"/>
</file>

<file path=xl/ctrlProps/ctrlProp24.xml><?xml version="1.0" encoding="utf-8"?>
<formControlPr xmlns="http://schemas.microsoft.com/office/spreadsheetml/2009/9/main" objectType="List" dx="22" fmlaLink="'Nozzle Selection Helper'!$B$9" fmlaRange="Function_LF_Nozzles" noThreeD="1" sel="3" val="0"/>
</file>

<file path=xl/ctrlProps/ctrlProp25.xml><?xml version="1.0" encoding="utf-8"?>
<formControlPr xmlns="http://schemas.microsoft.com/office/spreadsheetml/2009/9/main" objectType="List" dx="22" fmlaLink="'Nozzle Selection Helper'!$B$23" fmlaRange="'Nozzle Selection Helper'!$D$23:$D$25" noThreeD="1" sel="1" val="0"/>
</file>

<file path=xl/ctrlProps/ctrlProp26.xml><?xml version="1.0" encoding="utf-8"?>
<formControlPr xmlns="http://schemas.microsoft.com/office/spreadsheetml/2009/9/main" objectType="List" dx="22" fmlaLink="'Nozzle Selection Helper'!$B$27" fmlaRange="Function_Application_Type" noThreeD="1" sel="3" val="0"/>
</file>

<file path=xl/ctrlProps/ctrlProp27.xml><?xml version="1.0" encoding="utf-8"?>
<formControlPr xmlns="http://schemas.microsoft.com/office/spreadsheetml/2009/9/main" objectType="Drop" dropStyle="combo" dx="22" fmlaLink="'Nozzle Selection Helper'!$B$38" fmlaRange="Function_Specialty_Nozzle" noThreeD="1" sel="1" val="0"/>
</file>

<file path=xl/ctrlProps/ctrlProp28.xml><?xml version="1.0" encoding="utf-8"?>
<formControlPr xmlns="http://schemas.microsoft.com/office/spreadsheetml/2009/9/main" objectType="List" dx="22" fmlaLink="'Nozzle Selection Helper'!$B$34" fmlaRange="Function_S_application" noThreeD="1" sel="2" val="0"/>
</file>

<file path=xl/ctrlProps/ctrlProp29.xml><?xml version="1.0" encoding="utf-8"?>
<formControlPr xmlns="http://schemas.microsoft.com/office/spreadsheetml/2009/9/main" objectType="Drop" dropStyle="combo" dx="22" fmlaLink="'Nozzle Selection Helper'!$C$83" fmlaRange="'Nozzle Selection Helper'!$B$85:$B$89" noThreeD="1" sel="5" val="0"/>
</file>

<file path=xl/ctrlProps/ctrlProp30.xml><?xml version="1.0" encoding="utf-8"?>
<formControlPr xmlns="http://schemas.microsoft.com/office/spreadsheetml/2009/9/main" objectType="Drop" dropStyle="combo" dx="22" fmlaLink="'Nozzle Selection Helper'!$C$99" fmlaRange="Function_Broadcast_Nozzles" noThreeD="1" sel="4" val="0"/>
</file>

<file path=xl/ctrlProps/ctrlProp31.xml><?xml version="1.0" encoding="utf-8"?>
<formControlPr xmlns="http://schemas.microsoft.com/office/spreadsheetml/2009/9/main" objectType="List" dx="22" fmlaLink="'Nozzle Selection Helper'!$C$91" fmlaRange="Function_Broadcast_Options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teejet.com/index.aspx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Density Conversion'!A1"/><Relationship Id="rId2" Type="http://schemas.openxmlformats.org/officeDocument/2006/relationships/hyperlink" Target="#'Low Limit Calculation '!A1"/><Relationship Id="rId1" Type="http://schemas.openxmlformats.org/officeDocument/2006/relationships/hyperlink" Target="#'Nozzle Flow Rate Calculation'!A1"/><Relationship Id="rId6" Type="http://schemas.openxmlformats.org/officeDocument/2006/relationships/hyperlink" Target="#'Nozzle Selection Model'!A1"/><Relationship Id="rId5" Type="http://schemas.openxmlformats.org/officeDocument/2006/relationships/hyperlink" Target="#'Additional Conversion'!A1"/><Relationship Id="rId4" Type="http://schemas.openxmlformats.org/officeDocument/2006/relationships/hyperlink" Target="#'Pump Performance Calculation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Main Menu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Main Menu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Main Menu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Main Menu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Main Menu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hyperlink" Target="#'Main Menu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5.png"/><Relationship Id="rId3" Type="http://schemas.openxmlformats.org/officeDocument/2006/relationships/image" Target="../media/image18.png"/><Relationship Id="rId7" Type="http://schemas.openxmlformats.org/officeDocument/2006/relationships/image" Target="../media/image10.png"/><Relationship Id="rId12" Type="http://schemas.openxmlformats.org/officeDocument/2006/relationships/image" Target="../media/image11.png"/><Relationship Id="rId2" Type="http://schemas.openxmlformats.org/officeDocument/2006/relationships/image" Target="../media/image17.png"/><Relationship Id="rId16" Type="http://schemas.openxmlformats.org/officeDocument/2006/relationships/image" Target="../media/image28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4.png"/><Relationship Id="rId5" Type="http://schemas.openxmlformats.org/officeDocument/2006/relationships/image" Target="../media/image20.png"/><Relationship Id="rId15" Type="http://schemas.openxmlformats.org/officeDocument/2006/relationships/image" Target="../media/image27.png"/><Relationship Id="rId10" Type="http://schemas.openxmlformats.org/officeDocument/2006/relationships/image" Target="../media/image9.png"/><Relationship Id="rId4" Type="http://schemas.openxmlformats.org/officeDocument/2006/relationships/image" Target="../media/image19.png"/><Relationship Id="rId9" Type="http://schemas.openxmlformats.org/officeDocument/2006/relationships/image" Target="../media/image23.png"/><Relationship Id="rId14" Type="http://schemas.openxmlformats.org/officeDocument/2006/relationships/image" Target="../media/image26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1.png"/><Relationship Id="rId7" Type="http://schemas.openxmlformats.org/officeDocument/2006/relationships/image" Target="../media/image24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9.png"/><Relationship Id="rId11" Type="http://schemas.openxmlformats.org/officeDocument/2006/relationships/image" Target="../media/image28.png"/><Relationship Id="rId5" Type="http://schemas.openxmlformats.org/officeDocument/2006/relationships/image" Target="../media/image33.png"/><Relationship Id="rId10" Type="http://schemas.openxmlformats.org/officeDocument/2006/relationships/image" Target="../media/image26.png"/><Relationship Id="rId4" Type="http://schemas.openxmlformats.org/officeDocument/2006/relationships/image" Target="../media/image32.png"/><Relationship Id="rId9" Type="http://schemas.openxmlformats.org/officeDocument/2006/relationships/image" Target="../media/image19.pn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24</xdr:col>
      <xdr:colOff>600075</xdr:colOff>
      <xdr:row>20</xdr:row>
      <xdr:rowOff>123825</xdr:rowOff>
    </xdr:to>
    <xdr:pic>
      <xdr:nvPicPr>
        <xdr:cNvPr id="2" name="Picture 1" descr="https://www.teejet.com/CMSImages/TEEJET/main-page-images/main_teejet_tips-panel-spray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14011275" cy="2981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4</xdr:col>
      <xdr:colOff>142875</xdr:colOff>
      <xdr:row>3</xdr:row>
      <xdr:rowOff>171450</xdr:rowOff>
    </xdr:to>
    <xdr:pic>
      <xdr:nvPicPr>
        <xdr:cNvPr id="3" name="Picture 2" descr="TeeJet - A Division of Spraying Systems Co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36207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123825</xdr:colOff>
      <xdr:row>23</xdr:row>
      <xdr:rowOff>19050</xdr:rowOff>
    </xdr:from>
    <xdr:to>
      <xdr:col>24</xdr:col>
      <xdr:colOff>428625</xdr:colOff>
      <xdr:row>33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52625" y="4400550"/>
          <a:ext cx="13106400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4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Nozzles</a:t>
          </a: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Spray nozzles can have a big impact on crop yield, plant health, efficiency of pest control and of course, profitability. Nozzles are precision-engineered for specific applications so it is essential to use the ones best suited for your operations. We suggest using these handy selection guides or downloading our </a:t>
          </a:r>
          <a:r>
            <a:rPr lang="en-US" sz="1800" b="1" u="sng">
              <a:solidFill>
                <a:srgbClr val="0000FF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  <a:hlinkClick xmlns:r="http://schemas.openxmlformats.org/officeDocument/2006/relationships" r:id=""/>
            </a:rPr>
            <a:t>SpraySelect Tip Selection app</a:t>
          </a:r>
          <a:r>
            <a:rPr lang="en-US" sz="1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to help match your requirements to the best available nozzle.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</xdr:row>
      <xdr:rowOff>12700</xdr:rowOff>
    </xdr:from>
    <xdr:to>
      <xdr:col>6</xdr:col>
      <xdr:colOff>381000</xdr:colOff>
      <xdr:row>9</xdr:row>
      <xdr:rowOff>12700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489200" y="965200"/>
          <a:ext cx="2844800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Go to Nozzle FLow Rate</a:t>
          </a:r>
        </a:p>
      </xdr:txBody>
    </xdr:sp>
    <xdr:clientData/>
  </xdr:twoCellAnchor>
  <xdr:twoCellAnchor>
    <xdr:from>
      <xdr:col>3</xdr:col>
      <xdr:colOff>12700</xdr:colOff>
      <xdr:row>12</xdr:row>
      <xdr:rowOff>25400</xdr:rowOff>
    </xdr:from>
    <xdr:to>
      <xdr:col>6</xdr:col>
      <xdr:colOff>381000</xdr:colOff>
      <xdr:row>16</xdr:row>
      <xdr:rowOff>25400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489200" y="2311400"/>
          <a:ext cx="2844800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Go to Low Limit</a:t>
          </a:r>
        </a:p>
      </xdr:txBody>
    </xdr:sp>
    <xdr:clientData/>
  </xdr:twoCellAnchor>
  <xdr:twoCellAnchor>
    <xdr:from>
      <xdr:col>3</xdr:col>
      <xdr:colOff>12700</xdr:colOff>
      <xdr:row>19</xdr:row>
      <xdr:rowOff>25400</xdr:rowOff>
    </xdr:from>
    <xdr:to>
      <xdr:col>6</xdr:col>
      <xdr:colOff>381000</xdr:colOff>
      <xdr:row>23</xdr:row>
      <xdr:rowOff>25400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489200" y="3644900"/>
          <a:ext cx="2844800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Go to Density Conversion</a:t>
          </a:r>
        </a:p>
      </xdr:txBody>
    </xdr:sp>
    <xdr:clientData/>
  </xdr:twoCellAnchor>
  <xdr:twoCellAnchor>
    <xdr:from>
      <xdr:col>3</xdr:col>
      <xdr:colOff>12700</xdr:colOff>
      <xdr:row>26</xdr:row>
      <xdr:rowOff>12700</xdr:rowOff>
    </xdr:from>
    <xdr:to>
      <xdr:col>6</xdr:col>
      <xdr:colOff>381000</xdr:colOff>
      <xdr:row>30</xdr:row>
      <xdr:rowOff>12700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489200" y="4965700"/>
          <a:ext cx="2844800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Go to Product Pump Calculations</a:t>
          </a:r>
        </a:p>
      </xdr:txBody>
    </xdr:sp>
    <xdr:clientData/>
  </xdr:twoCellAnchor>
  <xdr:twoCellAnchor>
    <xdr:from>
      <xdr:col>3</xdr:col>
      <xdr:colOff>12700</xdr:colOff>
      <xdr:row>33</xdr:row>
      <xdr:rowOff>25400</xdr:rowOff>
    </xdr:from>
    <xdr:to>
      <xdr:col>6</xdr:col>
      <xdr:colOff>381000</xdr:colOff>
      <xdr:row>37</xdr:row>
      <xdr:rowOff>25400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489200" y="6311900"/>
          <a:ext cx="2844800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Additional Conversion Factors</a:t>
          </a:r>
        </a:p>
      </xdr:txBody>
    </xdr:sp>
    <xdr:clientData/>
  </xdr:twoCellAnchor>
  <xdr:twoCellAnchor>
    <xdr:from>
      <xdr:col>3</xdr:col>
      <xdr:colOff>0</xdr:colOff>
      <xdr:row>40</xdr:row>
      <xdr:rowOff>12700</xdr:rowOff>
    </xdr:from>
    <xdr:to>
      <xdr:col>6</xdr:col>
      <xdr:colOff>368300</xdr:colOff>
      <xdr:row>44</xdr:row>
      <xdr:rowOff>12700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476500" y="7632700"/>
          <a:ext cx="2844800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Go To</a:t>
          </a:r>
          <a:r>
            <a:rPr lang="en-US" sz="1800" b="1" baseline="0">
              <a:solidFill>
                <a:sysClr val="windowText" lastClr="000000"/>
              </a:solidFill>
            </a:rPr>
            <a:t> Nozzle Selection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6</xdr:row>
          <xdr:rowOff>0</xdr:rowOff>
        </xdr:to>
        <xdr:sp macro="" textlink="">
          <xdr:nvSpPr>
            <xdr:cNvPr id="9217" name="Spinne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190500</xdr:rowOff>
        </xdr:from>
        <xdr:to>
          <xdr:col>8</xdr:col>
          <xdr:colOff>114300</xdr:colOff>
          <xdr:row>7</xdr:row>
          <xdr:rowOff>177800</xdr:rowOff>
        </xdr:to>
        <xdr:sp macro="" textlink="">
          <xdr:nvSpPr>
            <xdr:cNvPr id="9218" name="List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</xdr:row>
          <xdr:rowOff>177800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9219" name="Spinner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333374</xdr:colOff>
      <xdr:row>14</xdr:row>
      <xdr:rowOff>79375</xdr:rowOff>
    </xdr:from>
    <xdr:to>
      <xdr:col>8</xdr:col>
      <xdr:colOff>388936</xdr:colOff>
      <xdr:row>16</xdr:row>
      <xdr:rowOff>174625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381499" y="2778125"/>
          <a:ext cx="1635125" cy="476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Return To Cover 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596900</xdr:colOff>
          <xdr:row>7</xdr:row>
          <xdr:rowOff>12700</xdr:rowOff>
        </xdr:from>
        <xdr:to>
          <xdr:col>3</xdr:col>
          <xdr:colOff>609600</xdr:colOff>
          <xdr:row>10</xdr:row>
          <xdr:rowOff>0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6</xdr:row>
          <xdr:rowOff>190500</xdr:rowOff>
        </xdr:from>
        <xdr:to>
          <xdr:col>8</xdr:col>
          <xdr:colOff>317500</xdr:colOff>
          <xdr:row>11</xdr:row>
          <xdr:rowOff>50800</xdr:rowOff>
        </xdr:to>
        <xdr:sp macro="" textlink="">
          <xdr:nvSpPr>
            <xdr:cNvPr id="6148" name="List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228600</xdr:colOff>
          <xdr:row>16</xdr:row>
          <xdr:rowOff>12700</xdr:rowOff>
        </xdr:to>
        <xdr:sp macro="" textlink="">
          <xdr:nvSpPr>
            <xdr:cNvPr id="6149" name="List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68384</xdr:colOff>
      <xdr:row>19</xdr:row>
      <xdr:rowOff>136769</xdr:rowOff>
    </xdr:from>
    <xdr:to>
      <xdr:col>8</xdr:col>
      <xdr:colOff>355356</xdr:colOff>
      <xdr:row>22</xdr:row>
      <xdr:rowOff>26865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112846" y="3946769"/>
          <a:ext cx="1635125" cy="476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Return To Cover Page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584200</xdr:colOff>
          <xdr:row>5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8</xdr:row>
          <xdr:rowOff>0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8</xdr:col>
          <xdr:colOff>63500</xdr:colOff>
          <xdr:row>8</xdr:row>
          <xdr:rowOff>0</xdr:rowOff>
        </xdr:to>
        <xdr:sp macro="" textlink="">
          <xdr:nvSpPr>
            <xdr:cNvPr id="10243" name="List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673100</xdr:colOff>
          <xdr:row>10</xdr:row>
          <xdr:rowOff>0</xdr:rowOff>
        </xdr:from>
        <xdr:to>
          <xdr:col>7</xdr:col>
          <xdr:colOff>647700</xdr:colOff>
          <xdr:row>13</xdr:row>
          <xdr:rowOff>25400</xdr:rowOff>
        </xdr:to>
        <xdr:sp macro="" textlink="">
          <xdr:nvSpPr>
            <xdr:cNvPr id="10244" name="List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673100</xdr:colOff>
          <xdr:row>12</xdr:row>
          <xdr:rowOff>0</xdr:rowOff>
        </xdr:from>
        <xdr:to>
          <xdr:col>5</xdr:col>
          <xdr:colOff>50800</xdr:colOff>
          <xdr:row>15</xdr:row>
          <xdr:rowOff>0</xdr:rowOff>
        </xdr:to>
        <xdr:sp macro="" textlink="">
          <xdr:nvSpPr>
            <xdr:cNvPr id="10245" name="List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4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217715</xdr:colOff>
      <xdr:row>25</xdr:row>
      <xdr:rowOff>117929</xdr:rowOff>
    </xdr:from>
    <xdr:to>
      <xdr:col>8</xdr:col>
      <xdr:colOff>510268</xdr:colOff>
      <xdr:row>28</xdr:row>
      <xdr:rowOff>22679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245429" y="4953000"/>
          <a:ext cx="1635125" cy="476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Return To Cover Page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342900</xdr:colOff>
          <xdr:row>4</xdr:row>
          <xdr:rowOff>12700</xdr:rowOff>
        </xdr:to>
        <xdr:sp macro="" textlink="">
          <xdr:nvSpPr>
            <xdr:cNvPr id="11265" name="Option 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5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7.0lbs/gal.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342900</xdr:colOff>
          <xdr:row>6</xdr:row>
          <xdr:rowOff>25400</xdr:rowOff>
        </xdr:to>
        <xdr:sp macro="" textlink="">
          <xdr:nvSpPr>
            <xdr:cNvPr id="11266" name="Option Butto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5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8.0lbs/gal.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342900</xdr:colOff>
          <xdr:row>8</xdr:row>
          <xdr:rowOff>25400</xdr:rowOff>
        </xdr:to>
        <xdr:sp macro="" textlink="">
          <xdr:nvSpPr>
            <xdr:cNvPr id="11267" name="Option Butto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5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8.34lbs/gal. (water)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342900</xdr:colOff>
          <xdr:row>10</xdr:row>
          <xdr:rowOff>25400</xdr:rowOff>
        </xdr:to>
        <xdr:sp macro="" textlink="">
          <xdr:nvSpPr>
            <xdr:cNvPr id="11268" name="Option Button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5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9.0lbs/gal.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342900</xdr:colOff>
          <xdr:row>12</xdr:row>
          <xdr:rowOff>25400</xdr:rowOff>
        </xdr:to>
        <xdr:sp macro="" textlink="">
          <xdr:nvSpPr>
            <xdr:cNvPr id="11269" name="Option Button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5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10.0lbs/gal.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5</xdr:col>
          <xdr:colOff>177800</xdr:colOff>
          <xdr:row>14</xdr:row>
          <xdr:rowOff>25400</xdr:rowOff>
        </xdr:to>
        <xdr:sp macro="" textlink="">
          <xdr:nvSpPr>
            <xdr:cNvPr id="11270" name="Option Button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5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10.65lbs/gal. (28% nitrogen)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342900</xdr:colOff>
          <xdr:row>16</xdr:row>
          <xdr:rowOff>25400</xdr:rowOff>
        </xdr:to>
        <xdr:sp macro="" textlink="">
          <xdr:nvSpPr>
            <xdr:cNvPr id="11271" name="Option Button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5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11.0lbs/gal.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177800</xdr:rowOff>
        </xdr:from>
        <xdr:to>
          <xdr:col>3</xdr:col>
          <xdr:colOff>342900</xdr:colOff>
          <xdr:row>18</xdr:row>
          <xdr:rowOff>0</xdr:rowOff>
        </xdr:to>
        <xdr:sp macro="" textlink="">
          <xdr:nvSpPr>
            <xdr:cNvPr id="11272" name="Option Button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5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12.0lbs/gal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342900</xdr:colOff>
          <xdr:row>20</xdr:row>
          <xdr:rowOff>25400</xdr:rowOff>
        </xdr:to>
        <xdr:sp macro="" textlink="">
          <xdr:nvSpPr>
            <xdr:cNvPr id="11273" name="Option Button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5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14.0lbs/gal.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205152</xdr:colOff>
      <xdr:row>1</xdr:row>
      <xdr:rowOff>87923</xdr:rowOff>
    </xdr:from>
    <xdr:to>
      <xdr:col>3</xdr:col>
      <xdr:colOff>373672</xdr:colOff>
      <xdr:row>3</xdr:row>
      <xdr:rowOff>7327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13287" y="278423"/>
          <a:ext cx="1384789" cy="30773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Weight Of</a:t>
          </a:r>
          <a:r>
            <a:rPr lang="en-US" sz="1100" baseline="0"/>
            <a:t> Solutions</a:t>
          </a:r>
          <a:endParaRPr lang="en-US" sz="1100"/>
        </a:p>
      </xdr:txBody>
    </xdr:sp>
    <xdr:clientData/>
  </xdr:twoCellAnchor>
  <xdr:twoCellAnchor>
    <xdr:from>
      <xdr:col>7</xdr:col>
      <xdr:colOff>39077</xdr:colOff>
      <xdr:row>6</xdr:row>
      <xdr:rowOff>175847</xdr:rowOff>
    </xdr:from>
    <xdr:to>
      <xdr:col>9</xdr:col>
      <xdr:colOff>326048</xdr:colOff>
      <xdr:row>9</xdr:row>
      <xdr:rowOff>65943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757615" y="1377462"/>
          <a:ext cx="1635125" cy="476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Return To Cover Page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660400</xdr:colOff>
          <xdr:row>12</xdr:row>
          <xdr:rowOff>88900</xdr:rowOff>
        </xdr:to>
        <xdr:sp macro="" textlink="">
          <xdr:nvSpPr>
            <xdr:cNvPr id="12289" name="List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6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5</xdr:col>
          <xdr:colOff>12700</xdr:colOff>
          <xdr:row>21</xdr:row>
          <xdr:rowOff>152400</xdr:rowOff>
        </xdr:to>
        <xdr:sp macro="" textlink="">
          <xdr:nvSpPr>
            <xdr:cNvPr id="12290" name="List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6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635000</xdr:colOff>
      <xdr:row>8</xdr:row>
      <xdr:rowOff>127000</xdr:rowOff>
    </xdr:from>
    <xdr:to>
      <xdr:col>8</xdr:col>
      <xdr:colOff>250825</xdr:colOff>
      <xdr:row>11</xdr:row>
      <xdr:rowOff>31750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000500" y="1651000"/>
          <a:ext cx="1635125" cy="476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Return To Cover Page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8</xdr:col>
          <xdr:colOff>38100</xdr:colOff>
          <xdr:row>11</xdr:row>
          <xdr:rowOff>76200</xdr:rowOff>
        </xdr:to>
        <xdr:sp macro="" textlink="">
          <xdr:nvSpPr>
            <xdr:cNvPr id="21505" name="List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7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11</xdr:col>
          <xdr:colOff>0</xdr:colOff>
          <xdr:row>14</xdr:row>
          <xdr:rowOff>177800</xdr:rowOff>
        </xdr:to>
        <xdr:sp macro="" textlink="">
          <xdr:nvSpPr>
            <xdr:cNvPr id="21506" name="List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7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11</xdr:col>
          <xdr:colOff>0</xdr:colOff>
          <xdr:row>20</xdr:row>
          <xdr:rowOff>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unction_LF_Pics" spid="_x0000_s218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00" y="3257550"/>
              <a:ext cx="1219200" cy="590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0</xdr:rowOff>
        </xdr:from>
        <xdr:to>
          <xdr:col>17</xdr:col>
          <xdr:colOff>12700</xdr:colOff>
          <xdr:row>10</xdr:row>
          <xdr:rowOff>63500</xdr:rowOff>
        </xdr:to>
        <xdr:sp macro="" textlink="">
          <xdr:nvSpPr>
            <xdr:cNvPr id="21513" name="List Box 9" hidden="1">
              <a:extLst>
                <a:ext uri="{63B3BB69-23CF-44E3-9099-C40C66FF867C}">
                  <a14:compatExt spid="_x0000_s21513"/>
                </a:ext>
                <a:ext uri="{FF2B5EF4-FFF2-40B4-BE49-F238E27FC236}">
                  <a16:creationId xmlns:a16="http://schemas.microsoft.com/office/drawing/2014/main" id="{00000000-0008-0000-0700-00000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8</xdr:row>
          <xdr:rowOff>0</xdr:rowOff>
        </xdr:from>
        <xdr:to>
          <xdr:col>19</xdr:col>
          <xdr:colOff>660400</xdr:colOff>
          <xdr:row>12</xdr:row>
          <xdr:rowOff>38100</xdr:rowOff>
        </xdr:to>
        <xdr:sp macro="" textlink="">
          <xdr:nvSpPr>
            <xdr:cNvPr id="21514" name="List Box 10" hidden="1">
              <a:extLst>
                <a:ext uri="{63B3BB69-23CF-44E3-9099-C40C66FF867C}">
                  <a14:compatExt spid="_x0000_s21514"/>
                </a:ext>
                <a:ext uri="{FF2B5EF4-FFF2-40B4-BE49-F238E27FC236}">
                  <a16:creationId xmlns:a16="http://schemas.microsoft.com/office/drawing/2014/main" id="{00000000-0008-0000-0700-00000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13</xdr:row>
          <xdr:rowOff>190500</xdr:rowOff>
        </xdr:from>
        <xdr:to>
          <xdr:col>16</xdr:col>
          <xdr:colOff>673100</xdr:colOff>
          <xdr:row>16</xdr:row>
          <xdr:rowOff>50800</xdr:rowOff>
        </xdr:to>
        <xdr:sp macro="" textlink="">
          <xdr:nvSpPr>
            <xdr:cNvPr id="21515" name="List Box 11" hidden="1">
              <a:extLst>
                <a:ext uri="{63B3BB69-23CF-44E3-9099-C40C66FF867C}">
                  <a14:compatExt spid="_x0000_s21515"/>
                </a:ext>
                <a:ext uri="{FF2B5EF4-FFF2-40B4-BE49-F238E27FC236}">
                  <a16:creationId xmlns:a16="http://schemas.microsoft.com/office/drawing/2014/main" id="{00000000-0008-0000-0700-00000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14</xdr:row>
          <xdr:rowOff>12700</xdr:rowOff>
        </xdr:from>
        <xdr:to>
          <xdr:col>20</xdr:col>
          <xdr:colOff>0</xdr:colOff>
          <xdr:row>16</xdr:row>
          <xdr:rowOff>0</xdr:rowOff>
        </xdr:to>
        <xdr:sp macro="" textlink="">
          <xdr:nvSpPr>
            <xdr:cNvPr id="21516" name="Drop Down 12" hidden="1">
              <a:extLst>
                <a:ext uri="{63B3BB69-23CF-44E3-9099-C40C66FF867C}">
                  <a14:compatExt spid="_x0000_s21516"/>
                </a:ext>
                <a:ext uri="{FF2B5EF4-FFF2-40B4-BE49-F238E27FC236}">
                  <a16:creationId xmlns:a16="http://schemas.microsoft.com/office/drawing/2014/main" id="{00000000-0008-0000-0700-00000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18</xdr:row>
          <xdr:rowOff>0</xdr:rowOff>
        </xdr:from>
        <xdr:to>
          <xdr:col>20</xdr:col>
          <xdr:colOff>19050</xdr:colOff>
          <xdr:row>20</xdr:row>
          <xdr:rowOff>22527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00000000-0008-0000-0700-00000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pecialty_Pic" spid="_x0000_s2184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972800" y="3448050"/>
              <a:ext cx="1238250" cy="42257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</xdr:row>
          <xdr:rowOff>0</xdr:rowOff>
        </xdr:from>
        <xdr:to>
          <xdr:col>26</xdr:col>
          <xdr:colOff>0</xdr:colOff>
          <xdr:row>10</xdr:row>
          <xdr:rowOff>0</xdr:rowOff>
        </xdr:to>
        <xdr:sp macro="" textlink="">
          <xdr:nvSpPr>
            <xdr:cNvPr id="21537" name="Drop Down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000000-0008-0000-0700-00002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</xdr:row>
          <xdr:rowOff>177800</xdr:rowOff>
        </xdr:from>
        <xdr:to>
          <xdr:col>27</xdr:col>
          <xdr:colOff>0</xdr:colOff>
          <xdr:row>14</xdr:row>
          <xdr:rowOff>0</xdr:rowOff>
        </xdr:to>
        <xdr:sp macro="" textlink="">
          <xdr:nvSpPr>
            <xdr:cNvPr id="21540" name="Drop Down 36" hidden="1">
              <a:extLst>
                <a:ext uri="{63B3BB69-23CF-44E3-9099-C40C66FF867C}">
                  <a14:compatExt spid="_x0000_s21540"/>
                </a:ext>
                <a:ext uri="{FF2B5EF4-FFF2-40B4-BE49-F238E27FC236}">
                  <a16:creationId xmlns:a16="http://schemas.microsoft.com/office/drawing/2014/main" id="{00000000-0008-0000-0700-00002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673100</xdr:colOff>
          <xdr:row>8</xdr:row>
          <xdr:rowOff>0</xdr:rowOff>
        </xdr:from>
        <xdr:to>
          <xdr:col>29</xdr:col>
          <xdr:colOff>76200</xdr:colOff>
          <xdr:row>9</xdr:row>
          <xdr:rowOff>177800</xdr:rowOff>
        </xdr:to>
        <xdr:sp macro="" textlink="">
          <xdr:nvSpPr>
            <xdr:cNvPr id="21541" name="List Box 37" hidden="1">
              <a:extLst>
                <a:ext uri="{63B3BB69-23CF-44E3-9099-C40C66FF867C}">
                  <a14:compatExt spid="_x0000_s21541"/>
                </a:ext>
                <a:ext uri="{FF2B5EF4-FFF2-40B4-BE49-F238E27FC236}">
                  <a16:creationId xmlns:a16="http://schemas.microsoft.com/office/drawing/2014/main" id="{00000000-0008-0000-0700-00002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</xdr:row>
          <xdr:rowOff>0</xdr:rowOff>
        </xdr:from>
        <xdr:to>
          <xdr:col>29</xdr:col>
          <xdr:colOff>46780</xdr:colOff>
          <xdr:row>20</xdr:row>
          <xdr:rowOff>0</xdr:rowOff>
        </xdr:to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00000000-0008-0000-0700-000010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unction_bc_pics" spid="_x0000_s2184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6419635" y="3443654"/>
              <a:ext cx="1263049" cy="39565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107109</xdr:colOff>
      <xdr:row>21</xdr:row>
      <xdr:rowOff>45904</xdr:rowOff>
    </xdr:from>
    <xdr:to>
      <xdr:col>5</xdr:col>
      <xdr:colOff>395728</xdr:colOff>
      <xdr:row>23</xdr:row>
      <xdr:rowOff>154925</xdr:rowOff>
    </xdr:to>
    <xdr:sp macro="" textlink="">
      <xdr:nvSpPr>
        <xdr:cNvPr id="2" name="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126868" y="3932410"/>
          <a:ext cx="1635125" cy="476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Return To Cover Page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476250</xdr:colOff>
      <xdr:row>3</xdr:row>
      <xdr:rowOff>628650</xdr:rowOff>
    </xdr:to>
    <xdr:pic>
      <xdr:nvPicPr>
        <xdr:cNvPr id="2" name="Picture 24" descr="AI TeeJet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7425"/>
          <a:ext cx="476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1</xdr:rowOff>
    </xdr:from>
    <xdr:to>
      <xdr:col>2</xdr:col>
      <xdr:colOff>476250</xdr:colOff>
      <xdr:row>4</xdr:row>
      <xdr:rowOff>666751</xdr:rowOff>
    </xdr:to>
    <xdr:pic>
      <xdr:nvPicPr>
        <xdr:cNvPr id="3" name="Picture 23" descr="TeeJet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1"/>
          <a:ext cx="4762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</xdr:colOff>
      <xdr:row>5</xdr:row>
      <xdr:rowOff>38100</xdr:rowOff>
    </xdr:from>
    <xdr:to>
      <xdr:col>2</xdr:col>
      <xdr:colOff>495300</xdr:colOff>
      <xdr:row>5</xdr:row>
      <xdr:rowOff>676275</xdr:rowOff>
    </xdr:to>
    <xdr:pic>
      <xdr:nvPicPr>
        <xdr:cNvPr id="4" name="Picture 22" descr="TwinJet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3800475"/>
          <a:ext cx="47625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1</xdr:rowOff>
    </xdr:from>
    <xdr:to>
      <xdr:col>2</xdr:col>
      <xdr:colOff>476250</xdr:colOff>
      <xdr:row>6</xdr:row>
      <xdr:rowOff>666751</xdr:rowOff>
    </xdr:to>
    <xdr:pic>
      <xdr:nvPicPr>
        <xdr:cNvPr id="5" name="Picture 21" descr="AI TeeJet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4851"/>
          <a:ext cx="4762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476250</xdr:colOff>
      <xdr:row>7</xdr:row>
      <xdr:rowOff>581025</xdr:rowOff>
    </xdr:to>
    <xdr:pic>
      <xdr:nvPicPr>
        <xdr:cNvPr id="6" name="Picture 20" descr="TeeJet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7325"/>
          <a:ext cx="47625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38100</xdr:rowOff>
    </xdr:from>
    <xdr:to>
      <xdr:col>2</xdr:col>
      <xdr:colOff>476250</xdr:colOff>
      <xdr:row>8</xdr:row>
      <xdr:rowOff>638175</xdr:rowOff>
    </xdr:to>
    <xdr:pic>
      <xdr:nvPicPr>
        <xdr:cNvPr id="7" name="Picture 19" descr="TwinJet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57900"/>
          <a:ext cx="4762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476250</xdr:colOff>
      <xdr:row>9</xdr:row>
      <xdr:rowOff>638175</xdr:rowOff>
    </xdr:to>
    <xdr:pic>
      <xdr:nvPicPr>
        <xdr:cNvPr id="8" name="Picture 18" descr="AIUB TeeJet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2275"/>
          <a:ext cx="47625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476250</xdr:colOff>
      <xdr:row>10</xdr:row>
      <xdr:rowOff>619125</xdr:rowOff>
    </xdr:to>
    <xdr:pic>
      <xdr:nvPicPr>
        <xdr:cNvPr id="9" name="Picture 17" descr="AITX ConeJet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4750"/>
          <a:ext cx="47625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476250</xdr:colOff>
      <xdr:row>11</xdr:row>
      <xdr:rowOff>657225</xdr:rowOff>
    </xdr:to>
    <xdr:pic>
      <xdr:nvPicPr>
        <xdr:cNvPr id="10" name="Picture 16" descr="ConeJet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7225"/>
          <a:ext cx="476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476250</xdr:colOff>
      <xdr:row>12</xdr:row>
      <xdr:rowOff>619125</xdr:rowOff>
    </xdr:to>
    <xdr:pic>
      <xdr:nvPicPr>
        <xdr:cNvPr id="11" name="Picture 15" descr="ConeJet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29700"/>
          <a:ext cx="47625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1</xdr:rowOff>
    </xdr:from>
    <xdr:to>
      <xdr:col>2</xdr:col>
      <xdr:colOff>476250</xdr:colOff>
      <xdr:row>13</xdr:row>
      <xdr:rowOff>647701</xdr:rowOff>
    </xdr:to>
    <xdr:pic>
      <xdr:nvPicPr>
        <xdr:cNvPr id="12" name="Picture 14" descr="Disc-Core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2176"/>
          <a:ext cx="4762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3</xdr:row>
      <xdr:rowOff>0</xdr:rowOff>
    </xdr:from>
    <xdr:to>
      <xdr:col>1</xdr:col>
      <xdr:colOff>847725</xdr:colOff>
      <xdr:row>3</xdr:row>
      <xdr:rowOff>647700</xdr:rowOff>
    </xdr:to>
    <xdr:pic>
      <xdr:nvPicPr>
        <xdr:cNvPr id="2" name="Picture 44" descr="TTI60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476375"/>
          <a:ext cx="4762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419100</xdr:colOff>
      <xdr:row>4</xdr:row>
      <xdr:rowOff>28575</xdr:rowOff>
    </xdr:from>
    <xdr:to>
      <xdr:col>1</xdr:col>
      <xdr:colOff>895350</xdr:colOff>
      <xdr:row>4</xdr:row>
      <xdr:rowOff>695325</xdr:rowOff>
    </xdr:to>
    <xdr:pic>
      <xdr:nvPicPr>
        <xdr:cNvPr id="3" name="Picture 43" descr="Turbo TeeJet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247900"/>
          <a:ext cx="4762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342900</xdr:colOff>
      <xdr:row>5</xdr:row>
      <xdr:rowOff>133350</xdr:rowOff>
    </xdr:from>
    <xdr:to>
      <xdr:col>1</xdr:col>
      <xdr:colOff>819150</xdr:colOff>
      <xdr:row>5</xdr:row>
      <xdr:rowOff>609600</xdr:rowOff>
    </xdr:to>
    <xdr:pic>
      <xdr:nvPicPr>
        <xdr:cNvPr id="4" name="Picture 42" descr="Turbo TeeJet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0956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6</xdr:row>
      <xdr:rowOff>76200</xdr:rowOff>
    </xdr:from>
    <xdr:to>
      <xdr:col>1</xdr:col>
      <xdr:colOff>762000</xdr:colOff>
      <xdr:row>6</xdr:row>
      <xdr:rowOff>647700</xdr:rowOff>
    </xdr:to>
    <xdr:pic>
      <xdr:nvPicPr>
        <xdr:cNvPr id="5" name="Picture 41" descr="Turbo TwinJet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3781425"/>
          <a:ext cx="476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219075</xdr:colOff>
      <xdr:row>7</xdr:row>
      <xdr:rowOff>95250</xdr:rowOff>
    </xdr:from>
    <xdr:to>
      <xdr:col>1</xdr:col>
      <xdr:colOff>695325</xdr:colOff>
      <xdr:row>7</xdr:row>
      <xdr:rowOff>571500</xdr:rowOff>
    </xdr:to>
    <xdr:pic>
      <xdr:nvPicPr>
        <xdr:cNvPr id="6" name="Picture 40" descr="Turbo TwinJet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5434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8</xdr:row>
      <xdr:rowOff>66675</xdr:rowOff>
    </xdr:from>
    <xdr:to>
      <xdr:col>1</xdr:col>
      <xdr:colOff>742950</xdr:colOff>
      <xdr:row>8</xdr:row>
      <xdr:rowOff>552450</xdr:rowOff>
    </xdr:to>
    <xdr:pic>
      <xdr:nvPicPr>
        <xdr:cNvPr id="7" name="Picture 39" descr="Turbo TeeJet Induction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257800"/>
          <a:ext cx="4762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228600</xdr:colOff>
      <xdr:row>9</xdr:row>
      <xdr:rowOff>114300</xdr:rowOff>
    </xdr:from>
    <xdr:to>
      <xdr:col>1</xdr:col>
      <xdr:colOff>704850</xdr:colOff>
      <xdr:row>9</xdr:row>
      <xdr:rowOff>590550</xdr:rowOff>
    </xdr:to>
    <xdr:pic>
      <xdr:nvPicPr>
        <xdr:cNvPr id="8" name="Picture 7" descr="Air Induction Turbo TwinJet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0483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228600</xdr:colOff>
      <xdr:row>10</xdr:row>
      <xdr:rowOff>9525</xdr:rowOff>
    </xdr:from>
    <xdr:to>
      <xdr:col>1</xdr:col>
      <xdr:colOff>704850</xdr:colOff>
      <xdr:row>10</xdr:row>
      <xdr:rowOff>609600</xdr:rowOff>
    </xdr:to>
    <xdr:pic>
      <xdr:nvPicPr>
        <xdr:cNvPr id="9" name="Picture 37" descr="AI 3070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686550"/>
          <a:ext cx="4762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714375</xdr:rowOff>
    </xdr:from>
    <xdr:to>
      <xdr:col>1</xdr:col>
      <xdr:colOff>1066800</xdr:colOff>
      <xdr:row>11</xdr:row>
      <xdr:rowOff>666750</xdr:rowOff>
    </xdr:to>
    <xdr:pic>
      <xdr:nvPicPr>
        <xdr:cNvPr id="10" name="Picture 36" descr="XR TeeJet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7391400"/>
          <a:ext cx="4762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11</xdr:row>
      <xdr:rowOff>38100</xdr:rowOff>
    </xdr:from>
    <xdr:to>
      <xdr:col>1</xdr:col>
      <xdr:colOff>514350</xdr:colOff>
      <xdr:row>11</xdr:row>
      <xdr:rowOff>628650</xdr:rowOff>
    </xdr:to>
    <xdr:pic>
      <xdr:nvPicPr>
        <xdr:cNvPr id="11" name="Picture 35" descr="XRC TeeJet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58075"/>
          <a:ext cx="4762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476250</xdr:colOff>
      <xdr:row>12</xdr:row>
      <xdr:rowOff>476250</xdr:rowOff>
    </xdr:to>
    <xdr:pic>
      <xdr:nvPicPr>
        <xdr:cNvPr id="12" name="Picture 34" descr="XR TeeJet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12</xdr:row>
      <xdr:rowOff>47625</xdr:rowOff>
    </xdr:from>
    <xdr:to>
      <xdr:col>1</xdr:col>
      <xdr:colOff>1028700</xdr:colOff>
      <xdr:row>12</xdr:row>
      <xdr:rowOff>523875</xdr:rowOff>
    </xdr:to>
    <xdr:pic>
      <xdr:nvPicPr>
        <xdr:cNvPr id="13" name="Picture 33" descr="XRC TeeJet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210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219075</xdr:colOff>
      <xdr:row>13</xdr:row>
      <xdr:rowOff>38100</xdr:rowOff>
    </xdr:from>
    <xdr:to>
      <xdr:col>1</xdr:col>
      <xdr:colOff>695325</xdr:colOff>
      <xdr:row>13</xdr:row>
      <xdr:rowOff>638175</xdr:rowOff>
    </xdr:to>
    <xdr:pic>
      <xdr:nvPicPr>
        <xdr:cNvPr id="14" name="Picture 32" descr="AIXR TeeJet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8943975"/>
          <a:ext cx="4762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</xdr:colOff>
      <xdr:row>14</xdr:row>
      <xdr:rowOff>66675</xdr:rowOff>
    </xdr:from>
    <xdr:to>
      <xdr:col>1</xdr:col>
      <xdr:colOff>523875</xdr:colOff>
      <xdr:row>14</xdr:row>
      <xdr:rowOff>638175</xdr:rowOff>
    </xdr:to>
    <xdr:pic>
      <xdr:nvPicPr>
        <xdr:cNvPr id="15" name="Picture 31" descr="AI TeeJet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9715500"/>
          <a:ext cx="476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485775</xdr:colOff>
      <xdr:row>14</xdr:row>
      <xdr:rowOff>38100</xdr:rowOff>
    </xdr:from>
    <xdr:to>
      <xdr:col>1</xdr:col>
      <xdr:colOff>962025</xdr:colOff>
      <xdr:row>14</xdr:row>
      <xdr:rowOff>628650</xdr:rowOff>
    </xdr:to>
    <xdr:pic>
      <xdr:nvPicPr>
        <xdr:cNvPr id="16" name="Picture 30" descr="AIC TeeJet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9686925"/>
          <a:ext cx="4762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390525</xdr:colOff>
      <xdr:row>15</xdr:row>
      <xdr:rowOff>28575</xdr:rowOff>
    </xdr:from>
    <xdr:to>
      <xdr:col>1</xdr:col>
      <xdr:colOff>866775</xdr:colOff>
      <xdr:row>15</xdr:row>
      <xdr:rowOff>619125</xdr:rowOff>
    </xdr:to>
    <xdr:pic>
      <xdr:nvPicPr>
        <xdr:cNvPr id="17" name="Picture 29" descr="TwinJet-60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0420350"/>
          <a:ext cx="4762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16</xdr:row>
      <xdr:rowOff>28575</xdr:rowOff>
    </xdr:from>
    <xdr:to>
      <xdr:col>1</xdr:col>
      <xdr:colOff>762000</xdr:colOff>
      <xdr:row>16</xdr:row>
      <xdr:rowOff>657225</xdr:rowOff>
    </xdr:to>
    <xdr:pic>
      <xdr:nvPicPr>
        <xdr:cNvPr id="18" name="Picture 28" descr="DC TwinJet 60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1163300"/>
          <a:ext cx="476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247650</xdr:colOff>
      <xdr:row>17</xdr:row>
      <xdr:rowOff>28575</xdr:rowOff>
    </xdr:from>
    <xdr:to>
      <xdr:col>1</xdr:col>
      <xdr:colOff>723900</xdr:colOff>
      <xdr:row>17</xdr:row>
      <xdr:rowOff>600075</xdr:rowOff>
    </xdr:to>
    <xdr:pic>
      <xdr:nvPicPr>
        <xdr:cNvPr id="19" name="Picture 27" descr="Turbo FloodJet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906250"/>
          <a:ext cx="476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18</xdr:row>
      <xdr:rowOff>9525</xdr:rowOff>
    </xdr:from>
    <xdr:to>
      <xdr:col>1</xdr:col>
      <xdr:colOff>781050</xdr:colOff>
      <xdr:row>18</xdr:row>
      <xdr:rowOff>571500</xdr:rowOff>
    </xdr:to>
    <xdr:pic>
      <xdr:nvPicPr>
        <xdr:cNvPr id="20" name="Picture 26" descr="TurfJet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2630150"/>
          <a:ext cx="4762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323850</xdr:colOff>
      <xdr:row>19</xdr:row>
      <xdr:rowOff>95250</xdr:rowOff>
    </xdr:from>
    <xdr:to>
      <xdr:col>1</xdr:col>
      <xdr:colOff>800100</xdr:colOff>
      <xdr:row>19</xdr:row>
      <xdr:rowOff>571500</xdr:rowOff>
    </xdr:to>
    <xdr:pic>
      <xdr:nvPicPr>
        <xdr:cNvPr id="21" name="Picture 25" descr="QCTF Turbo FloodJet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3458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1</xdr:col>
      <xdr:colOff>485775</xdr:colOff>
      <xdr:row>2</xdr:row>
      <xdr:rowOff>495300</xdr:rowOff>
    </xdr:to>
    <xdr:pic>
      <xdr:nvPicPr>
        <xdr:cNvPr id="2" name="Picture 13" descr="StreamJet-7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009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3</xdr:row>
      <xdr:rowOff>28575</xdr:rowOff>
    </xdr:from>
    <xdr:to>
      <xdr:col>1</xdr:col>
      <xdr:colOff>514350</xdr:colOff>
      <xdr:row>3</xdr:row>
      <xdr:rowOff>504825</xdr:rowOff>
    </xdr:to>
    <xdr:pic>
      <xdr:nvPicPr>
        <xdr:cNvPr id="3" name="Picture 12" descr="StreamJet-3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906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4</xdr:row>
      <xdr:rowOff>28575</xdr:rowOff>
    </xdr:from>
    <xdr:to>
      <xdr:col>1</xdr:col>
      <xdr:colOff>495300</xdr:colOff>
      <xdr:row>4</xdr:row>
      <xdr:rowOff>504825</xdr:rowOff>
    </xdr:to>
    <xdr:pic>
      <xdr:nvPicPr>
        <xdr:cNvPr id="4" name="Picture 11" descr="StreamJet single orifice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1621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</xdr:colOff>
      <xdr:row>5</xdr:row>
      <xdr:rowOff>19050</xdr:rowOff>
    </xdr:from>
    <xdr:to>
      <xdr:col>1</xdr:col>
      <xdr:colOff>523875</xdr:colOff>
      <xdr:row>5</xdr:row>
      <xdr:rowOff>495300</xdr:rowOff>
    </xdr:to>
    <xdr:pic>
      <xdr:nvPicPr>
        <xdr:cNvPr id="5" name="Picture 10" descr="CP4916 orifice plate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724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6</xdr:row>
      <xdr:rowOff>114300</xdr:rowOff>
    </xdr:from>
    <xdr:to>
      <xdr:col>1</xdr:col>
      <xdr:colOff>533400</xdr:colOff>
      <xdr:row>6</xdr:row>
      <xdr:rowOff>590550</xdr:rowOff>
    </xdr:to>
    <xdr:pic>
      <xdr:nvPicPr>
        <xdr:cNvPr id="6" name="Picture 9" descr="TP TeeJet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390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476250</xdr:colOff>
      <xdr:row>7</xdr:row>
      <xdr:rowOff>447675</xdr:rowOff>
    </xdr:to>
    <xdr:pic>
      <xdr:nvPicPr>
        <xdr:cNvPr id="7" name="Picture 8" descr="AI TeeJet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600"/>
          <a:ext cx="4762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7</xdr:row>
      <xdr:rowOff>0</xdr:rowOff>
    </xdr:from>
    <xdr:to>
      <xdr:col>1</xdr:col>
      <xdr:colOff>762000</xdr:colOff>
      <xdr:row>7</xdr:row>
      <xdr:rowOff>438150</xdr:rowOff>
    </xdr:to>
    <xdr:pic>
      <xdr:nvPicPr>
        <xdr:cNvPr id="8" name="Picture 7" descr="AIC TeeJet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4038600"/>
          <a:ext cx="4762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8</xdr:row>
      <xdr:rowOff>38101</xdr:rowOff>
    </xdr:from>
    <xdr:to>
      <xdr:col>1</xdr:col>
      <xdr:colOff>552450</xdr:colOff>
      <xdr:row>8</xdr:row>
      <xdr:rowOff>495301</xdr:rowOff>
    </xdr:to>
    <xdr:pic>
      <xdr:nvPicPr>
        <xdr:cNvPr id="9" name="Picture 6" descr="AIUB TeeJet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52951"/>
          <a:ext cx="4762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9</xdr:row>
      <xdr:rowOff>123825</xdr:rowOff>
    </xdr:from>
    <xdr:to>
      <xdr:col>1</xdr:col>
      <xdr:colOff>533400</xdr:colOff>
      <xdr:row>9</xdr:row>
      <xdr:rowOff>600075</xdr:rowOff>
    </xdr:to>
    <xdr:pic>
      <xdr:nvPicPr>
        <xdr:cNvPr id="10" name="Picture 5" descr="Turbo TeeJet Induction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162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476250</xdr:colOff>
      <xdr:row>10</xdr:row>
      <xdr:rowOff>504825</xdr:rowOff>
    </xdr:to>
    <xdr:pic>
      <xdr:nvPicPr>
        <xdr:cNvPr id="11" name="Picture 4" descr="Turbo FloodJet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"/>
          <a:ext cx="4762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</xdr:colOff>
      <xdr:row>11</xdr:row>
      <xdr:rowOff>28575</xdr:rowOff>
    </xdr:from>
    <xdr:to>
      <xdr:col>1</xdr:col>
      <xdr:colOff>504825</xdr:colOff>
      <xdr:row>11</xdr:row>
      <xdr:rowOff>504825</xdr:rowOff>
    </xdr:to>
    <xdr:pic>
      <xdr:nvPicPr>
        <xdr:cNvPr id="12" name="Picture 3" descr="QCTF Turbo FloodJet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6438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14</v>
    <v>1</v>
  </rv>
  <rv s="0">
    <v>0</v>
    <v>8</v>
    <v>2</v>
    <v>1</v>
  </rv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7" Type="http://schemas.openxmlformats.org/officeDocument/2006/relationships/ctrlProp" Target="../ctrlProps/ctrlProp1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1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2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3" Type="http://schemas.openxmlformats.org/officeDocument/2006/relationships/ctrlProp" Target="../ctrlProps/ctrlProp23.xml"/><Relationship Id="rId7" Type="http://schemas.openxmlformats.org/officeDocument/2006/relationships/ctrlProp" Target="../ctrlProps/ctrlProp2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0" Type="http://schemas.openxmlformats.org/officeDocument/2006/relationships/ctrlProp" Target="../ctrlProps/ctrlProp30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ejet.com/CMSImages/TEEJET/documents/catalogs/broadcast_nozzles.pdf" TargetMode="External"/><Relationship Id="rId21" Type="http://schemas.openxmlformats.org/officeDocument/2006/relationships/hyperlink" Target="https://www.teejet.com/CMSImages/TEEJET/documents/catalogs/banding_nozzles.pdf" TargetMode="External"/><Relationship Id="rId42" Type="http://schemas.openxmlformats.org/officeDocument/2006/relationships/hyperlink" Target="https://www.teejet.com/CMSImages/TEEJET/documents/catalogs/air_blast_nozzles.pdf" TargetMode="External"/><Relationship Id="rId63" Type="http://schemas.openxmlformats.org/officeDocument/2006/relationships/hyperlink" Target="https://www.teejet.com/CMSImages/TEEJET/documents/catalogs/air_blast_nozzles.pdf" TargetMode="External"/><Relationship Id="rId84" Type="http://schemas.openxmlformats.org/officeDocument/2006/relationships/hyperlink" Target="https://www.teejet.com/CMSImages/TEEJET/documents/catalogs/broadcast_nozzles.pdf" TargetMode="External"/><Relationship Id="rId138" Type="http://schemas.openxmlformats.org/officeDocument/2006/relationships/hyperlink" Target="https://www.teejet.com/CMSImages/TEEJET/documents/catalogs/broadcast_nozzles.pdf" TargetMode="External"/><Relationship Id="rId159" Type="http://schemas.openxmlformats.org/officeDocument/2006/relationships/hyperlink" Target="https://www.teejet.com/CMSImages/TEEJET/documents/catalogs/broadcast_nozzles.pdf" TargetMode="External"/><Relationship Id="rId170" Type="http://schemas.openxmlformats.org/officeDocument/2006/relationships/hyperlink" Target="https://www.teejet.com/CMSImages/TEEJET/documents/catalogs/broadcast_nozzles.pdf" TargetMode="External"/><Relationship Id="rId191" Type="http://schemas.openxmlformats.org/officeDocument/2006/relationships/hyperlink" Target="https://www.teejet.com/CMSImages/TEEJET/documents/catalogs/broadcast_nozzles.pdf" TargetMode="External"/><Relationship Id="rId107" Type="http://schemas.openxmlformats.org/officeDocument/2006/relationships/hyperlink" Target="https://www.teejet.com/CMSImages/TEEJET/documents/catalogs/broadcast_nozzles.pdf" TargetMode="External"/><Relationship Id="rId11" Type="http://schemas.openxmlformats.org/officeDocument/2006/relationships/hyperlink" Target="https://www.teejet.com/CMSImages/TEEJET/documents/catalogs/fertilizer_nozzles.pdf" TargetMode="External"/><Relationship Id="rId32" Type="http://schemas.openxmlformats.org/officeDocument/2006/relationships/hyperlink" Target="https://www.teejet.com/CMSImages/TEEJET/documents/catalogs/air_blast_nozzles.pdf" TargetMode="External"/><Relationship Id="rId53" Type="http://schemas.openxmlformats.org/officeDocument/2006/relationships/hyperlink" Target="https://www.teejet.com/CMSImages/TEEJET/documents/catalogs/air_blast_nozzles.pdf" TargetMode="External"/><Relationship Id="rId74" Type="http://schemas.openxmlformats.org/officeDocument/2006/relationships/hyperlink" Target="https://www.teejet.com/CMSImages/TEEJET/documents/bulletins/spray-application/LI-TJ201-TTI60.pdf" TargetMode="External"/><Relationship Id="rId128" Type="http://schemas.openxmlformats.org/officeDocument/2006/relationships/hyperlink" Target="https://www.teejet.com/CMSImages/TEEJET/documents/catalogs/broadcast_nozzles.pdf" TargetMode="External"/><Relationship Id="rId149" Type="http://schemas.openxmlformats.org/officeDocument/2006/relationships/hyperlink" Target="https://www.teejet.com/CMSImages/TEEJET/documents/catalogs/broadcast_nozzles.pdf" TargetMode="External"/><Relationship Id="rId5" Type="http://schemas.openxmlformats.org/officeDocument/2006/relationships/hyperlink" Target="https://www.teejet.com/CMSImages/TEEJET/documents/catalogs/fertilizer_nozzles.pdf" TargetMode="External"/><Relationship Id="rId95" Type="http://schemas.openxmlformats.org/officeDocument/2006/relationships/hyperlink" Target="https://www.teejet.com/CMSImages/TEEJET/documents/catalogs/broadcast_nozzles.pdf" TargetMode="External"/><Relationship Id="rId160" Type="http://schemas.openxmlformats.org/officeDocument/2006/relationships/hyperlink" Target="https://www.teejet.com/CMSImages/TEEJET/documents/catalogs/broadcast_nozzles.pdf" TargetMode="External"/><Relationship Id="rId181" Type="http://schemas.openxmlformats.org/officeDocument/2006/relationships/hyperlink" Target="https://www.teejet.com/CMSImages/TEEJET/documents/catalogs/broadcast_nozzles.pdf" TargetMode="External"/><Relationship Id="rId22" Type="http://schemas.openxmlformats.org/officeDocument/2006/relationships/hyperlink" Target="https://www.teejet.com/CMSImages/TEEJET/documents/catalogs/air_blast_nozzles.pdf" TargetMode="External"/><Relationship Id="rId43" Type="http://schemas.openxmlformats.org/officeDocument/2006/relationships/hyperlink" Target="https://www.teejet.com/CMSImages/TEEJET/documents/catalogs/banding_nozzles.pdf" TargetMode="External"/><Relationship Id="rId64" Type="http://schemas.openxmlformats.org/officeDocument/2006/relationships/hyperlink" Target="https://www.teejet.com/CMSImages/TEEJET/documents/catalogs/air_blast_nozzles.pdf" TargetMode="External"/><Relationship Id="rId118" Type="http://schemas.openxmlformats.org/officeDocument/2006/relationships/hyperlink" Target="https://www.teejet.com/CMSImages/TEEJET/documents/catalogs/broadcast_nozzles.pdf" TargetMode="External"/><Relationship Id="rId139" Type="http://schemas.openxmlformats.org/officeDocument/2006/relationships/hyperlink" Target="https://www.teejet.com/CMSImages/TEEJET/documents/catalogs/broadcast_nozzles.pdf" TargetMode="External"/><Relationship Id="rId85" Type="http://schemas.openxmlformats.org/officeDocument/2006/relationships/hyperlink" Target="https://www.teejet.com/CMSImages/TEEJET/documents/catalogs/broadcast_nozzles.pdf" TargetMode="External"/><Relationship Id="rId150" Type="http://schemas.openxmlformats.org/officeDocument/2006/relationships/hyperlink" Target="https://www.teejet.com/CMSImages/TEEJET/documents/catalogs/broadcast_nozzles.pdf" TargetMode="External"/><Relationship Id="rId171" Type="http://schemas.openxmlformats.org/officeDocument/2006/relationships/hyperlink" Target="https://www.teejet.com/CMSImages/TEEJET/documents/catalogs/broadcast_nozzles.pdf" TargetMode="External"/><Relationship Id="rId192" Type="http://schemas.openxmlformats.org/officeDocument/2006/relationships/hyperlink" Target="https://www.teejet.com/CMSImages/TEEJET/documents/catalogs/broadcast_nozzles.pdf" TargetMode="External"/><Relationship Id="rId12" Type="http://schemas.openxmlformats.org/officeDocument/2006/relationships/hyperlink" Target="https://www.teejet.com/CMSImages/TEEJET/documents/catalogs/fertilizer_nozzles.pdf" TargetMode="External"/><Relationship Id="rId33" Type="http://schemas.openxmlformats.org/officeDocument/2006/relationships/hyperlink" Target="https://www.teejet.com/CMSImages/TEEJET/documents/catalogs/air_blast_nozzles.pdf" TargetMode="External"/><Relationship Id="rId108" Type="http://schemas.openxmlformats.org/officeDocument/2006/relationships/hyperlink" Target="https://www.teejet.com/CMSImages/TEEJET/documents/catalogs/broadcast_nozzles.pdf" TargetMode="External"/><Relationship Id="rId129" Type="http://schemas.openxmlformats.org/officeDocument/2006/relationships/hyperlink" Target="https://www.teejet.com/CMSImages/TEEJET/documents/catalogs/broadcast_nozzles.pdf" TargetMode="External"/><Relationship Id="rId54" Type="http://schemas.openxmlformats.org/officeDocument/2006/relationships/hyperlink" Target="https://www.teejet.com/CMSImages/TEEJET/documents/catalogs/banding_nozzles.pdf" TargetMode="External"/><Relationship Id="rId75" Type="http://schemas.openxmlformats.org/officeDocument/2006/relationships/hyperlink" Target="https://www.teejet.com/CMSImages/TEEJET/documents/catalogs/broadcast_nozzles.pdf" TargetMode="External"/><Relationship Id="rId96" Type="http://schemas.openxmlformats.org/officeDocument/2006/relationships/hyperlink" Target="https://www.teejet.com/CMSImages/TEEJET/documents/catalogs/broadcast_nozzles.pdf" TargetMode="External"/><Relationship Id="rId140" Type="http://schemas.openxmlformats.org/officeDocument/2006/relationships/hyperlink" Target="https://www.teejet.com/CMSImages/TEEJET/documents/catalogs/broadcast_nozzles.pdf" TargetMode="External"/><Relationship Id="rId161" Type="http://schemas.openxmlformats.org/officeDocument/2006/relationships/hyperlink" Target="https://www.teejet.com/CMSImages/TEEJET/documents/catalogs/broadcast_nozzles.pdf" TargetMode="External"/><Relationship Id="rId182" Type="http://schemas.openxmlformats.org/officeDocument/2006/relationships/hyperlink" Target="https://www.teejet.com/CMSImages/TEEJET/documents/catalogs/broadcast_nozzles.pdf" TargetMode="External"/><Relationship Id="rId6" Type="http://schemas.openxmlformats.org/officeDocument/2006/relationships/hyperlink" Target="https://www.teejet.com/CMSImages/TEEJET/documents/catalogs/broadcast_nozzles.pdf" TargetMode="External"/><Relationship Id="rId23" Type="http://schemas.openxmlformats.org/officeDocument/2006/relationships/hyperlink" Target="https://www.teejet.com/CMSImages/TEEJET/documents/catalogs/air_blast_nozzles.pdf" TargetMode="External"/><Relationship Id="rId119" Type="http://schemas.openxmlformats.org/officeDocument/2006/relationships/hyperlink" Target="https://www.teejet.com/CMSImages/TEEJET/documents/catalogs/broadcast_nozzles.pdf" TargetMode="External"/><Relationship Id="rId44" Type="http://schemas.openxmlformats.org/officeDocument/2006/relationships/hyperlink" Target="https://www.teejet.com/CMSImages/TEEJET/documents/catalogs/air_blast_nozzles.pdf" TargetMode="External"/><Relationship Id="rId65" Type="http://schemas.openxmlformats.org/officeDocument/2006/relationships/hyperlink" Target="https://www.teejet.com/CMSImages/TEEJET/documents/catalogs/banding_nozzles.pdf" TargetMode="External"/><Relationship Id="rId86" Type="http://schemas.openxmlformats.org/officeDocument/2006/relationships/hyperlink" Target="https://www.teejet.com/CMSImages/TEEJET/documents/catalogs/broadcast_nozzles.pdf" TargetMode="External"/><Relationship Id="rId130" Type="http://schemas.openxmlformats.org/officeDocument/2006/relationships/hyperlink" Target="https://www.teejet.com/CMSImages/TEEJET/documents/catalogs/broadcast_nozzles.pdf" TargetMode="External"/><Relationship Id="rId151" Type="http://schemas.openxmlformats.org/officeDocument/2006/relationships/hyperlink" Target="https://www.teejet.com/CMSImages/TEEJET/documents/catalogs/broadcast_nozzles.pdf" TargetMode="External"/><Relationship Id="rId172" Type="http://schemas.openxmlformats.org/officeDocument/2006/relationships/hyperlink" Target="https://www.teejet.com/CMSImages/TEEJET/documents/catalogs/broadcast_nozzles.pdf" TargetMode="External"/><Relationship Id="rId193" Type="http://schemas.openxmlformats.org/officeDocument/2006/relationships/hyperlink" Target="https://www.teejet.com/CMSImages/TEEJET/documents/catalogs/broadcast_nozzles.pdf" TargetMode="External"/><Relationship Id="rId13" Type="http://schemas.openxmlformats.org/officeDocument/2006/relationships/hyperlink" Target="https://www.teejet.com/CMSImages/TEEJET/documents/catalogs/banding_nozzles.pdf" TargetMode="External"/><Relationship Id="rId109" Type="http://schemas.openxmlformats.org/officeDocument/2006/relationships/hyperlink" Target="https://www.teejet.com/CMSImages/TEEJET/documents/catalogs/broadcast_nozzles.pdf" TargetMode="External"/><Relationship Id="rId34" Type="http://schemas.openxmlformats.org/officeDocument/2006/relationships/hyperlink" Target="https://www.teejet.com/CMSImages/TEEJET/documents/catalogs/air_blast_nozzles.pdf" TargetMode="External"/><Relationship Id="rId50" Type="http://schemas.openxmlformats.org/officeDocument/2006/relationships/hyperlink" Target="https://www.teejet.com/CMSImages/TEEJET/documents/catalogs/banding_nozzles.pdf" TargetMode="External"/><Relationship Id="rId55" Type="http://schemas.openxmlformats.org/officeDocument/2006/relationships/hyperlink" Target="https://www.teejet.com/CMSImages/TEEJET/documents/catalogs/banding_nozzles.pdf" TargetMode="External"/><Relationship Id="rId76" Type="http://schemas.openxmlformats.org/officeDocument/2006/relationships/hyperlink" Target="https://www.teejet.com/CMSImages/TEEJET/documents/catalogs/broadcast_nozzles.pdf" TargetMode="External"/><Relationship Id="rId97" Type="http://schemas.openxmlformats.org/officeDocument/2006/relationships/hyperlink" Target="https://www.teejet.com/CMSImages/TEEJET/documents/catalogs/broadcast_nozzles.pdf" TargetMode="External"/><Relationship Id="rId104" Type="http://schemas.openxmlformats.org/officeDocument/2006/relationships/hyperlink" Target="https://www.teejet.com/CMSImages/TEEJET/documents/catalogs/broadcast_nozzles.pdf" TargetMode="External"/><Relationship Id="rId120" Type="http://schemas.openxmlformats.org/officeDocument/2006/relationships/hyperlink" Target="https://www.teejet.com/CMSImages/TEEJET/documents/catalogs/broadcast_nozzles.pdf" TargetMode="External"/><Relationship Id="rId125" Type="http://schemas.openxmlformats.org/officeDocument/2006/relationships/hyperlink" Target="https://www.teejet.com/CMSImages/TEEJET/documents/catalogs/broadcast_nozzles.pdf" TargetMode="External"/><Relationship Id="rId141" Type="http://schemas.openxmlformats.org/officeDocument/2006/relationships/hyperlink" Target="https://www.teejet.com/CMSImages/TEEJET/documents/catalogs/broadcast_nozzles.pdf" TargetMode="External"/><Relationship Id="rId146" Type="http://schemas.openxmlformats.org/officeDocument/2006/relationships/hyperlink" Target="https://www.teejet.com/CMSImages/TEEJET/documents/catalogs/broadcast_nozzles.pdf" TargetMode="External"/><Relationship Id="rId167" Type="http://schemas.openxmlformats.org/officeDocument/2006/relationships/hyperlink" Target="https://www.teejet.com/CMSImages/TEEJET/documents/catalogs/broadcast_nozzles.pdf" TargetMode="External"/><Relationship Id="rId188" Type="http://schemas.openxmlformats.org/officeDocument/2006/relationships/hyperlink" Target="https://www.teejet.com/CMSImages/TEEJET/documents/catalogs/broadcast_nozzles.pdf" TargetMode="External"/><Relationship Id="rId7" Type="http://schemas.openxmlformats.org/officeDocument/2006/relationships/hyperlink" Target="https://www.teejet.com/CMSImages/TEEJET/documents/catalogs/broadcast_nozzles.pdf" TargetMode="External"/><Relationship Id="rId71" Type="http://schemas.openxmlformats.org/officeDocument/2006/relationships/hyperlink" Target="https://www.teejet.com/CMSImages/TEEJET/documents/catalogs/air_blast_nozzles.pdf" TargetMode="External"/><Relationship Id="rId92" Type="http://schemas.openxmlformats.org/officeDocument/2006/relationships/hyperlink" Target="https://www.teejet.com/CMSImages/TEEJET/documents/catalogs/broadcast_nozzles.pdf" TargetMode="External"/><Relationship Id="rId162" Type="http://schemas.openxmlformats.org/officeDocument/2006/relationships/hyperlink" Target="https://www.teejet.com/CMSImages/TEEJET/documents/catalogs/broadcast_nozzles.pdf" TargetMode="External"/><Relationship Id="rId183" Type="http://schemas.openxmlformats.org/officeDocument/2006/relationships/hyperlink" Target="https://www.teejet.com/CMSImages/TEEJET/documents/catalogs/broadcast_nozzles.pdf" TargetMode="External"/><Relationship Id="rId2" Type="http://schemas.openxmlformats.org/officeDocument/2006/relationships/hyperlink" Target="https://www.teejet.com/CMSImages/TEEJET/documents/catalogs/fertilizer_nozzles.pdf" TargetMode="External"/><Relationship Id="rId29" Type="http://schemas.openxmlformats.org/officeDocument/2006/relationships/hyperlink" Target="https://www.teejet.com/CMSImages/TEEJET/documents/catalogs/banding_nozzles.pdf" TargetMode="External"/><Relationship Id="rId24" Type="http://schemas.openxmlformats.org/officeDocument/2006/relationships/hyperlink" Target="https://www.teejet.com/CMSImages/TEEJET/documents/catalogs/banding_nozzles.pdf" TargetMode="External"/><Relationship Id="rId40" Type="http://schemas.openxmlformats.org/officeDocument/2006/relationships/hyperlink" Target="https://www.teejet.com/CMSImages/TEEJET/documents/catalogs/banding_nozzles.pdf" TargetMode="External"/><Relationship Id="rId45" Type="http://schemas.openxmlformats.org/officeDocument/2006/relationships/hyperlink" Target="https://www.teejet.com/CMSImages/TEEJET/documents/catalogs/air_blast_nozzles.pdf" TargetMode="External"/><Relationship Id="rId66" Type="http://schemas.openxmlformats.org/officeDocument/2006/relationships/hyperlink" Target="https://www.teejet.com/CMSImages/TEEJET/documents/catalogs/banding_nozzles.pdf" TargetMode="External"/><Relationship Id="rId87" Type="http://schemas.openxmlformats.org/officeDocument/2006/relationships/hyperlink" Target="https://www.teejet.com/CMSImages/TEEJET/documents/catalogs/broadcast_nozzles.pdf" TargetMode="External"/><Relationship Id="rId110" Type="http://schemas.openxmlformats.org/officeDocument/2006/relationships/hyperlink" Target="https://www.teejet.com/CMSImages/TEEJET/documents/catalogs/broadcast_nozzles.pdf" TargetMode="External"/><Relationship Id="rId115" Type="http://schemas.openxmlformats.org/officeDocument/2006/relationships/hyperlink" Target="https://www.teejet.com/CMSImages/TEEJET/documents/catalogs/broadcast_nozzles.pdf" TargetMode="External"/><Relationship Id="rId131" Type="http://schemas.openxmlformats.org/officeDocument/2006/relationships/hyperlink" Target="https://www.teejet.com/CMSImages/TEEJET/documents/catalogs/broadcast_nozzles.pdf" TargetMode="External"/><Relationship Id="rId136" Type="http://schemas.openxmlformats.org/officeDocument/2006/relationships/hyperlink" Target="https://www.teejet.com/CMSImages/TEEJET/documents/catalogs/broadcast_nozzles.pdf" TargetMode="External"/><Relationship Id="rId157" Type="http://schemas.openxmlformats.org/officeDocument/2006/relationships/hyperlink" Target="https://www.teejet.com/CMSImages/TEEJET/documents/catalogs/broadcast_nozzles.pdf" TargetMode="External"/><Relationship Id="rId178" Type="http://schemas.openxmlformats.org/officeDocument/2006/relationships/hyperlink" Target="https://www.teejet.com/CMSImages/TEEJET/documents/catalogs/broadcast_nozzles.pdf" TargetMode="External"/><Relationship Id="rId61" Type="http://schemas.openxmlformats.org/officeDocument/2006/relationships/hyperlink" Target="https://www.teejet.com/CMSImages/TEEJET/documents/catalogs/air_blast_nozzles.pdf" TargetMode="External"/><Relationship Id="rId82" Type="http://schemas.openxmlformats.org/officeDocument/2006/relationships/hyperlink" Target="https://www.teejet.com/CMSImages/TEEJET/documents/catalogs/broadcast_nozzles.pdf" TargetMode="External"/><Relationship Id="rId152" Type="http://schemas.openxmlformats.org/officeDocument/2006/relationships/hyperlink" Target="https://www.teejet.com/CMSImages/TEEJET/documents/catalogs/broadcast_nozzles.pdf" TargetMode="External"/><Relationship Id="rId173" Type="http://schemas.openxmlformats.org/officeDocument/2006/relationships/hyperlink" Target="https://www.teejet.com/CMSImages/TEEJET/documents/catalogs/broadcast_nozzles.pdf" TargetMode="External"/><Relationship Id="rId194" Type="http://schemas.openxmlformats.org/officeDocument/2006/relationships/hyperlink" Target="https://www.teejet.com/CMSImages/TEEJET/documents/bulletins/spray-application/LI-TJ201-TTI60.pdf" TargetMode="External"/><Relationship Id="rId19" Type="http://schemas.openxmlformats.org/officeDocument/2006/relationships/hyperlink" Target="https://www.teejet.com/CMSImages/TEEJET/documents/catalogs/banding_nozzles.pdf" TargetMode="External"/><Relationship Id="rId14" Type="http://schemas.openxmlformats.org/officeDocument/2006/relationships/hyperlink" Target="https://www.teejet.com/CMSImages/TEEJET/documents/catalogs/banding_nozzles.pdf" TargetMode="External"/><Relationship Id="rId30" Type="http://schemas.openxmlformats.org/officeDocument/2006/relationships/hyperlink" Target="https://www.teejet.com/CMSImages/TEEJET/documents/catalogs/banding_nozzles.pdf" TargetMode="External"/><Relationship Id="rId35" Type="http://schemas.openxmlformats.org/officeDocument/2006/relationships/hyperlink" Target="https://www.teejet.com/CMSImages/TEEJET/documents/catalogs/banding_nozzles.pdf" TargetMode="External"/><Relationship Id="rId56" Type="http://schemas.openxmlformats.org/officeDocument/2006/relationships/hyperlink" Target="https://www.teejet.com/CMSImages/TEEJET/documents/catalogs/banding_nozzles.pdf" TargetMode="External"/><Relationship Id="rId77" Type="http://schemas.openxmlformats.org/officeDocument/2006/relationships/hyperlink" Target="https://www.teejet.com/CMSImages/TEEJET/documents/catalogs/broadcast_nozzles.pdf" TargetMode="External"/><Relationship Id="rId100" Type="http://schemas.openxmlformats.org/officeDocument/2006/relationships/hyperlink" Target="https://www.teejet.com/CMSImages/TEEJET/documents/bulletins/spray-application/LI-TJ201-TTI60.pdf" TargetMode="External"/><Relationship Id="rId105" Type="http://schemas.openxmlformats.org/officeDocument/2006/relationships/hyperlink" Target="https://www.teejet.com/CMSImages/TEEJET/documents/catalogs/broadcast_nozzles.pdf" TargetMode="External"/><Relationship Id="rId126" Type="http://schemas.openxmlformats.org/officeDocument/2006/relationships/hyperlink" Target="https://www.teejet.com/CMSImages/TEEJET/documents/catalogs/broadcast_nozzles.pdf" TargetMode="External"/><Relationship Id="rId147" Type="http://schemas.openxmlformats.org/officeDocument/2006/relationships/hyperlink" Target="https://www.teejet.com/CMSImages/TEEJET/documents/catalogs/broadcast_nozzles.pdf" TargetMode="External"/><Relationship Id="rId168" Type="http://schemas.openxmlformats.org/officeDocument/2006/relationships/hyperlink" Target="https://www.teejet.com/CMSImages/TEEJET/documents/catalogs/broadcast_nozzles.pdf" TargetMode="External"/><Relationship Id="rId8" Type="http://schemas.openxmlformats.org/officeDocument/2006/relationships/hyperlink" Target="https://www.teejet.com/CMSImages/TEEJET/documents/catalogs/broadcast_nozzles.pdf" TargetMode="External"/><Relationship Id="rId51" Type="http://schemas.openxmlformats.org/officeDocument/2006/relationships/hyperlink" Target="https://www.teejet.com/CMSImages/TEEJET/documents/catalogs/air_blast_nozzles.pdf" TargetMode="External"/><Relationship Id="rId72" Type="http://schemas.openxmlformats.org/officeDocument/2006/relationships/hyperlink" Target="https://www.teejet.com/CMSImages/TEEJET/documents/catalogs/air_blast_nozzles.pdf" TargetMode="External"/><Relationship Id="rId93" Type="http://schemas.openxmlformats.org/officeDocument/2006/relationships/hyperlink" Target="https://www.teejet.com/CMSImages/TEEJET/documents/catalogs/broadcast_nozzles.pdf" TargetMode="External"/><Relationship Id="rId98" Type="http://schemas.openxmlformats.org/officeDocument/2006/relationships/hyperlink" Target="https://www.teejet.com/CMSImages/TEEJET/documents/catalogs/broadcast_nozzles.pdf" TargetMode="External"/><Relationship Id="rId121" Type="http://schemas.openxmlformats.org/officeDocument/2006/relationships/hyperlink" Target="https://www.teejet.com/CMSImages/TEEJET/documents/catalogs/broadcast_nozzles.pdf" TargetMode="External"/><Relationship Id="rId142" Type="http://schemas.openxmlformats.org/officeDocument/2006/relationships/hyperlink" Target="https://www.teejet.com/CMSImages/TEEJET/documents/catalogs/broadcast_nozzles.pdf" TargetMode="External"/><Relationship Id="rId163" Type="http://schemas.openxmlformats.org/officeDocument/2006/relationships/hyperlink" Target="https://www.teejet.com/CMSImages/TEEJET/documents/catalogs/broadcast_nozzles.pdf" TargetMode="External"/><Relationship Id="rId184" Type="http://schemas.openxmlformats.org/officeDocument/2006/relationships/hyperlink" Target="https://www.teejet.com/CMSImages/TEEJET/documents/catalogs/broadcast_nozzles.pdf" TargetMode="External"/><Relationship Id="rId189" Type="http://schemas.openxmlformats.org/officeDocument/2006/relationships/hyperlink" Target="https://www.teejet.com/CMSImages/TEEJET/documents/catalogs/broadcast_nozzles.pdf" TargetMode="External"/><Relationship Id="rId3" Type="http://schemas.openxmlformats.org/officeDocument/2006/relationships/hyperlink" Target="https://www.teejet.com/CMSImages/TEEJET/documents/catalogs/fertilizer_nozzles.pdf" TargetMode="External"/><Relationship Id="rId25" Type="http://schemas.openxmlformats.org/officeDocument/2006/relationships/hyperlink" Target="https://www.teejet.com/CMSImages/TEEJET/documents/catalogs/banding_nozzles.pdf" TargetMode="External"/><Relationship Id="rId46" Type="http://schemas.openxmlformats.org/officeDocument/2006/relationships/hyperlink" Target="https://www.teejet.com/CMSImages/TEEJET/documents/catalogs/banding_nozzles.pdf" TargetMode="External"/><Relationship Id="rId67" Type="http://schemas.openxmlformats.org/officeDocument/2006/relationships/hyperlink" Target="https://www.teejet.com/CMSImages/TEEJET/documents/catalogs/banding_nozzles.pdf" TargetMode="External"/><Relationship Id="rId116" Type="http://schemas.openxmlformats.org/officeDocument/2006/relationships/hyperlink" Target="https://www.teejet.com/CMSImages/TEEJET/documents/catalogs/broadcast_nozzles.pdf" TargetMode="External"/><Relationship Id="rId137" Type="http://schemas.openxmlformats.org/officeDocument/2006/relationships/hyperlink" Target="https://www.teejet.com/CMSImages/TEEJET/documents/catalogs/broadcast_nozzles.pdf" TargetMode="External"/><Relationship Id="rId158" Type="http://schemas.openxmlformats.org/officeDocument/2006/relationships/hyperlink" Target="https://www.teejet.com/CMSImages/TEEJET/documents/catalogs/broadcast_nozzles.pdf" TargetMode="External"/><Relationship Id="rId20" Type="http://schemas.openxmlformats.org/officeDocument/2006/relationships/hyperlink" Target="https://www.teejet.com/CMSImages/TEEJET/documents/catalogs/air_blast_nozzles.pdf" TargetMode="External"/><Relationship Id="rId41" Type="http://schemas.openxmlformats.org/officeDocument/2006/relationships/hyperlink" Target="https://www.teejet.com/CMSImages/TEEJET/documents/catalogs/banding_nozzles.pdf" TargetMode="External"/><Relationship Id="rId62" Type="http://schemas.openxmlformats.org/officeDocument/2006/relationships/hyperlink" Target="https://www.teejet.com/CMSImages/TEEJET/documents/catalogs/banding_nozzles.pdf" TargetMode="External"/><Relationship Id="rId83" Type="http://schemas.openxmlformats.org/officeDocument/2006/relationships/hyperlink" Target="https://www.teejet.com/CMSImages/TEEJET/documents/catalogs/broadcast_nozzles.pdf" TargetMode="External"/><Relationship Id="rId88" Type="http://schemas.openxmlformats.org/officeDocument/2006/relationships/hyperlink" Target="https://www.teejet.com/CMSImages/TEEJET/documents/catalogs/broadcast_nozzles.pdf" TargetMode="External"/><Relationship Id="rId111" Type="http://schemas.openxmlformats.org/officeDocument/2006/relationships/hyperlink" Target="https://www.teejet.com/CMSImages/TEEJET/documents/catalogs/broadcast_nozzles.pdf" TargetMode="External"/><Relationship Id="rId132" Type="http://schemas.openxmlformats.org/officeDocument/2006/relationships/hyperlink" Target="https://www.teejet.com/CMSImages/TEEJET/documents/catalogs/broadcast_nozzles.pdf" TargetMode="External"/><Relationship Id="rId153" Type="http://schemas.openxmlformats.org/officeDocument/2006/relationships/hyperlink" Target="https://www.teejet.com/CMSImages/TEEJET/documents/catalogs/broadcast_nozzles.pdf" TargetMode="External"/><Relationship Id="rId174" Type="http://schemas.openxmlformats.org/officeDocument/2006/relationships/hyperlink" Target="https://www.teejet.com/CMSImages/TEEJET/documents/catalogs/broadcast_nozzles.pdf" TargetMode="External"/><Relationship Id="rId179" Type="http://schemas.openxmlformats.org/officeDocument/2006/relationships/hyperlink" Target="https://www.teejet.com/CMSImages/TEEJET/documents/catalogs/broadcast_nozzles.pdf" TargetMode="External"/><Relationship Id="rId190" Type="http://schemas.openxmlformats.org/officeDocument/2006/relationships/hyperlink" Target="https://www.teejet.com/CMSImages/TEEJET/documents/catalogs/broadcast_nozzles.pdf" TargetMode="External"/><Relationship Id="rId15" Type="http://schemas.openxmlformats.org/officeDocument/2006/relationships/hyperlink" Target="https://www.teejet.com/CMSImages/TEEJET/documents/catalogs/banding_nozzles.pdf" TargetMode="External"/><Relationship Id="rId36" Type="http://schemas.openxmlformats.org/officeDocument/2006/relationships/hyperlink" Target="https://www.teejet.com/CMSImages/TEEJET/documents/catalogs/banding_nozzles.pdf" TargetMode="External"/><Relationship Id="rId57" Type="http://schemas.openxmlformats.org/officeDocument/2006/relationships/hyperlink" Target="https://www.teejet.com/CMSImages/TEEJET/documents/catalogs/banding_nozzles.pdf" TargetMode="External"/><Relationship Id="rId106" Type="http://schemas.openxmlformats.org/officeDocument/2006/relationships/hyperlink" Target="https://www.teejet.com/CMSImages/TEEJET/documents/catalogs/broadcast_nozzles.pdf" TargetMode="External"/><Relationship Id="rId127" Type="http://schemas.openxmlformats.org/officeDocument/2006/relationships/hyperlink" Target="https://www.teejet.com/CMSImages/TEEJET/documents/catalogs/broadcast_nozzles.pdf" TargetMode="External"/><Relationship Id="rId10" Type="http://schemas.openxmlformats.org/officeDocument/2006/relationships/hyperlink" Target="https://www.teejet.com/CMSImages/TEEJET/documents/catalogs/broadcast_nozzles.pdf" TargetMode="External"/><Relationship Id="rId31" Type="http://schemas.openxmlformats.org/officeDocument/2006/relationships/hyperlink" Target="https://www.teejet.com/CMSImages/TEEJET/documents/catalogs/banding_nozzles.pdf" TargetMode="External"/><Relationship Id="rId52" Type="http://schemas.openxmlformats.org/officeDocument/2006/relationships/hyperlink" Target="https://www.teejet.com/CMSImages/TEEJET/documents/catalogs/air_blast_nozzles.pdf" TargetMode="External"/><Relationship Id="rId73" Type="http://schemas.openxmlformats.org/officeDocument/2006/relationships/hyperlink" Target="https://www.teejet.com/CMSImages/TEEJET/documents/catalogs/banding_nozzles.pdf" TargetMode="External"/><Relationship Id="rId78" Type="http://schemas.openxmlformats.org/officeDocument/2006/relationships/hyperlink" Target="https://www.teejet.com/CMSImages/TEEJET/documents/catalogs/broadcast_nozzles.pdf" TargetMode="External"/><Relationship Id="rId94" Type="http://schemas.openxmlformats.org/officeDocument/2006/relationships/hyperlink" Target="https://www.teejet.com/CMSImages/TEEJET/documents/catalogs/broadcast_nozzles.pdf" TargetMode="External"/><Relationship Id="rId99" Type="http://schemas.openxmlformats.org/officeDocument/2006/relationships/hyperlink" Target="https://www.teejet.com/CMSImages/TEEJET/documents/bulletins/spray-application/LI-TJ201-TTI60.pdf" TargetMode="External"/><Relationship Id="rId101" Type="http://schemas.openxmlformats.org/officeDocument/2006/relationships/hyperlink" Target="https://www.teejet.com/CMSImages/TEEJET/documents/bulletins/spray-application/LI-TJ201-TTI60.pdf" TargetMode="External"/><Relationship Id="rId122" Type="http://schemas.openxmlformats.org/officeDocument/2006/relationships/hyperlink" Target="https://www.teejet.com/CMSImages/TEEJET/documents/catalogs/broadcast_nozzles.pdf" TargetMode="External"/><Relationship Id="rId143" Type="http://schemas.openxmlformats.org/officeDocument/2006/relationships/hyperlink" Target="https://www.teejet.com/CMSImages/TEEJET/documents/catalogs/broadcast_nozzles.pdf" TargetMode="External"/><Relationship Id="rId148" Type="http://schemas.openxmlformats.org/officeDocument/2006/relationships/hyperlink" Target="https://www.teejet.com/CMSImages/TEEJET/documents/catalogs/broadcast_nozzles.pdf" TargetMode="External"/><Relationship Id="rId164" Type="http://schemas.openxmlformats.org/officeDocument/2006/relationships/hyperlink" Target="https://www.teejet.com/CMSImages/TEEJET/documents/catalogs/broadcast_nozzles.pdf" TargetMode="External"/><Relationship Id="rId169" Type="http://schemas.openxmlformats.org/officeDocument/2006/relationships/hyperlink" Target="https://www.teejet.com/CMSImages/TEEJET/documents/catalogs/broadcast_nozzles.pdf" TargetMode="External"/><Relationship Id="rId185" Type="http://schemas.openxmlformats.org/officeDocument/2006/relationships/hyperlink" Target="https://www.teejet.com/CMSImages/TEEJET/documents/catalogs/broadcast_nozzles.pdf" TargetMode="External"/><Relationship Id="rId4" Type="http://schemas.openxmlformats.org/officeDocument/2006/relationships/hyperlink" Target="https://www.teejet.com/CMSImages/TEEJET/documents/catalogs/fertilizer_nozzles.pdf" TargetMode="External"/><Relationship Id="rId9" Type="http://schemas.openxmlformats.org/officeDocument/2006/relationships/hyperlink" Target="https://www.teejet.com/CMSImages/TEEJET/documents/catalogs/broadcast_nozzles.pdf" TargetMode="External"/><Relationship Id="rId180" Type="http://schemas.openxmlformats.org/officeDocument/2006/relationships/hyperlink" Target="https://www.teejet.com/CMSImages/TEEJET/documents/catalogs/broadcast_nozzles.pdf" TargetMode="External"/><Relationship Id="rId26" Type="http://schemas.openxmlformats.org/officeDocument/2006/relationships/hyperlink" Target="https://www.teejet.com/CMSImages/TEEJET/documents/catalogs/banding_nozzles.pdf" TargetMode="External"/><Relationship Id="rId47" Type="http://schemas.openxmlformats.org/officeDocument/2006/relationships/hyperlink" Target="https://www.teejet.com/CMSImages/TEEJET/documents/catalogs/banding_nozzles.pdf" TargetMode="External"/><Relationship Id="rId68" Type="http://schemas.openxmlformats.org/officeDocument/2006/relationships/hyperlink" Target="https://www.teejet.com/CMSImages/TEEJET/documents/catalogs/banding_nozzles.pdf" TargetMode="External"/><Relationship Id="rId89" Type="http://schemas.openxmlformats.org/officeDocument/2006/relationships/hyperlink" Target="https://www.teejet.com/CMSImages/TEEJET/documents/catalogs/broadcast_nozzles.pdf" TargetMode="External"/><Relationship Id="rId112" Type="http://schemas.openxmlformats.org/officeDocument/2006/relationships/hyperlink" Target="https://www.teejet.com/CMSImages/TEEJET/documents/catalogs/broadcast_nozzles.pdf" TargetMode="External"/><Relationship Id="rId133" Type="http://schemas.openxmlformats.org/officeDocument/2006/relationships/hyperlink" Target="https://www.teejet.com/CMSImages/TEEJET/documents/catalogs/broadcast_nozzles.pdf" TargetMode="External"/><Relationship Id="rId154" Type="http://schemas.openxmlformats.org/officeDocument/2006/relationships/hyperlink" Target="https://www.teejet.com/CMSImages/TEEJET/documents/catalogs/broadcast_nozzles.pdf" TargetMode="External"/><Relationship Id="rId175" Type="http://schemas.openxmlformats.org/officeDocument/2006/relationships/hyperlink" Target="https://www.teejet.com/CMSImages/TEEJET/documents/catalogs/broadcast_nozzles.pdf" TargetMode="External"/><Relationship Id="rId16" Type="http://schemas.openxmlformats.org/officeDocument/2006/relationships/hyperlink" Target="https://www.teejet.com/CMSImages/TEEJET/documents/catalogs/banding_nozzles.pdf" TargetMode="External"/><Relationship Id="rId37" Type="http://schemas.openxmlformats.org/officeDocument/2006/relationships/hyperlink" Target="https://www.teejet.com/CMSImages/TEEJET/documents/catalogs/banding_nozzles.pdf" TargetMode="External"/><Relationship Id="rId58" Type="http://schemas.openxmlformats.org/officeDocument/2006/relationships/hyperlink" Target="https://www.teejet.com/CMSImages/TEEJET/documents/catalogs/banding_nozzles.pdf" TargetMode="External"/><Relationship Id="rId79" Type="http://schemas.openxmlformats.org/officeDocument/2006/relationships/hyperlink" Target="https://www.teejet.com/CMSImages/TEEJET/documents/catalogs/broadcast_nozzles.pdf" TargetMode="External"/><Relationship Id="rId102" Type="http://schemas.openxmlformats.org/officeDocument/2006/relationships/hyperlink" Target="https://www.teejet.com/CMSImages/TEEJET/documents/catalogs/broadcast_nozzles.pdf" TargetMode="External"/><Relationship Id="rId123" Type="http://schemas.openxmlformats.org/officeDocument/2006/relationships/hyperlink" Target="https://www.teejet.com/CMSImages/TEEJET/documents/catalogs/broadcast_nozzles.pdf" TargetMode="External"/><Relationship Id="rId144" Type="http://schemas.openxmlformats.org/officeDocument/2006/relationships/hyperlink" Target="https://www.teejet.com/CMSImages/TEEJET/documents/catalogs/broadcast_nozzles.pdf" TargetMode="External"/><Relationship Id="rId90" Type="http://schemas.openxmlformats.org/officeDocument/2006/relationships/hyperlink" Target="https://www.teejet.com/CMSImages/TEEJET/documents/catalogs/broadcast_nozzles.pdf" TargetMode="External"/><Relationship Id="rId165" Type="http://schemas.openxmlformats.org/officeDocument/2006/relationships/hyperlink" Target="https://www.teejet.com/CMSImages/TEEJET/documents/catalogs/broadcast_nozzles.pdf" TargetMode="External"/><Relationship Id="rId186" Type="http://schemas.openxmlformats.org/officeDocument/2006/relationships/hyperlink" Target="https://www.teejet.com/CMSImages/TEEJET/documents/catalogs/broadcast_nozzles.pdf" TargetMode="External"/><Relationship Id="rId27" Type="http://schemas.openxmlformats.org/officeDocument/2006/relationships/hyperlink" Target="https://www.teejet.com/CMSImages/TEEJET/documents/catalogs/banding_nozzles.pdf" TargetMode="External"/><Relationship Id="rId48" Type="http://schemas.openxmlformats.org/officeDocument/2006/relationships/hyperlink" Target="https://www.teejet.com/CMSImages/TEEJET/documents/catalogs/banding_nozzles.pdf" TargetMode="External"/><Relationship Id="rId69" Type="http://schemas.openxmlformats.org/officeDocument/2006/relationships/hyperlink" Target="https://www.teejet.com/CMSImages/TEEJET/documents/catalogs/banding_nozzles.pdf" TargetMode="External"/><Relationship Id="rId113" Type="http://schemas.openxmlformats.org/officeDocument/2006/relationships/hyperlink" Target="https://www.teejet.com/CMSImages/TEEJET/documents/catalogs/broadcast_nozzles.pdf" TargetMode="External"/><Relationship Id="rId134" Type="http://schemas.openxmlformats.org/officeDocument/2006/relationships/hyperlink" Target="https://www.teejet.com/CMSImages/TEEJET/documents/catalogs/broadcast_nozzles.pdf" TargetMode="External"/><Relationship Id="rId80" Type="http://schemas.openxmlformats.org/officeDocument/2006/relationships/hyperlink" Target="https://www.teejet.com/CMSImages/TEEJET/documents/catalogs/broadcast_nozzles.pdf" TargetMode="External"/><Relationship Id="rId155" Type="http://schemas.openxmlformats.org/officeDocument/2006/relationships/hyperlink" Target="https://www.teejet.com/CMSImages/TEEJET/documents/catalogs/broadcast_nozzles.pdf" TargetMode="External"/><Relationship Id="rId176" Type="http://schemas.openxmlformats.org/officeDocument/2006/relationships/hyperlink" Target="https://www.teejet.com/CMSImages/TEEJET/documents/catalogs/broadcast_nozzles.pdf" TargetMode="External"/><Relationship Id="rId17" Type="http://schemas.openxmlformats.org/officeDocument/2006/relationships/hyperlink" Target="https://www.teejet.com/CMSImages/TEEJET/documents/catalogs/banding_nozzles.pdf" TargetMode="External"/><Relationship Id="rId38" Type="http://schemas.openxmlformats.org/officeDocument/2006/relationships/hyperlink" Target="https://www.teejet.com/CMSImages/TEEJET/documents/catalogs/banding_nozzles.pdf" TargetMode="External"/><Relationship Id="rId59" Type="http://schemas.openxmlformats.org/officeDocument/2006/relationships/hyperlink" Target="https://www.teejet.com/CMSImages/TEEJET/documents/catalogs/banding_nozzles.pdf" TargetMode="External"/><Relationship Id="rId103" Type="http://schemas.openxmlformats.org/officeDocument/2006/relationships/hyperlink" Target="https://www.teejet.com/CMSImages/TEEJET/documents/catalogs/broadcast_nozzles.pdf" TargetMode="External"/><Relationship Id="rId124" Type="http://schemas.openxmlformats.org/officeDocument/2006/relationships/hyperlink" Target="https://www.teejet.com/CMSImages/TEEJET/documents/catalogs/broadcast_nozzles.pdf" TargetMode="External"/><Relationship Id="rId70" Type="http://schemas.openxmlformats.org/officeDocument/2006/relationships/hyperlink" Target="https://www.teejet.com/CMSImages/TEEJET/documents/catalogs/air_blast_nozzles.pdf" TargetMode="External"/><Relationship Id="rId91" Type="http://schemas.openxmlformats.org/officeDocument/2006/relationships/hyperlink" Target="https://www.teejet.com/CMSImages/TEEJET/documents/catalogs/broadcast_nozzles.pdf" TargetMode="External"/><Relationship Id="rId145" Type="http://schemas.openxmlformats.org/officeDocument/2006/relationships/hyperlink" Target="https://www.teejet.com/CMSImages/TEEJET/documents/catalogs/broadcast_nozzles.pdf" TargetMode="External"/><Relationship Id="rId166" Type="http://schemas.openxmlformats.org/officeDocument/2006/relationships/hyperlink" Target="https://www.teejet.com/CMSImages/TEEJET/documents/catalogs/broadcast_nozzles.pdf" TargetMode="External"/><Relationship Id="rId187" Type="http://schemas.openxmlformats.org/officeDocument/2006/relationships/hyperlink" Target="https://www.teejet.com/CMSImages/TEEJET/documents/catalogs/broadcast_nozzles.pdf" TargetMode="External"/><Relationship Id="rId1" Type="http://schemas.openxmlformats.org/officeDocument/2006/relationships/hyperlink" Target="https://www.teejet.com/CMSImages/TEEJET/documents/catalogs/banding_nozzles.pdf" TargetMode="External"/><Relationship Id="rId28" Type="http://schemas.openxmlformats.org/officeDocument/2006/relationships/hyperlink" Target="https://www.teejet.com/CMSImages/TEEJET/documents/catalogs/banding_nozzles.pdf" TargetMode="External"/><Relationship Id="rId49" Type="http://schemas.openxmlformats.org/officeDocument/2006/relationships/hyperlink" Target="https://www.teejet.com/CMSImages/TEEJET/documents/catalogs/banding_nozzles.pdf" TargetMode="External"/><Relationship Id="rId114" Type="http://schemas.openxmlformats.org/officeDocument/2006/relationships/hyperlink" Target="https://www.teejet.com/CMSImages/TEEJET/documents/catalogs/broadcast_nozzles.pdf" TargetMode="External"/><Relationship Id="rId60" Type="http://schemas.openxmlformats.org/officeDocument/2006/relationships/hyperlink" Target="https://www.teejet.com/CMSImages/TEEJET/documents/catalogs/banding_nozzles.pdf" TargetMode="External"/><Relationship Id="rId81" Type="http://schemas.openxmlformats.org/officeDocument/2006/relationships/hyperlink" Target="https://www.teejet.com/CMSImages/TEEJET/documents/catalogs/broadcast_nozzles.pdf" TargetMode="External"/><Relationship Id="rId135" Type="http://schemas.openxmlformats.org/officeDocument/2006/relationships/hyperlink" Target="https://www.teejet.com/CMSImages/TEEJET/documents/catalogs/broadcast_nozzles.pdf" TargetMode="External"/><Relationship Id="rId156" Type="http://schemas.openxmlformats.org/officeDocument/2006/relationships/hyperlink" Target="https://www.teejet.com/CMSImages/TEEJET/documents/catalogs/broadcast_nozzles.pdf" TargetMode="External"/><Relationship Id="rId177" Type="http://schemas.openxmlformats.org/officeDocument/2006/relationships/hyperlink" Target="https://www.teejet.com/CMSImages/TEEJET/documents/catalogs/broadcast_nozzles.pdf" TargetMode="External"/><Relationship Id="rId18" Type="http://schemas.openxmlformats.org/officeDocument/2006/relationships/hyperlink" Target="https://www.teejet.com/CMSImages/TEEJET/documents/catalogs/banding_nozzles.pdf" TargetMode="External"/><Relationship Id="rId39" Type="http://schemas.openxmlformats.org/officeDocument/2006/relationships/hyperlink" Target="https://www.teejet.com/CMSImages/TEEJET/documents/catalogs/banding_nozzles.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ejet.com/CMSImages/TEEJET/documents/catalogs/air_blast_nozzles.pdf" TargetMode="External"/><Relationship Id="rId3" Type="http://schemas.openxmlformats.org/officeDocument/2006/relationships/hyperlink" Target="https://www.teejet.com/CMSImages/TEEJET/documents/catalogs/banding_nozzles.pdf" TargetMode="External"/><Relationship Id="rId7" Type="http://schemas.openxmlformats.org/officeDocument/2006/relationships/hyperlink" Target="https://www.teejet.com/CMSImages/TEEJET/documents/catalogs/banding_nozzles.pdf" TargetMode="External"/><Relationship Id="rId12" Type="http://schemas.openxmlformats.org/officeDocument/2006/relationships/drawing" Target="../drawings/drawing9.xml"/><Relationship Id="rId2" Type="http://schemas.openxmlformats.org/officeDocument/2006/relationships/hyperlink" Target="https://www.teejet.com/CMSImages/TEEJET/documents/catalogs/banding_nozzles.pdf" TargetMode="External"/><Relationship Id="rId1" Type="http://schemas.openxmlformats.org/officeDocument/2006/relationships/hyperlink" Target="https://www.teejet.com/CMSImages/TEEJET/documents/catalogs/banding_nozzles.pdf" TargetMode="External"/><Relationship Id="rId6" Type="http://schemas.openxmlformats.org/officeDocument/2006/relationships/hyperlink" Target="https://www.teejet.com/CMSImages/TEEJET/documents/catalogs/banding_nozzles.pdf" TargetMode="External"/><Relationship Id="rId11" Type="http://schemas.openxmlformats.org/officeDocument/2006/relationships/hyperlink" Target="https://www.teejet.com/CMSImages/TEEJET/documents/catalogs/air_blast_nozzles.pdf" TargetMode="External"/><Relationship Id="rId5" Type="http://schemas.openxmlformats.org/officeDocument/2006/relationships/hyperlink" Target="https://www.teejet.com/CMSImages/TEEJET/documents/catalogs/banding_nozzles.pdf" TargetMode="External"/><Relationship Id="rId10" Type="http://schemas.openxmlformats.org/officeDocument/2006/relationships/hyperlink" Target="https://www.teejet.com/CMSImages/TEEJET/documents/catalogs/air_blast_nozzles.pdf" TargetMode="External"/><Relationship Id="rId4" Type="http://schemas.openxmlformats.org/officeDocument/2006/relationships/hyperlink" Target="https://www.teejet.com/CMSImages/TEEJET/documents/catalogs/banding_nozzles.pdf" TargetMode="External"/><Relationship Id="rId9" Type="http://schemas.openxmlformats.org/officeDocument/2006/relationships/hyperlink" Target="https://www.teejet.com/CMSImages/TEEJET/documents/catalogs/banding_nozzles.pdf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ejet.com/CMSImages/TEEJET/documents/catalogs/broadcast_nozzles.pdf" TargetMode="External"/><Relationship Id="rId13" Type="http://schemas.openxmlformats.org/officeDocument/2006/relationships/hyperlink" Target="https://www.teejet.com/CMSImages/TEEJET/documents/catalogs/broadcast_nozzles.pdf" TargetMode="External"/><Relationship Id="rId18" Type="http://schemas.openxmlformats.org/officeDocument/2006/relationships/drawing" Target="../drawings/drawing10.xml"/><Relationship Id="rId3" Type="http://schemas.openxmlformats.org/officeDocument/2006/relationships/hyperlink" Target="https://www.teejet.com/CMSImages/TEEJET/documents/catalogs/broadcast_nozzles.pdf" TargetMode="External"/><Relationship Id="rId7" Type="http://schemas.openxmlformats.org/officeDocument/2006/relationships/hyperlink" Target="https://www.teejet.com/CMSImages/TEEJET/documents/catalogs/broadcast_nozzles.pdf" TargetMode="External"/><Relationship Id="rId12" Type="http://schemas.openxmlformats.org/officeDocument/2006/relationships/hyperlink" Target="https://www.teejet.com/CMSImages/TEEJET/documents/catalogs/broadcast_nozzles.pdf" TargetMode="External"/><Relationship Id="rId17" Type="http://schemas.openxmlformats.org/officeDocument/2006/relationships/hyperlink" Target="https://www.teejet.com/CMSImages/TEEJET/documents/catalogs/broadcast_nozzles.pdf" TargetMode="External"/><Relationship Id="rId2" Type="http://schemas.openxmlformats.org/officeDocument/2006/relationships/hyperlink" Target="https://www.teejet.com/CMSImages/TEEJET/documents/catalogs/broadcast_nozzles.pdf" TargetMode="External"/><Relationship Id="rId16" Type="http://schemas.openxmlformats.org/officeDocument/2006/relationships/hyperlink" Target="https://www.teejet.com/CMSImages/TEEJET/documents/catalogs/broadcast_nozzles.pdf" TargetMode="External"/><Relationship Id="rId1" Type="http://schemas.openxmlformats.org/officeDocument/2006/relationships/hyperlink" Target="https://www.teejet.com/CMSImages/TEEJET/documents/bulletins/spray-application/LI-TJ201-TTI60.pdf" TargetMode="External"/><Relationship Id="rId6" Type="http://schemas.openxmlformats.org/officeDocument/2006/relationships/hyperlink" Target="https://www.teejet.com/CMSImages/TEEJET/documents/catalogs/broadcast_nozzles.pdf" TargetMode="External"/><Relationship Id="rId11" Type="http://schemas.openxmlformats.org/officeDocument/2006/relationships/hyperlink" Target="https://www.teejet.com/CMSImages/TEEJET/documents/catalogs/broadcast_nozzles.pdf" TargetMode="External"/><Relationship Id="rId5" Type="http://schemas.openxmlformats.org/officeDocument/2006/relationships/hyperlink" Target="https://www.teejet.com/CMSImages/TEEJET/documents/catalogs/broadcast_nozzles.pdf" TargetMode="External"/><Relationship Id="rId15" Type="http://schemas.openxmlformats.org/officeDocument/2006/relationships/hyperlink" Target="https://www.teejet.com/CMSImages/TEEJET/documents/catalogs/broadcast_nozzles.pdf" TargetMode="External"/><Relationship Id="rId10" Type="http://schemas.openxmlformats.org/officeDocument/2006/relationships/hyperlink" Target="https://www.teejet.com/CMSImages/TEEJET/documents/catalogs/broadcast_nozzles.pdf" TargetMode="External"/><Relationship Id="rId4" Type="http://schemas.openxmlformats.org/officeDocument/2006/relationships/hyperlink" Target="https://www.teejet.com/CMSImages/TEEJET/documents/catalogs/broadcast_nozzles.pdf" TargetMode="External"/><Relationship Id="rId9" Type="http://schemas.openxmlformats.org/officeDocument/2006/relationships/hyperlink" Target="https://www.teejet.com/CMSImages/TEEJET/documents/catalogs/broadcast_nozzles.pdf" TargetMode="External"/><Relationship Id="rId14" Type="http://schemas.openxmlformats.org/officeDocument/2006/relationships/hyperlink" Target="https://www.teejet.com/CMSImages/TEEJET/documents/catalogs/broadcast_nozzles.pdf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ejet.com/CMSImages/TEEJET/documents/catalogs/broadcast_nozzles.pdf" TargetMode="External"/><Relationship Id="rId3" Type="http://schemas.openxmlformats.org/officeDocument/2006/relationships/hyperlink" Target="https://www.teejet.com/CMSImages/TEEJET/documents/catalogs/fertilizer_nozzles.pdf" TargetMode="External"/><Relationship Id="rId7" Type="http://schemas.openxmlformats.org/officeDocument/2006/relationships/hyperlink" Target="https://www.teejet.com/CMSImages/TEEJET/documents/catalogs/banding_nozzles.pdf" TargetMode="External"/><Relationship Id="rId2" Type="http://schemas.openxmlformats.org/officeDocument/2006/relationships/hyperlink" Target="https://www.teejet.com/CMSImages/TEEJET/documents/catalogs/fertilizer_nozzles.pdf" TargetMode="External"/><Relationship Id="rId1" Type="http://schemas.openxmlformats.org/officeDocument/2006/relationships/hyperlink" Target="https://www.teejet.com/CMSImages/TEEJET/documents/catalogs/fertilizer_nozzles.pdf" TargetMode="External"/><Relationship Id="rId6" Type="http://schemas.openxmlformats.org/officeDocument/2006/relationships/hyperlink" Target="https://www.teejet.com/CMSImages/TEEJET/documents/catalogs/broadcast_nozzles.pdf" TargetMode="External"/><Relationship Id="rId11" Type="http://schemas.openxmlformats.org/officeDocument/2006/relationships/drawing" Target="../drawings/drawing11.xml"/><Relationship Id="rId5" Type="http://schemas.openxmlformats.org/officeDocument/2006/relationships/hyperlink" Target="https://www.teejet.com/CMSImages/TEEJET/documents/catalogs/broadcast_nozzles.pdf" TargetMode="External"/><Relationship Id="rId10" Type="http://schemas.openxmlformats.org/officeDocument/2006/relationships/hyperlink" Target="https://www.teejet.com/CMSImages/TEEJET/documents/catalogs/broadcast_nozzles.pdf" TargetMode="External"/><Relationship Id="rId4" Type="http://schemas.openxmlformats.org/officeDocument/2006/relationships/hyperlink" Target="https://www.teejet.com/CMSImages/TEEJET/documents/catalogs/fertilizer_nozzles.pdf" TargetMode="External"/><Relationship Id="rId9" Type="http://schemas.openxmlformats.org/officeDocument/2006/relationships/hyperlink" Target="https://www.teejet.com/CMSImages/TEEJET/documents/catalogs/broadcast_nozz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F4"/>
  <sheetViews>
    <sheetView topLeftCell="A6" workbookViewId="0">
      <selection activeCell="F58" sqref="F58"/>
    </sheetView>
  </sheetViews>
  <sheetFormatPr baseColWidth="10" defaultColWidth="9.1640625" defaultRowHeight="15"/>
  <cols>
    <col min="1" max="16384" width="9.1640625" style="2"/>
  </cols>
  <sheetData>
    <row r="4" spans="6:6">
      <c r="F4" s="3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F463-45DB-6B4E-BAE7-0D078DB28064}">
  <sheetPr codeName="Sheet3"/>
  <dimension ref="A1"/>
  <sheetViews>
    <sheetView showGridLines="0" tabSelected="1" workbookViewId="0">
      <selection activeCell="L38" sqref="L38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C934-1481-4B63-BF49-795DA7BD5B5B}">
  <sheetPr codeName="Sheet4"/>
  <dimension ref="B1:I20"/>
  <sheetViews>
    <sheetView showGridLines="0" zoomScale="160" zoomScaleNormal="160" workbookViewId="0"/>
  </sheetViews>
  <sheetFormatPr baseColWidth="10" defaultColWidth="8.83203125" defaultRowHeight="15"/>
  <cols>
    <col min="7" max="7" width="11.83203125" customWidth="1"/>
  </cols>
  <sheetData>
    <row r="1" spans="2:9" ht="16" thickBot="1"/>
    <row r="2" spans="2:9" ht="16" thickBot="1">
      <c r="B2" s="28"/>
      <c r="C2" s="29"/>
      <c r="D2" s="29"/>
      <c r="E2" s="29"/>
      <c r="F2" s="29"/>
      <c r="G2" s="29"/>
      <c r="H2" s="29"/>
      <c r="I2" s="30"/>
    </row>
    <row r="3" spans="2:9" ht="15.75" customHeight="1" thickBot="1">
      <c r="B3" s="31"/>
      <c r="C3" s="52" t="s">
        <v>123</v>
      </c>
      <c r="D3" s="53"/>
      <c r="E3" s="53"/>
      <c r="F3" s="53"/>
      <c r="G3" s="53"/>
      <c r="H3" s="54"/>
      <c r="I3" s="32"/>
    </row>
    <row r="4" spans="2:9">
      <c r="B4" s="31"/>
      <c r="I4" s="32"/>
    </row>
    <row r="5" spans="2:9">
      <c r="B5" s="31"/>
      <c r="C5" s="55" t="s">
        <v>124</v>
      </c>
      <c r="D5" s="55"/>
      <c r="F5" s="55" t="s">
        <v>62</v>
      </c>
      <c r="G5" s="55"/>
      <c r="I5" s="32"/>
    </row>
    <row r="6" spans="2:9">
      <c r="B6" s="31"/>
      <c r="C6" s="56">
        <v>10</v>
      </c>
      <c r="D6" s="56"/>
      <c r="F6" s="56">
        <f>IFERROR(INDEX(Tables!B3:B5,Helper!B4),"")</f>
        <v>30</v>
      </c>
      <c r="G6" s="56"/>
      <c r="I6" s="32"/>
    </row>
    <row r="7" spans="2:9">
      <c r="B7" s="31"/>
      <c r="I7" s="32"/>
    </row>
    <row r="8" spans="2:9">
      <c r="B8" s="31"/>
      <c r="I8" s="32"/>
    </row>
    <row r="9" spans="2:9">
      <c r="B9" s="31"/>
      <c r="C9" s="55" t="s">
        <v>125</v>
      </c>
      <c r="D9" s="55"/>
      <c r="I9" s="32"/>
    </row>
    <row r="10" spans="2:9">
      <c r="B10" s="31"/>
      <c r="C10" s="56">
        <v>12</v>
      </c>
      <c r="D10" s="56"/>
      <c r="I10" s="32"/>
    </row>
    <row r="11" spans="2:9">
      <c r="B11" s="31"/>
      <c r="I11" s="32"/>
    </row>
    <row r="12" spans="2:9">
      <c r="B12" s="31"/>
      <c r="I12" s="32"/>
    </row>
    <row r="13" spans="2:9">
      <c r="B13" s="31"/>
      <c r="I13" s="32"/>
    </row>
    <row r="14" spans="2:9">
      <c r="B14" s="31"/>
      <c r="C14" s="55" t="s">
        <v>61</v>
      </c>
      <c r="D14" s="55"/>
      <c r="I14" s="32"/>
    </row>
    <row r="15" spans="2:9">
      <c r="B15" s="31"/>
      <c r="C15" s="56" t="str">
        <f>IFERROR(ROUND(C6*C10*F6/5940,3)&amp;" GPM","")</f>
        <v>0.606 GPM</v>
      </c>
      <c r="D15" s="56"/>
      <c r="I15" s="32"/>
    </row>
    <row r="16" spans="2:9">
      <c r="B16" s="31"/>
      <c r="I16" s="32"/>
    </row>
    <row r="17" spans="2:9">
      <c r="B17" s="31"/>
      <c r="I17" s="32"/>
    </row>
    <row r="18" spans="2:9">
      <c r="B18" s="31"/>
      <c r="I18" s="32"/>
    </row>
    <row r="19" spans="2:9">
      <c r="B19" s="31"/>
      <c r="I19" s="32"/>
    </row>
    <row r="20" spans="2:9" ht="16" thickBot="1">
      <c r="B20" s="34"/>
      <c r="C20" s="35"/>
      <c r="D20" s="35"/>
      <c r="E20" s="35"/>
      <c r="F20" s="35"/>
      <c r="G20" s="35"/>
      <c r="H20" s="35"/>
      <c r="I20" s="36"/>
    </row>
  </sheetData>
  <mergeCells count="9">
    <mergeCell ref="C3:H3"/>
    <mergeCell ref="C14:D14"/>
    <mergeCell ref="C6:D6"/>
    <mergeCell ref="C10:D10"/>
    <mergeCell ref="C15:D15"/>
    <mergeCell ref="F6:G6"/>
    <mergeCell ref="C5:D5"/>
    <mergeCell ref="C9:D9"/>
    <mergeCell ref="F5:G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pinner 1">
              <controlPr defaultSize="0" autoPict="0">
                <anchor moveWithCells="1" siz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List Box 2">
              <controlPr defaultSize="0" autoLine="0" autoPict="0">
                <anchor moveWithCells="1">
                  <from>
                    <xdr:col>7</xdr:col>
                    <xdr:colOff>0</xdr:colOff>
                    <xdr:row>3</xdr:row>
                    <xdr:rowOff>190500</xdr:rowOff>
                  </from>
                  <to>
                    <xdr:col>8</xdr:col>
                    <xdr:colOff>114300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Spinner 3">
              <controlPr defaultSize="0" autoPict="0">
                <anchor moveWithCells="1" sizeWithCells="1">
                  <from>
                    <xdr:col>4</xdr:col>
                    <xdr:colOff>0</xdr:colOff>
                    <xdr:row>7</xdr:row>
                    <xdr:rowOff>177800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80E2-A61A-4EB9-A3D5-15BC900B752D}">
  <sheetPr codeName="Sheet1"/>
  <dimension ref="B4:I85"/>
  <sheetViews>
    <sheetView showGridLines="0" zoomScale="130" zoomScaleNormal="130" workbookViewId="0">
      <selection activeCell="E16" sqref="E16"/>
    </sheetView>
  </sheetViews>
  <sheetFormatPr baseColWidth="10" defaultColWidth="8.83203125" defaultRowHeight="15"/>
  <sheetData>
    <row r="4" spans="2:9" ht="16" thickBot="1"/>
    <row r="5" spans="2:9" ht="16" thickBot="1">
      <c r="B5" s="28"/>
      <c r="C5" s="29"/>
      <c r="D5" s="29"/>
      <c r="E5" s="29"/>
      <c r="F5" s="29"/>
      <c r="G5" s="29"/>
      <c r="H5" s="29"/>
      <c r="I5" s="30"/>
    </row>
    <row r="6" spans="2:9" ht="20" thickBot="1">
      <c r="B6" s="31"/>
      <c r="C6" s="58" t="s">
        <v>119</v>
      </c>
      <c r="D6" s="59"/>
      <c r="E6" s="59"/>
      <c r="F6" s="59"/>
      <c r="G6" s="59"/>
      <c r="H6" s="60"/>
      <c r="I6" s="32"/>
    </row>
    <row r="7" spans="2:9">
      <c r="B7" s="31"/>
      <c r="I7" s="32"/>
    </row>
    <row r="8" spans="2:9">
      <c r="B8" s="31"/>
      <c r="C8" s="61" t="s">
        <v>120</v>
      </c>
      <c r="F8" s="62" t="s">
        <v>121</v>
      </c>
      <c r="G8" s="62"/>
      <c r="I8" s="32"/>
    </row>
    <row r="9" spans="2:9">
      <c r="B9" s="31"/>
      <c r="C9" s="61"/>
      <c r="F9" s="62"/>
      <c r="G9" s="62"/>
      <c r="I9" s="32"/>
    </row>
    <row r="10" spans="2:9">
      <c r="B10" s="31"/>
      <c r="C10" s="61"/>
      <c r="F10" s="62"/>
      <c r="G10" s="62"/>
      <c r="I10" s="32"/>
    </row>
    <row r="11" spans="2:9">
      <c r="B11" s="31"/>
      <c r="C11" s="134">
        <v>3</v>
      </c>
      <c r="F11" s="56">
        <f>IF(Helper!E4=0, "", INDEX(Boom_Size,Helper!E4))</f>
        <v>70</v>
      </c>
      <c r="G11" s="56"/>
      <c r="I11" s="32"/>
    </row>
    <row r="12" spans="2:9">
      <c r="B12" s="31"/>
      <c r="I12" s="32"/>
    </row>
    <row r="13" spans="2:9">
      <c r="B13" s="31"/>
      <c r="E13" s="61" t="s">
        <v>122</v>
      </c>
      <c r="I13" s="32"/>
    </row>
    <row r="14" spans="2:9">
      <c r="B14" s="31"/>
      <c r="E14" s="61"/>
      <c r="I14" s="32"/>
    </row>
    <row r="15" spans="2:9">
      <c r="B15" s="31"/>
      <c r="E15" s="61"/>
      <c r="I15" s="32"/>
    </row>
    <row r="16" spans="2:9">
      <c r="B16" s="31"/>
      <c r="E16" s="33">
        <f>IFERROR(INDEX(Spacing,Helper!E6),"")</f>
        <v>15</v>
      </c>
      <c r="I16" s="32"/>
    </row>
    <row r="17" spans="2:9" ht="16" thickBot="1">
      <c r="B17" s="31"/>
      <c r="I17" s="32"/>
    </row>
    <row r="18" spans="2:9" ht="16" thickBot="1">
      <c r="B18" s="31"/>
      <c r="C18" s="52" t="s">
        <v>119</v>
      </c>
      <c r="D18" s="53"/>
      <c r="E18" s="53"/>
      <c r="F18" s="53"/>
      <c r="G18" s="54"/>
      <c r="I18" s="32"/>
    </row>
    <row r="19" spans="2:9">
      <c r="B19" s="31"/>
      <c r="E19" s="63" t="str">
        <f>IFERROR(0.06*C11*F11*12/E16&amp;" GPM","")</f>
        <v>10.08 GPM</v>
      </c>
      <c r="F19" s="63"/>
      <c r="I19" s="32"/>
    </row>
    <row r="20" spans="2:9">
      <c r="B20" s="31"/>
      <c r="I20" s="32"/>
    </row>
    <row r="21" spans="2:9">
      <c r="B21" s="31"/>
      <c r="I21" s="32"/>
    </row>
    <row r="22" spans="2:9">
      <c r="B22" s="31"/>
      <c r="I22" s="32"/>
    </row>
    <row r="23" spans="2:9" ht="16" thickBot="1">
      <c r="B23" s="34"/>
      <c r="C23" s="35"/>
      <c r="D23" s="35"/>
      <c r="E23" s="35"/>
      <c r="F23" s="35"/>
      <c r="G23" s="35"/>
      <c r="H23" s="35"/>
      <c r="I23" s="36"/>
    </row>
    <row r="85" spans="3:8" ht="21">
      <c r="C85" s="57"/>
      <c r="D85" s="57"/>
      <c r="E85" s="57"/>
      <c r="F85" s="57"/>
      <c r="G85" s="57"/>
      <c r="H85" s="57"/>
    </row>
  </sheetData>
  <mergeCells count="8">
    <mergeCell ref="C85:H85"/>
    <mergeCell ref="C6:H6"/>
    <mergeCell ref="C8:C10"/>
    <mergeCell ref="F8:G10"/>
    <mergeCell ref="E13:E15"/>
    <mergeCell ref="C18:G18"/>
    <mergeCell ref="E19:F19"/>
    <mergeCell ref="F11:G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Spinner 2">
              <controlPr defaultSize="0" autoPict="0">
                <anchor moveWithCells="1" sizeWithCells="1">
                  <from>
                    <xdr:col>2</xdr:col>
                    <xdr:colOff>596900</xdr:colOff>
                    <xdr:row>7</xdr:row>
                    <xdr:rowOff>12700</xdr:rowOff>
                  </from>
                  <to>
                    <xdr:col>3</xdr:col>
                    <xdr:colOff>609600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4" name="List Box 4">
              <controlPr defaultSize="0" autoLine="0" autoPict="0">
                <anchor moveWithCells="1">
                  <from>
                    <xdr:col>7</xdr:col>
                    <xdr:colOff>25400</xdr:colOff>
                    <xdr:row>6</xdr:row>
                    <xdr:rowOff>190500</xdr:rowOff>
                  </from>
                  <to>
                    <xdr:col>8</xdr:col>
                    <xdr:colOff>317500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5" name="List Box 5">
              <controlPr defaultSize="0" autoLine="0" autoPict="0">
                <anchor moveWithCells="1">
                  <from>
                    <xdr:col>5</xdr:col>
                    <xdr:colOff>0</xdr:colOff>
                    <xdr:row>12</xdr:row>
                    <xdr:rowOff>0</xdr:rowOff>
                  </from>
                  <to>
                    <xdr:col>6</xdr:col>
                    <xdr:colOff>228600</xdr:colOff>
                    <xdr:row>16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5EFA-2DB3-48EE-89B6-9511440C71AA}">
  <sheetPr codeName="Sheet5"/>
  <dimension ref="B2:I29"/>
  <sheetViews>
    <sheetView showGridLines="0" zoomScale="140" zoomScaleNormal="140" workbookViewId="0"/>
  </sheetViews>
  <sheetFormatPr baseColWidth="10" defaultColWidth="8.83203125" defaultRowHeight="15"/>
  <sheetData>
    <row r="2" spans="2:9" ht="16" thickBot="1"/>
    <row r="3" spans="2:9" ht="16" thickBot="1">
      <c r="B3" s="37"/>
      <c r="C3" s="38"/>
      <c r="D3" s="38"/>
      <c r="E3" s="38"/>
      <c r="F3" s="38"/>
      <c r="G3" s="38"/>
      <c r="H3" s="38"/>
      <c r="I3" s="30"/>
    </row>
    <row r="4" spans="2:9" ht="17" thickBot="1">
      <c r="B4" s="39"/>
      <c r="C4" s="64" t="s">
        <v>126</v>
      </c>
      <c r="D4" s="65"/>
      <c r="E4" s="65"/>
      <c r="F4" s="65"/>
      <c r="G4" s="65"/>
      <c r="H4" s="66"/>
      <c r="I4" s="32"/>
    </row>
    <row r="5" spans="2:9">
      <c r="B5" s="39"/>
      <c r="C5" s="25"/>
      <c r="D5" s="25"/>
      <c r="E5" s="25"/>
      <c r="F5" s="25"/>
      <c r="G5" s="25"/>
      <c r="H5" s="25"/>
      <c r="I5" s="32"/>
    </row>
    <row r="6" spans="2:9">
      <c r="B6" s="39"/>
      <c r="C6" s="25" t="s">
        <v>124</v>
      </c>
      <c r="D6" s="25"/>
      <c r="E6" s="25"/>
      <c r="F6" s="25" t="s">
        <v>62</v>
      </c>
      <c r="G6" s="25"/>
      <c r="H6" s="25"/>
      <c r="I6" s="32"/>
    </row>
    <row r="7" spans="2:9">
      <c r="B7" s="39"/>
      <c r="C7" s="56">
        <v>7</v>
      </c>
      <c r="D7" s="56"/>
      <c r="E7" s="25"/>
      <c r="F7" s="56">
        <f>IFERROR(INDEX(Tables!B3:B5,Helper!H4),"")</f>
        <v>20</v>
      </c>
      <c r="G7" s="56"/>
      <c r="H7" s="25"/>
      <c r="I7" s="32"/>
    </row>
    <row r="8" spans="2:9">
      <c r="B8" s="39"/>
      <c r="C8" s="25"/>
      <c r="D8" s="25"/>
      <c r="E8" s="25"/>
      <c r="F8" s="25"/>
      <c r="G8" s="25"/>
      <c r="H8" s="25"/>
      <c r="I8" s="32"/>
    </row>
    <row r="9" spans="2:9">
      <c r="B9" s="39"/>
      <c r="C9" s="25" t="s">
        <v>125</v>
      </c>
      <c r="D9" s="25"/>
      <c r="E9" s="25"/>
      <c r="F9" s="25"/>
      <c r="G9" s="25"/>
      <c r="H9" s="25"/>
      <c r="I9" s="32"/>
    </row>
    <row r="10" spans="2:9">
      <c r="B10" s="39"/>
      <c r="C10" s="56">
        <v>14</v>
      </c>
      <c r="D10" s="56"/>
      <c r="E10" s="25"/>
      <c r="F10" s="25" t="s">
        <v>128</v>
      </c>
      <c r="G10" s="25"/>
      <c r="H10" s="25"/>
      <c r="I10" s="32"/>
    </row>
    <row r="11" spans="2:9">
      <c r="B11" s="39"/>
      <c r="C11" s="25"/>
      <c r="D11" s="25"/>
      <c r="E11" s="25"/>
      <c r="F11" s="56">
        <f>IFERROR(INDEX(Tables!C3:C10,Helper!H8),"")</f>
        <v>100</v>
      </c>
      <c r="G11" s="56"/>
      <c r="H11" s="25"/>
      <c r="I11" s="32"/>
    </row>
    <row r="12" spans="2:9">
      <c r="B12" s="39"/>
      <c r="C12" s="25" t="s">
        <v>127</v>
      </c>
      <c r="D12" s="25"/>
      <c r="E12" s="25"/>
      <c r="F12" s="25"/>
      <c r="G12" s="25"/>
      <c r="H12" s="25"/>
      <c r="I12" s="32"/>
    </row>
    <row r="13" spans="2:9">
      <c r="B13" s="39"/>
      <c r="C13" s="56">
        <f>IFERROR(INDEX(Tables!D3:D12,Helper!H6),"")</f>
        <v>1000</v>
      </c>
      <c r="D13" s="56"/>
      <c r="E13" s="25"/>
      <c r="F13" s="25"/>
      <c r="G13" s="25"/>
      <c r="H13" s="25"/>
      <c r="I13" s="32"/>
    </row>
    <row r="14" spans="2:9">
      <c r="B14" s="31"/>
      <c r="I14" s="32"/>
    </row>
    <row r="15" spans="2:9">
      <c r="B15" s="31"/>
      <c r="I15" s="32"/>
    </row>
    <row r="16" spans="2:9">
      <c r="B16" s="31"/>
      <c r="I16" s="32"/>
    </row>
    <row r="17" spans="2:9">
      <c r="B17" s="39"/>
      <c r="C17" s="25"/>
      <c r="D17" s="25"/>
      <c r="E17" s="25"/>
      <c r="F17" s="25"/>
      <c r="G17" s="25"/>
      <c r="H17" s="25"/>
      <c r="I17" s="40"/>
    </row>
    <row r="18" spans="2:9" ht="16" thickBot="1">
      <c r="B18" s="39"/>
      <c r="C18" s="25"/>
      <c r="D18" s="25"/>
      <c r="E18" s="25"/>
      <c r="F18" s="25"/>
      <c r="G18" s="25"/>
      <c r="H18" s="25"/>
      <c r="I18" s="40"/>
    </row>
    <row r="19" spans="2:9" ht="16" thickBot="1">
      <c r="B19" s="39"/>
      <c r="C19" s="52" t="s">
        <v>129</v>
      </c>
      <c r="D19" s="53"/>
      <c r="E19" s="53"/>
      <c r="F19" s="53"/>
      <c r="G19" s="53"/>
      <c r="H19" s="54"/>
      <c r="I19" s="40"/>
    </row>
    <row r="20" spans="2:9">
      <c r="B20" s="39"/>
      <c r="C20" s="25" t="s">
        <v>130</v>
      </c>
      <c r="D20" s="25"/>
      <c r="E20" s="25"/>
      <c r="F20" s="25" t="s">
        <v>61</v>
      </c>
      <c r="G20" s="25"/>
      <c r="H20" s="25"/>
      <c r="I20" s="40"/>
    </row>
    <row r="21" spans="2:9">
      <c r="B21" s="39"/>
      <c r="C21" s="56">
        <f>IFERROR(F11*12/F7,"")</f>
        <v>60</v>
      </c>
      <c r="D21" s="56"/>
      <c r="E21" s="25"/>
      <c r="F21" s="56" t="str">
        <f>IFERROR(ROUND(F7*C10*C7/5940,3)&amp;" GPM","")</f>
        <v>0.33 GPM</v>
      </c>
      <c r="G21" s="56"/>
      <c r="H21" s="25"/>
      <c r="I21" s="40"/>
    </row>
    <row r="22" spans="2:9">
      <c r="B22" s="39"/>
      <c r="C22" s="25"/>
      <c r="D22" s="25"/>
      <c r="E22" s="25"/>
      <c r="F22" s="25"/>
      <c r="G22" s="25"/>
      <c r="H22" s="25"/>
      <c r="I22" s="40"/>
    </row>
    <row r="23" spans="2:9">
      <c r="B23" s="39"/>
      <c r="C23" s="25" t="s">
        <v>131</v>
      </c>
      <c r="D23" s="25"/>
      <c r="E23" s="25"/>
      <c r="F23" s="25" t="s">
        <v>132</v>
      </c>
      <c r="G23" s="25"/>
      <c r="H23" s="25"/>
      <c r="I23" s="40"/>
    </row>
    <row r="24" spans="2:9">
      <c r="B24" s="39"/>
      <c r="C24" s="67">
        <f>IFERROR(LEFT(F21,5)*C21,"")</f>
        <v>19.8</v>
      </c>
      <c r="D24" s="67"/>
      <c r="E24" s="25"/>
      <c r="F24" s="56">
        <f>IFERROR(0.05*C13,"")</f>
        <v>50</v>
      </c>
      <c r="G24" s="56"/>
      <c r="H24" s="25"/>
      <c r="I24" s="40"/>
    </row>
    <row r="25" spans="2:9" ht="16">
      <c r="B25" s="39"/>
      <c r="C25" s="25"/>
      <c r="D25" s="25"/>
      <c r="E25" s="41" t="s">
        <v>133</v>
      </c>
      <c r="F25" s="25"/>
      <c r="G25" s="25"/>
      <c r="H25" s="25"/>
      <c r="I25" s="40"/>
    </row>
    <row r="26" spans="2:9">
      <c r="B26" s="39"/>
      <c r="C26" s="25"/>
      <c r="D26" s="25"/>
      <c r="E26" s="67">
        <f>IFERROR(C24+F24,"")</f>
        <v>69.8</v>
      </c>
      <c r="F26" s="67"/>
      <c r="G26" s="25"/>
      <c r="H26" s="25"/>
      <c r="I26" s="40"/>
    </row>
    <row r="27" spans="2:9">
      <c r="B27" s="39"/>
      <c r="C27" s="25"/>
      <c r="D27" s="25"/>
      <c r="E27" s="25"/>
      <c r="F27" s="25"/>
      <c r="G27" s="25"/>
      <c r="H27" s="25"/>
      <c r="I27" s="40"/>
    </row>
    <row r="28" spans="2:9">
      <c r="B28" s="39"/>
      <c r="C28" s="25"/>
      <c r="D28" s="25"/>
      <c r="E28" s="25"/>
      <c r="F28" s="25"/>
      <c r="G28" s="25"/>
      <c r="H28" s="25"/>
      <c r="I28" s="40"/>
    </row>
    <row r="29" spans="2:9" ht="16" thickBot="1">
      <c r="B29" s="34"/>
      <c r="C29" s="35"/>
      <c r="D29" s="35"/>
      <c r="E29" s="35"/>
      <c r="F29" s="35"/>
      <c r="G29" s="35"/>
      <c r="H29" s="35"/>
      <c r="I29" s="36"/>
    </row>
  </sheetData>
  <mergeCells count="12">
    <mergeCell ref="C21:D21"/>
    <mergeCell ref="F21:G21"/>
    <mergeCell ref="C24:D24"/>
    <mergeCell ref="F24:G24"/>
    <mergeCell ref="E26:F26"/>
    <mergeCell ref="C4:H4"/>
    <mergeCell ref="C19:H19"/>
    <mergeCell ref="C7:D7"/>
    <mergeCell ref="F7:G7"/>
    <mergeCell ref="C10:D10"/>
    <mergeCell ref="C13:D13"/>
    <mergeCell ref="F11:G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Spinner 1">
              <controlPr defaultSize="0" autoPict="0">
                <anchor moveWithCells="1" sizeWithCells="1">
                  <from>
                    <xdr:col>3</xdr:col>
                    <xdr:colOff>584200</xdr:colOff>
                    <xdr:row>5</xdr:row>
                    <xdr:rowOff>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Spinner 2">
              <controlPr defaultSize="0" autoPict="0">
                <anchor moveWithCells="1" siz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List Box 3">
              <controlPr defaultSize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8</xdr:col>
                    <xdr:colOff>63500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List Box 4">
              <controlPr defaultSize="0" autoLine="0" autoPict="0">
                <anchor moveWithCells="1">
                  <from>
                    <xdr:col>6</xdr:col>
                    <xdr:colOff>673100</xdr:colOff>
                    <xdr:row>10</xdr:row>
                    <xdr:rowOff>0</xdr:rowOff>
                  </from>
                  <to>
                    <xdr:col>7</xdr:col>
                    <xdr:colOff>647700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List Box 5">
              <controlPr defaultSize="0" autoLine="0" autoPict="0">
                <anchor moveWithCells="1">
                  <from>
                    <xdr:col>3</xdr:col>
                    <xdr:colOff>673100</xdr:colOff>
                    <xdr:row>12</xdr:row>
                    <xdr:rowOff>0</xdr:rowOff>
                  </from>
                  <to>
                    <xdr:col>5</xdr:col>
                    <xdr:colOff>50800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E610-7B66-4CFB-89B0-D5CB45CF694F}">
  <sheetPr codeName="Sheet6"/>
  <dimension ref="B2:L21"/>
  <sheetViews>
    <sheetView showGridLines="0" zoomScale="130" zoomScaleNormal="130" workbookViewId="0"/>
  </sheetViews>
  <sheetFormatPr baseColWidth="10" defaultColWidth="8.83203125" defaultRowHeight="15"/>
  <sheetData>
    <row r="2" spans="2:12" ht="16" thickBot="1"/>
    <row r="3" spans="2:12" ht="16" thickBot="1">
      <c r="B3" s="28"/>
      <c r="C3" s="29"/>
      <c r="D3" s="29"/>
      <c r="E3" s="29"/>
      <c r="F3" s="30"/>
      <c r="H3" s="68" t="s">
        <v>68</v>
      </c>
      <c r="I3" s="69"/>
      <c r="K3" s="68" t="s">
        <v>69</v>
      </c>
      <c r="L3" s="69"/>
    </row>
    <row r="4" spans="2:12" ht="16" thickBot="1">
      <c r="B4" s="31"/>
      <c r="F4" s="32"/>
      <c r="H4" s="70">
        <f ca="1">INDEX(INDIRECT(SUBSTITUTE(H3," ","_")),Helper!B11)</f>
        <v>1.28</v>
      </c>
      <c r="I4" s="71"/>
      <c r="K4" s="70">
        <f ca="1">INDEX(INDIRECT(SUBSTITUTE(H3," ","_")),Helper!B11)</f>
        <v>1.28</v>
      </c>
      <c r="L4" s="71"/>
    </row>
    <row r="5" spans="2:12">
      <c r="B5" s="31"/>
      <c r="F5" s="32"/>
    </row>
    <row r="6" spans="2:12">
      <c r="B6" s="31"/>
      <c r="F6" s="32"/>
    </row>
    <row r="7" spans="2:12">
      <c r="B7" s="31"/>
      <c r="F7" s="32"/>
    </row>
    <row r="8" spans="2:12">
      <c r="B8" s="31"/>
      <c r="F8" s="32"/>
    </row>
    <row r="9" spans="2:12">
      <c r="B9" s="31"/>
      <c r="F9" s="32"/>
    </row>
    <row r="10" spans="2:12">
      <c r="B10" s="31"/>
      <c r="F10" s="32"/>
    </row>
    <row r="11" spans="2:12">
      <c r="B11" s="31"/>
      <c r="F11" s="32"/>
    </row>
    <row r="12" spans="2:12">
      <c r="B12" s="31"/>
      <c r="F12" s="32"/>
    </row>
    <row r="13" spans="2:12">
      <c r="B13" s="31"/>
      <c r="F13" s="32"/>
    </row>
    <row r="14" spans="2:12">
      <c r="B14" s="31"/>
      <c r="F14" s="32"/>
    </row>
    <row r="15" spans="2:12">
      <c r="B15" s="31"/>
      <c r="F15" s="32"/>
    </row>
    <row r="16" spans="2:12">
      <c r="B16" s="31"/>
      <c r="F16" s="32"/>
    </row>
    <row r="17" spans="2:6">
      <c r="B17" s="31"/>
      <c r="F17" s="32"/>
    </row>
    <row r="18" spans="2:6">
      <c r="B18" s="31"/>
      <c r="F18" s="32"/>
    </row>
    <row r="19" spans="2:6">
      <c r="B19" s="31"/>
      <c r="F19" s="32"/>
    </row>
    <row r="20" spans="2:6">
      <c r="B20" s="31"/>
      <c r="F20" s="32"/>
    </row>
    <row r="21" spans="2:6" ht="16" thickBot="1">
      <c r="B21" s="34"/>
      <c r="C21" s="35"/>
      <c r="D21" s="35"/>
      <c r="E21" s="35"/>
      <c r="F21" s="36"/>
    </row>
  </sheetData>
  <mergeCells count="4">
    <mergeCell ref="H3:I3"/>
    <mergeCell ref="H4:I4"/>
    <mergeCell ref="K3:L3"/>
    <mergeCell ref="K4:L4"/>
  </mergeCell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Option Button 1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342900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Option Button 2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342900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Option Button 3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342900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Option Button 4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342900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Option Button 5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342900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Option Button 6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5</xdr:col>
                    <xdr:colOff>177800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Option Button 7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342900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Option Button 8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177800</xdr:rowOff>
                  </from>
                  <to>
                    <xdr:col>3</xdr:col>
                    <xdr:colOff>342900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Option Button 9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342900</xdr:colOff>
                    <xdr:row>20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51DB-3BA1-454C-A5B7-D852D31C61AD}">
  <sheetPr codeName="Sheet7"/>
  <dimension ref="C5:E15"/>
  <sheetViews>
    <sheetView showGridLines="0" zoomScale="130" zoomScaleNormal="130" workbookViewId="0"/>
  </sheetViews>
  <sheetFormatPr baseColWidth="10" defaultColWidth="8.83203125" defaultRowHeight="15"/>
  <sheetData>
    <row r="5" spans="3:5">
      <c r="C5" s="72" t="s">
        <v>80</v>
      </c>
      <c r="D5" s="72"/>
      <c r="E5" s="72"/>
    </row>
    <row r="6" spans="3:5">
      <c r="C6" s="72"/>
      <c r="D6" s="72"/>
      <c r="E6" s="72"/>
    </row>
    <row r="14" spans="3:5">
      <c r="C14" s="72" t="s">
        <v>89</v>
      </c>
      <c r="D14" s="72"/>
      <c r="E14" s="72"/>
    </row>
    <row r="15" spans="3:5">
      <c r="C15" s="72"/>
      <c r="D15" s="72"/>
      <c r="E15" s="72"/>
    </row>
  </sheetData>
  <mergeCells count="2">
    <mergeCell ref="C5:E6"/>
    <mergeCell ref="C14:E1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List Box 1">
              <controlPr defaultSize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4</xdr:col>
                    <xdr:colOff>660400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List Box 2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5</xdr:col>
                    <xdr:colOff>12700</xdr:colOff>
                    <xdr:row>21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B9E7-7ED5-4327-ADAE-0C786057624C}">
  <sheetPr codeName="Sheet8"/>
  <dimension ref="D4:AC20"/>
  <sheetViews>
    <sheetView showGridLines="0" topLeftCell="B1" zoomScale="83" zoomScaleNormal="83" workbookViewId="0">
      <selection activeCell="I37" sqref="I37"/>
    </sheetView>
  </sheetViews>
  <sheetFormatPr baseColWidth="10" defaultColWidth="8.83203125" defaultRowHeight="15"/>
  <sheetData>
    <row r="4" spans="4:29">
      <c r="U4" s="51"/>
    </row>
    <row r="6" spans="4:29" ht="16" thickBot="1"/>
    <row r="7" spans="4:29" ht="15" customHeight="1">
      <c r="D7" s="73" t="s">
        <v>136</v>
      </c>
      <c r="E7" s="74"/>
      <c r="F7" s="75"/>
      <c r="G7" s="83" t="s">
        <v>107</v>
      </c>
      <c r="H7" s="83"/>
      <c r="J7" s="83" t="s">
        <v>108</v>
      </c>
      <c r="K7" s="83"/>
      <c r="M7" s="73" t="s">
        <v>109</v>
      </c>
      <c r="N7" s="74"/>
      <c r="O7" s="75"/>
      <c r="P7" s="82" t="s">
        <v>150</v>
      </c>
      <c r="Q7" s="82"/>
      <c r="S7" s="83" t="s">
        <v>151</v>
      </c>
      <c r="T7" s="83"/>
      <c r="V7" s="73" t="s">
        <v>169</v>
      </c>
      <c r="W7" s="74"/>
      <c r="X7" s="75"/>
      <c r="Y7" s="82" t="s">
        <v>113</v>
      </c>
      <c r="Z7" s="82"/>
      <c r="AB7" s="83" t="s">
        <v>116</v>
      </c>
      <c r="AC7" s="83"/>
    </row>
    <row r="8" spans="4:29" ht="15" customHeight="1">
      <c r="D8" s="76"/>
      <c r="E8" s="77"/>
      <c r="F8" s="78"/>
      <c r="G8" s="83"/>
      <c r="H8" s="83"/>
      <c r="J8" s="83"/>
      <c r="K8" s="83"/>
      <c r="M8" s="76"/>
      <c r="N8" s="77"/>
      <c r="O8" s="78"/>
      <c r="P8" s="82"/>
      <c r="Q8" s="82"/>
      <c r="S8" s="83"/>
      <c r="T8" s="83"/>
      <c r="V8" s="76"/>
      <c r="W8" s="77"/>
      <c r="X8" s="78"/>
      <c r="Y8" s="82"/>
      <c r="Z8" s="82"/>
      <c r="AB8" s="83"/>
      <c r="AC8" s="83"/>
    </row>
    <row r="9" spans="4:29" ht="15" customHeight="1">
      <c r="D9" s="76"/>
      <c r="E9" s="77"/>
      <c r="F9" s="78"/>
      <c r="M9" s="76"/>
      <c r="N9" s="77"/>
      <c r="O9" s="78"/>
      <c r="V9" s="76"/>
      <c r="W9" s="77"/>
      <c r="X9" s="78"/>
    </row>
    <row r="10" spans="4:29" ht="15" customHeight="1">
      <c r="D10" s="76"/>
      <c r="E10" s="77"/>
      <c r="F10" s="78"/>
      <c r="M10" s="76"/>
      <c r="N10" s="77"/>
      <c r="O10" s="78"/>
      <c r="V10" s="76"/>
      <c r="W10" s="77"/>
      <c r="X10" s="78"/>
    </row>
    <row r="11" spans="4:29" ht="15" customHeight="1">
      <c r="D11" s="76"/>
      <c r="E11" s="77"/>
      <c r="F11" s="78"/>
      <c r="M11" s="76"/>
      <c r="N11" s="77"/>
      <c r="O11" s="78"/>
      <c r="V11" s="76"/>
      <c r="W11" s="77"/>
      <c r="X11" s="78"/>
      <c r="Y11" s="85" t="s">
        <v>118</v>
      </c>
      <c r="Z11" s="86"/>
      <c r="AA11" s="86"/>
    </row>
    <row r="12" spans="4:29" ht="15" customHeight="1">
      <c r="D12" s="76"/>
      <c r="E12" s="77"/>
      <c r="F12" s="78"/>
      <c r="M12" s="76"/>
      <c r="N12" s="77"/>
      <c r="O12" s="78"/>
      <c r="V12" s="76"/>
      <c r="W12" s="77"/>
      <c r="X12" s="78"/>
      <c r="Y12" s="85"/>
      <c r="Z12" s="86"/>
      <c r="AA12" s="86"/>
    </row>
    <row r="13" spans="4:29" ht="15" customHeight="1">
      <c r="D13" s="76"/>
      <c r="E13" s="77"/>
      <c r="F13" s="78"/>
      <c r="M13" s="76"/>
      <c r="N13" s="77"/>
      <c r="O13" s="78"/>
      <c r="P13" s="82" t="s">
        <v>112</v>
      </c>
      <c r="Q13" s="82"/>
      <c r="S13" s="83" t="s">
        <v>152</v>
      </c>
      <c r="T13" s="83"/>
      <c r="V13" s="76"/>
      <c r="W13" s="77"/>
      <c r="X13" s="78"/>
    </row>
    <row r="14" spans="4:29" ht="15.75" customHeight="1">
      <c r="D14" s="76"/>
      <c r="E14" s="77"/>
      <c r="F14" s="78"/>
      <c r="M14" s="76"/>
      <c r="N14" s="77"/>
      <c r="O14" s="78"/>
      <c r="P14" s="82"/>
      <c r="Q14" s="82"/>
      <c r="S14" s="83"/>
      <c r="T14" s="83"/>
      <c r="V14" s="76"/>
      <c r="W14" s="77"/>
      <c r="X14" s="78"/>
    </row>
    <row r="15" spans="4:29" ht="15" customHeight="1">
      <c r="D15" s="76"/>
      <c r="E15" s="77"/>
      <c r="F15" s="78"/>
      <c r="M15" s="76"/>
      <c r="N15" s="77"/>
      <c r="O15" s="78"/>
      <c r="V15" s="76"/>
      <c r="W15" s="77"/>
      <c r="X15" s="78"/>
    </row>
    <row r="16" spans="4:29" ht="15" customHeight="1">
      <c r="D16" s="76"/>
      <c r="E16" s="77"/>
      <c r="F16" s="78"/>
      <c r="G16" s="83" t="s">
        <v>137</v>
      </c>
      <c r="H16" s="83"/>
      <c r="J16" s="84" t="s">
        <v>138</v>
      </c>
      <c r="K16" s="84"/>
      <c r="M16" s="76"/>
      <c r="N16" s="77"/>
      <c r="O16" s="78"/>
      <c r="V16" s="76"/>
      <c r="W16" s="77"/>
      <c r="X16" s="78"/>
    </row>
    <row r="17" spans="4:29" ht="15" customHeight="1" thickBot="1">
      <c r="D17" s="76"/>
      <c r="E17" s="77"/>
      <c r="F17" s="78"/>
      <c r="G17" s="83"/>
      <c r="H17" s="83"/>
      <c r="J17" s="84"/>
      <c r="K17" s="84"/>
      <c r="M17" s="76"/>
      <c r="N17" s="77"/>
      <c r="O17" s="78"/>
      <c r="P17" s="83" t="s">
        <v>137</v>
      </c>
      <c r="Q17" s="83"/>
      <c r="S17" s="84" t="s">
        <v>138</v>
      </c>
      <c r="T17" s="84"/>
      <c r="V17" s="76"/>
      <c r="W17" s="77"/>
      <c r="X17" s="78"/>
      <c r="Y17" s="83" t="s">
        <v>137</v>
      </c>
      <c r="Z17" s="83"/>
      <c r="AB17" s="84" t="s">
        <v>138</v>
      </c>
      <c r="AC17" s="84"/>
    </row>
    <row r="18" spans="4:29" ht="15" customHeight="1" thickBot="1">
      <c r="D18" s="76"/>
      <c r="E18" s="77"/>
      <c r="F18" s="78"/>
      <c r="G18" s="87" t="str">
        <f ca="1">'Nozzle Selection Helper'!F6</f>
        <v>Excellent</v>
      </c>
      <c r="H18" s="88"/>
      <c r="M18" s="76"/>
      <c r="N18" s="77"/>
      <c r="O18" s="78"/>
      <c r="P18" s="83"/>
      <c r="Q18" s="83"/>
      <c r="S18" s="84"/>
      <c r="T18" s="84"/>
      <c r="V18" s="76"/>
      <c r="W18" s="77"/>
      <c r="X18" s="78"/>
      <c r="Y18" s="83"/>
      <c r="Z18" s="83"/>
      <c r="AB18" s="84"/>
      <c r="AC18" s="84"/>
    </row>
    <row r="19" spans="4:29" ht="15.75" customHeight="1">
      <c r="D19" s="76"/>
      <c r="E19" s="77"/>
      <c r="F19" s="78"/>
      <c r="G19" s="91"/>
      <c r="H19" s="92"/>
      <c r="M19" s="76"/>
      <c r="N19" s="77"/>
      <c r="O19" s="78"/>
      <c r="P19" s="87" t="str">
        <f ca="1">'Nozzle Selection Helper'!B64</f>
        <v>Excellent</v>
      </c>
      <c r="Q19" s="88"/>
      <c r="V19" s="76"/>
      <c r="W19" s="77"/>
      <c r="X19" s="78"/>
      <c r="Y19" s="87" t="str">
        <f ca="1">'Nozzle Selection Helper'!B124</f>
        <v>Excellent</v>
      </c>
      <c r="Z19" s="88"/>
    </row>
    <row r="20" spans="4:29" ht="16" thickBot="1">
      <c r="D20" s="79"/>
      <c r="E20" s="80"/>
      <c r="F20" s="81"/>
      <c r="G20" s="89"/>
      <c r="H20" s="90"/>
      <c r="M20" s="79"/>
      <c r="N20" s="80"/>
      <c r="O20" s="81"/>
      <c r="P20" s="89"/>
      <c r="Q20" s="90"/>
      <c r="V20" s="79"/>
      <c r="W20" s="80"/>
      <c r="X20" s="81"/>
      <c r="Y20" s="89"/>
      <c r="Z20" s="90"/>
    </row>
  </sheetData>
  <mergeCells count="21">
    <mergeCell ref="G7:H8"/>
    <mergeCell ref="J7:K8"/>
    <mergeCell ref="G16:H17"/>
    <mergeCell ref="J16:K17"/>
    <mergeCell ref="D7:F20"/>
    <mergeCell ref="G18:H20"/>
    <mergeCell ref="M7:O20"/>
    <mergeCell ref="P7:Q8"/>
    <mergeCell ref="S7:T8"/>
    <mergeCell ref="P13:Q14"/>
    <mergeCell ref="S13:T14"/>
    <mergeCell ref="S17:T18"/>
    <mergeCell ref="P17:Q18"/>
    <mergeCell ref="P19:Q20"/>
    <mergeCell ref="V7:X20"/>
    <mergeCell ref="Y7:Z8"/>
    <mergeCell ref="AB7:AC8"/>
    <mergeCell ref="Y17:Z18"/>
    <mergeCell ref="AB17:AC18"/>
    <mergeCell ref="Y11:AA12"/>
    <mergeCell ref="Y19:Z20"/>
  </mergeCells>
  <conditionalFormatting sqref="G18">
    <cfRule type="containsText" dxfId="7" priority="7" operator="containsText" text="Very Good">
      <formula>NOT(ISERROR(SEARCH("Very Good",G18)))</formula>
    </cfRule>
    <cfRule type="containsText" dxfId="6" priority="8" operator="containsText" text="Excellent">
      <formula>NOT(ISERROR(SEARCH("Excellent",G18)))</formula>
    </cfRule>
  </conditionalFormatting>
  <conditionalFormatting sqref="P19:Q20">
    <cfRule type="containsText" dxfId="5" priority="4" operator="containsText" text="Excellent">
      <formula>NOT(ISERROR(SEARCH("Excellent",P19)))</formula>
    </cfRule>
    <cfRule type="containsText" dxfId="4" priority="5" stopIfTrue="1" operator="containsText" text="Very Good">
      <formula>NOT(ISERROR(SEARCH("Very Good",P19)))</formula>
    </cfRule>
    <cfRule type="containsText" dxfId="3" priority="6" operator="containsText" text="Good">
      <formula>NOT(ISERROR(SEARCH("Good",P19)))</formula>
    </cfRule>
  </conditionalFormatting>
  <conditionalFormatting sqref="Y19:Z20">
    <cfRule type="containsText" dxfId="2" priority="1" operator="containsText" text="Excellent">
      <formula>NOT(ISERROR(SEARCH("Excellent",Y19)))</formula>
    </cfRule>
    <cfRule type="containsText" dxfId="1" priority="2" stopIfTrue="1" operator="containsText" text="Very Good">
      <formula>NOT(ISERROR(SEARCH("Very Good",Y19)))</formula>
    </cfRule>
    <cfRule type="containsText" dxfId="0" priority="3" operator="containsText" text="Good">
      <formula>NOT(ISERROR(SEARCH("Good",Y19)))</formula>
    </cfRule>
  </conditionalFormatting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List Box 1">
              <controlPr defaultSize="0" autoLine="0" autoPict="0">
                <anchor moveWithCells="1">
                  <from>
                    <xdr:col>6</xdr:col>
                    <xdr:colOff>0</xdr:colOff>
                    <xdr:row>8</xdr:row>
                    <xdr:rowOff>0</xdr:rowOff>
                  </from>
                  <to>
                    <xdr:col>8</xdr:col>
                    <xdr:colOff>38100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4" name="List Box 2">
              <controlPr defaultSize="0" autoLine="0" autoPict="0">
                <anchor moveWithCells="1">
                  <from>
                    <xdr:col>9</xdr:col>
                    <xdr:colOff>0</xdr:colOff>
                    <xdr:row>8</xdr:row>
                    <xdr:rowOff>0</xdr:rowOff>
                  </from>
                  <to>
                    <xdr:col>11</xdr:col>
                    <xdr:colOff>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5" name="List Box 9">
              <controlPr defaultSize="0" autoLine="0" autoPict="0">
                <anchor moveWithCells="1">
                  <from>
                    <xdr:col>15</xdr:col>
                    <xdr:colOff>0</xdr:colOff>
                    <xdr:row>8</xdr:row>
                    <xdr:rowOff>0</xdr:rowOff>
                  </from>
                  <to>
                    <xdr:col>17</xdr:col>
                    <xdr:colOff>12700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6" name="List Box 10">
              <controlPr defaultSize="0" autoLine="0" autoPict="0">
                <anchor moveWithCells="1">
                  <from>
                    <xdr:col>18</xdr:col>
                    <xdr:colOff>0</xdr:colOff>
                    <xdr:row>8</xdr:row>
                    <xdr:rowOff>0</xdr:rowOff>
                  </from>
                  <to>
                    <xdr:col>19</xdr:col>
                    <xdr:colOff>660400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7" name="Drop Down 12">
              <controlPr defaultSize="0" autoLine="0" autoPict="0">
                <anchor moveWithCells="1">
                  <from>
                    <xdr:col>18</xdr:col>
                    <xdr:colOff>0</xdr:colOff>
                    <xdr:row>14</xdr:row>
                    <xdr:rowOff>12700</xdr:rowOff>
                  </from>
                  <to>
                    <xdr:col>20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8" name="List Box 11">
              <controlPr defaultSize="0" autoLine="0" autoPict="0">
                <anchor moveWithCells="1">
                  <from>
                    <xdr:col>15</xdr:col>
                    <xdr:colOff>0</xdr:colOff>
                    <xdr:row>13</xdr:row>
                    <xdr:rowOff>190500</xdr:rowOff>
                  </from>
                  <to>
                    <xdr:col>16</xdr:col>
                    <xdr:colOff>673100</xdr:colOff>
                    <xdr:row>16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7" r:id="rId9" name="Drop Down 33">
              <controlPr defaultSize="0" autoLine="0" autoPict="0">
                <anchor moveWithCells="1">
                  <from>
                    <xdr:col>24</xdr:col>
                    <xdr:colOff>0</xdr:colOff>
                    <xdr:row>8</xdr:row>
                    <xdr:rowOff>0</xdr:rowOff>
                  </from>
                  <to>
                    <xdr:col>26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10" name="Drop Down 36">
              <controlPr defaultSize="0" autoLine="0" autoPict="0">
                <anchor moveWithCells="1">
                  <from>
                    <xdr:col>24</xdr:col>
                    <xdr:colOff>0</xdr:colOff>
                    <xdr:row>11</xdr:row>
                    <xdr:rowOff>177800</xdr:rowOff>
                  </from>
                  <to>
                    <xdr:col>27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1" r:id="rId11" name="List Box 37">
              <controlPr defaultSize="0" autoLine="0" autoPict="0">
                <anchor moveWithCells="1">
                  <from>
                    <xdr:col>26</xdr:col>
                    <xdr:colOff>673100</xdr:colOff>
                    <xdr:row>8</xdr:row>
                    <xdr:rowOff>0</xdr:rowOff>
                  </from>
                  <to>
                    <xdr:col>29</xdr:col>
                    <xdr:colOff>76200</xdr:colOff>
                    <xdr:row>9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FECB-83D1-48FE-B198-A544E39274C1}">
  <sheetPr codeName="Sheet9"/>
  <dimension ref="A3:N140"/>
  <sheetViews>
    <sheetView zoomScale="130" zoomScaleNormal="130" workbookViewId="0">
      <selection activeCell="G117" sqref="G117"/>
    </sheetView>
  </sheetViews>
  <sheetFormatPr baseColWidth="10" defaultColWidth="8.83203125" defaultRowHeight="15"/>
  <cols>
    <col min="2" max="2" width="24.1640625" bestFit="1" customWidth="1"/>
    <col min="3" max="3" width="19.5" bestFit="1" customWidth="1"/>
    <col min="4" max="4" width="26.33203125" bestFit="1" customWidth="1"/>
    <col min="5" max="5" width="27.5" bestFit="1" customWidth="1"/>
    <col min="6" max="6" width="26.33203125" bestFit="1" customWidth="1"/>
    <col min="7" max="7" width="23.6640625" bestFit="1" customWidth="1"/>
    <col min="8" max="8" width="26.5" bestFit="1" customWidth="1"/>
    <col min="9" max="9" width="38.5" bestFit="1" customWidth="1"/>
    <col min="10" max="10" width="41.1640625" bestFit="1" customWidth="1"/>
  </cols>
  <sheetData>
    <row r="3" spans="1:7" ht="24">
      <c r="A3" s="44" t="s">
        <v>135</v>
      </c>
      <c r="B3" s="27"/>
    </row>
    <row r="5" spans="1:7">
      <c r="B5" t="s">
        <v>107</v>
      </c>
      <c r="D5" t="s">
        <v>53</v>
      </c>
      <c r="F5" t="s">
        <v>139</v>
      </c>
    </row>
    <row r="6" spans="1:7">
      <c r="B6" s="24">
        <v>2</v>
      </c>
      <c r="D6" t="s">
        <v>54</v>
      </c>
      <c r="F6" s="24" t="str" cm="1">
        <f t="array" aca="1" ref="F6" ca="1">INDEX(LF_Rating,E9,LF_Application_CellLInk)</f>
        <v>Excellent</v>
      </c>
    </row>
    <row r="8" spans="1:7">
      <c r="B8" t="s">
        <v>108</v>
      </c>
      <c r="F8" t="s">
        <v>140</v>
      </c>
    </row>
    <row r="9" spans="1:7">
      <c r="B9" s="24">
        <v>3</v>
      </c>
      <c r="C9" t="str" cm="1">
        <f t="array" aca="1" ref="C9" ca="1">INDEX(INDIRECT(INDEX(LF_Application,LF_Application_CellLInk)),B9)</f>
        <v>StreamJet (1-orifice)</v>
      </c>
      <c r="E9">
        <f ca="1">MATCH(C9,LF_Name,0)</f>
        <v>3</v>
      </c>
      <c r="F9" s="24" cm="1">
        <f t="array" aca="1" ref="F9" ca="1">INDEX(LF_Pics,LF_Picfinder)</f>
        <v>0</v>
      </c>
    </row>
    <row r="10" spans="1:7">
      <c r="B10" s="45" t="str" cm="1">
        <f t="array" ref="B10:C10">TRANSPOSE(D5:D6)</f>
        <v>Broadcast</v>
      </c>
      <c r="C10" t="str">
        <v>Directed</v>
      </c>
    </row>
    <row r="11" spans="1:7" ht="16">
      <c r="B11" s="19" t="s">
        <v>55</v>
      </c>
      <c r="C11" s="19" t="s">
        <v>55</v>
      </c>
      <c r="G11" t="str" cm="1">
        <f t="array" aca="1" ref="G11:G15" ca="1">INDIRECT(INDEX(LF_Application,LF_Application_CellLInk))</f>
        <v>StreamJet (7-orifice)</v>
      </c>
    </row>
    <row r="12" spans="1:7" ht="16">
      <c r="B12" s="19" t="s">
        <v>56</v>
      </c>
      <c r="C12" s="19" t="s">
        <v>56</v>
      </c>
      <c r="G12" t="str">
        <f ca="1"/>
        <v>StreamJet (3-orifice)</v>
      </c>
    </row>
    <row r="13" spans="1:7" ht="16">
      <c r="B13" s="19" t="s">
        <v>59</v>
      </c>
      <c r="C13" s="19" t="s">
        <v>57</v>
      </c>
      <c r="G13" t="str">
        <f ca="1"/>
        <v>StreamJet (1-orifice)</v>
      </c>
    </row>
    <row r="14" spans="1:7" ht="16">
      <c r="B14" s="19" t="s">
        <v>34</v>
      </c>
      <c r="C14" s="19" t="s">
        <v>58</v>
      </c>
      <c r="G14" t="str">
        <f ca="1"/>
        <v>CP4916 (orifice plate)</v>
      </c>
    </row>
    <row r="15" spans="1:7" ht="16">
      <c r="B15" s="19" t="s">
        <v>28</v>
      </c>
      <c r="C15" s="19" t="s">
        <v>47</v>
      </c>
      <c r="G15" t="str">
        <f ca="1"/>
        <v>AIUB TeeJet</v>
      </c>
    </row>
    <row r="16" spans="1:7" ht="16">
      <c r="B16" s="19" t="s">
        <v>37</v>
      </c>
    </row>
    <row r="17" spans="1:6" ht="16">
      <c r="B17" s="19" t="s">
        <v>39</v>
      </c>
    </row>
    <row r="20" spans="1:6" ht="300">
      <c r="A20" s="46" t="s">
        <v>141</v>
      </c>
    </row>
    <row r="22" spans="1:6">
      <c r="B22" t="s">
        <v>153</v>
      </c>
    </row>
    <row r="23" spans="1:6">
      <c r="B23" s="24">
        <v>1</v>
      </c>
      <c r="D23" t="s">
        <v>11</v>
      </c>
      <c r="E23" t="s">
        <v>160</v>
      </c>
      <c r="F23" t="str" cm="1">
        <f t="array" ref="F23">INDEX(E23:E25,Application_Type)</f>
        <v>H</v>
      </c>
    </row>
    <row r="24" spans="1:6">
      <c r="D24" t="s">
        <v>12</v>
      </c>
      <c r="E24" t="s">
        <v>161</v>
      </c>
    </row>
    <row r="25" spans="1:6">
      <c r="D25" t="s">
        <v>13</v>
      </c>
      <c r="E25" t="s">
        <v>162</v>
      </c>
    </row>
    <row r="26" spans="1:6">
      <c r="B26" t="s">
        <v>151</v>
      </c>
      <c r="F26" t="str" cm="1">
        <f t="array" aca="1" ref="F26:F28" ca="1">INDIRECT(INDEX(Specialty_Application_Types,Application_Type))</f>
        <v>Pre-Emergence</v>
      </c>
    </row>
    <row r="27" spans="1:6">
      <c r="B27" s="24">
        <v>3</v>
      </c>
      <c r="C27" t="str" cm="1">
        <f t="array" aca="1" ref="C27" ca="1">INDEX(INDIRECT(INDEX(Specialty_Application_Types,Application_Type)),B27)</f>
        <v>Post-Emergence Systemic</v>
      </c>
      <c r="F27" t="str">
        <f ca="1"/>
        <v>Post-Emergence Contact</v>
      </c>
    </row>
    <row r="28" spans="1:6">
      <c r="B28" s="27" t="str">
        <f>D23</f>
        <v>Herbicides</v>
      </c>
      <c r="C28" s="27" t="str">
        <f>D24</f>
        <v>Fungicides</v>
      </c>
      <c r="D28" s="27" t="str">
        <f>D25</f>
        <v>Insecticides</v>
      </c>
      <c r="F28" t="str">
        <f ca="1"/>
        <v>Post-Emergence Systemic</v>
      </c>
    </row>
    <row r="29" spans="1:6">
      <c r="B29" t="s">
        <v>41</v>
      </c>
      <c r="C29" t="s">
        <v>18</v>
      </c>
      <c r="D29" t="s">
        <v>18</v>
      </c>
    </row>
    <row r="30" spans="1:6">
      <c r="B30" t="s">
        <v>110</v>
      </c>
      <c r="C30" t="s">
        <v>19</v>
      </c>
      <c r="D30" t="s">
        <v>19</v>
      </c>
    </row>
    <row r="31" spans="1:6">
      <c r="B31" t="s">
        <v>111</v>
      </c>
    </row>
    <row r="33" spans="2:9">
      <c r="B33" t="s">
        <v>154</v>
      </c>
    </row>
    <row r="34" spans="2:9">
      <c r="B34" s="24">
        <v>2</v>
      </c>
      <c r="C34" t="str" cm="1">
        <f t="array" ref="C34">INDEX(Specialty_Application,B34)</f>
        <v>Direct Spraying</v>
      </c>
      <c r="D34" t="s">
        <v>42</v>
      </c>
      <c r="F34" t="str">
        <f>SUBSTITUTE(C34," ","_")</f>
        <v>Direct_Spraying</v>
      </c>
      <c r="G34" t="str" cm="1">
        <f t="array" ref="G34:G36">IF(SUM(Application_Type,Specialty_Options_celllink)&lt;3,Partial_S_Application,Specialty_Application)</f>
        <v>Banding</v>
      </c>
    </row>
    <row r="35" spans="2:9">
      <c r="D35" t="s">
        <v>155</v>
      </c>
      <c r="G35" t="str">
        <v>Direct Spraying</v>
      </c>
    </row>
    <row r="36" spans="2:9">
      <c r="D36" t="s">
        <v>50</v>
      </c>
      <c r="G36" t="str">
        <v>Airblast</v>
      </c>
    </row>
    <row r="37" spans="2:9">
      <c r="B37" t="s">
        <v>152</v>
      </c>
    </row>
    <row r="38" spans="2:9">
      <c r="B38" s="24">
        <v>1</v>
      </c>
      <c r="C38" t="str" cm="1">
        <f t="array" aca="1" ref="C38" ca="1">INDEX(_xlfn.ANCHORARRAY(B54),B38)</f>
        <v>AI TeeJet (EVEN)</v>
      </c>
      <c r="E38" t="str">
        <f ca="1">F23&amp;"_"&amp;C27</f>
        <v>H_Post-Emergence Systemic</v>
      </c>
      <c r="F38" s="2" t="str">
        <f ca="1">SUBSTITUTE(SUBSTITUTE(E38,"-","_")," ","_")</f>
        <v>H_Post_Emergence_Systemic</v>
      </c>
    </row>
    <row r="39" spans="2:9">
      <c r="F39" s="49" t="str">
        <f ca="1">F38&amp;"_"&amp;F34</f>
        <v>H_Post_Emergence_Systemic_Direct_Spraying</v>
      </c>
    </row>
    <row r="40" spans="2:9">
      <c r="C40">
        <v>1</v>
      </c>
      <c r="D40">
        <v>3</v>
      </c>
      <c r="E40">
        <v>5</v>
      </c>
      <c r="F40">
        <v>7</v>
      </c>
      <c r="G40">
        <v>8</v>
      </c>
      <c r="H40">
        <v>9</v>
      </c>
      <c r="I40">
        <v>10</v>
      </c>
    </row>
    <row r="41" spans="2:9">
      <c r="C41" t="s">
        <v>157</v>
      </c>
      <c r="D41" t="s">
        <v>159</v>
      </c>
      <c r="E41" t="s">
        <v>158</v>
      </c>
      <c r="F41" t="s">
        <v>163</v>
      </c>
      <c r="G41" t="s">
        <v>164</v>
      </c>
      <c r="H41" t="s">
        <v>165</v>
      </c>
      <c r="I41" t="s">
        <v>166</v>
      </c>
    </row>
    <row r="42" spans="2:9" ht="16">
      <c r="B42" t="s">
        <v>42</v>
      </c>
      <c r="C42" s="7" t="s">
        <v>156</v>
      </c>
      <c r="D42" s="7" t="s">
        <v>156</v>
      </c>
      <c r="E42" s="7" t="s">
        <v>156</v>
      </c>
      <c r="F42" s="47" t="s">
        <v>156</v>
      </c>
      <c r="G42" s="47" t="s">
        <v>156</v>
      </c>
      <c r="H42" s="47" t="s">
        <v>156</v>
      </c>
      <c r="I42" s="47" t="s">
        <v>156</v>
      </c>
    </row>
    <row r="43" spans="2:9" ht="16">
      <c r="C43" s="7" t="s">
        <v>44</v>
      </c>
      <c r="D43" s="7" t="s">
        <v>44</v>
      </c>
      <c r="E43" s="7" t="s">
        <v>44</v>
      </c>
      <c r="F43" s="48" t="s">
        <v>44</v>
      </c>
      <c r="G43" s="48" t="s">
        <v>44</v>
      </c>
      <c r="H43" s="48" t="s">
        <v>44</v>
      </c>
      <c r="I43" s="48" t="s">
        <v>44</v>
      </c>
    </row>
    <row r="44" spans="2:9" ht="16">
      <c r="C44" s="7"/>
      <c r="D44" s="7" t="s">
        <v>45</v>
      </c>
      <c r="E44" s="7"/>
      <c r="F44" s="48" t="s">
        <v>45</v>
      </c>
      <c r="G44" s="48"/>
      <c r="H44" s="48" t="s">
        <v>45</v>
      </c>
      <c r="I44" s="48"/>
    </row>
    <row r="45" spans="2:9" ht="16">
      <c r="B45" t="str">
        <f>D35</f>
        <v>Direct Spraying</v>
      </c>
      <c r="C45" s="7" t="s">
        <v>43</v>
      </c>
      <c r="D45" s="7" t="s">
        <v>43</v>
      </c>
      <c r="E45" s="7" t="s">
        <v>43</v>
      </c>
      <c r="F45" s="48" t="s">
        <v>43</v>
      </c>
      <c r="G45" s="48" t="s">
        <v>43</v>
      </c>
      <c r="H45" s="48" t="s">
        <v>43</v>
      </c>
      <c r="I45" s="48" t="s">
        <v>43</v>
      </c>
    </row>
    <row r="46" spans="2:9" ht="16">
      <c r="C46" s="7" t="s">
        <v>44</v>
      </c>
      <c r="D46" s="7" t="s">
        <v>44</v>
      </c>
      <c r="E46" s="7" t="s">
        <v>44</v>
      </c>
      <c r="F46" s="48" t="s">
        <v>44</v>
      </c>
      <c r="G46" s="48" t="s">
        <v>44</v>
      </c>
      <c r="H46" s="48" t="s">
        <v>44</v>
      </c>
      <c r="I46" s="48" t="s">
        <v>44</v>
      </c>
    </row>
    <row r="47" spans="2:9" ht="16">
      <c r="C47" s="7"/>
      <c r="D47" s="7" t="s">
        <v>45</v>
      </c>
      <c r="E47" s="7" t="s">
        <v>47</v>
      </c>
      <c r="F47" s="48" t="s">
        <v>45</v>
      </c>
      <c r="G47" s="48" t="s">
        <v>47</v>
      </c>
      <c r="H47" s="48" t="s">
        <v>45</v>
      </c>
      <c r="I47" s="48" t="s">
        <v>47</v>
      </c>
    </row>
    <row r="48" spans="2:9" ht="16">
      <c r="C48" s="7"/>
      <c r="D48" s="7" t="s">
        <v>47</v>
      </c>
      <c r="E48" s="7" t="s">
        <v>48</v>
      </c>
      <c r="F48" s="48" t="s">
        <v>47</v>
      </c>
      <c r="G48" s="48" t="s">
        <v>48</v>
      </c>
      <c r="H48" s="48" t="s">
        <v>47</v>
      </c>
      <c r="I48" s="48" t="s">
        <v>48</v>
      </c>
    </row>
    <row r="49" spans="2:14" ht="16">
      <c r="C49" s="7"/>
      <c r="D49" s="7" t="s">
        <v>48</v>
      </c>
      <c r="F49" s="48" t="s">
        <v>48</v>
      </c>
      <c r="H49" s="48" t="s">
        <v>48</v>
      </c>
    </row>
    <row r="50" spans="2:14" ht="16">
      <c r="C50" s="7"/>
      <c r="D50" s="7" t="s">
        <v>49</v>
      </c>
      <c r="E50" s="7"/>
      <c r="F50" s="48" t="s">
        <v>49</v>
      </c>
      <c r="G50" s="48"/>
      <c r="H50" s="48" t="s">
        <v>49</v>
      </c>
      <c r="I50" s="48"/>
    </row>
    <row r="51" spans="2:14" ht="16">
      <c r="B51" t="str">
        <f>D36</f>
        <v>Airblast</v>
      </c>
      <c r="C51" s="7"/>
      <c r="D51" s="7" t="s">
        <v>49</v>
      </c>
      <c r="E51" s="7" t="s">
        <v>49</v>
      </c>
      <c r="F51" s="48" t="s">
        <v>49</v>
      </c>
      <c r="G51" s="48" t="s">
        <v>49</v>
      </c>
      <c r="H51" s="48" t="s">
        <v>49</v>
      </c>
      <c r="I51" s="48" t="s">
        <v>49</v>
      </c>
    </row>
    <row r="52" spans="2:14" ht="16">
      <c r="C52" s="7"/>
      <c r="D52" s="7" t="s">
        <v>51</v>
      </c>
      <c r="E52" s="7" t="s">
        <v>51</v>
      </c>
      <c r="F52" s="48" t="s">
        <v>51</v>
      </c>
      <c r="G52" s="48" t="s">
        <v>51</v>
      </c>
      <c r="H52" s="48" t="s">
        <v>51</v>
      </c>
      <c r="I52" s="48" t="s">
        <v>51</v>
      </c>
    </row>
    <row r="54" spans="2:14">
      <c r="B54" s="50" t="str" cm="1">
        <f t="array" aca="1" ref="B54:B57" ca="1">IF(IF_right=If_left,Airblast,INDIRECT(Final_name))</f>
        <v>AI TeeJet (EVEN)</v>
      </c>
    </row>
    <row r="55" spans="2:14">
      <c r="B55" s="50" t="str">
        <f ca="1"/>
        <v>TeeJet (EVEN)</v>
      </c>
    </row>
    <row r="56" spans="2:14">
      <c r="B56" t="str">
        <f ca="1"/>
        <v>AIUB TeeJet</v>
      </c>
    </row>
    <row r="57" spans="2:14">
      <c r="B57" t="str">
        <f ca="1"/>
        <v>AITX ConeJet</v>
      </c>
    </row>
    <row r="63" spans="2:14">
      <c r="B63" t="s">
        <v>139</v>
      </c>
      <c r="E63">
        <v>1</v>
      </c>
      <c r="F63">
        <v>2</v>
      </c>
      <c r="G63">
        <v>3</v>
      </c>
      <c r="H63">
        <v>4</v>
      </c>
      <c r="I63">
        <v>5</v>
      </c>
      <c r="J63">
        <v>6</v>
      </c>
      <c r="K63">
        <v>7</v>
      </c>
      <c r="L63">
        <v>8</v>
      </c>
      <c r="M63">
        <v>9</v>
      </c>
      <c r="N63">
        <v>10</v>
      </c>
    </row>
    <row r="64" spans="2:14">
      <c r="B64" s="24" t="str" cm="1">
        <f t="array" aca="1" ref="B64" ca="1">INDEX(INDIRECT(D64),D72,D73)</f>
        <v>Excellent</v>
      </c>
      <c r="D64" t="str">
        <f>SUBSTITUTE(IF_right," ","_")&amp;"_rating"</f>
        <v>Direct_Spraying_rating</v>
      </c>
      <c r="E64" t="str" cm="1">
        <f t="array" aca="1" ref="E64:N69" ca="1">INDIRECT(D64)</f>
        <v>Very Good</v>
      </c>
      <c r="F64">
        <f ca="1"/>
        <v>0</v>
      </c>
      <c r="G64" t="str">
        <f ca="1"/>
        <v>Good</v>
      </c>
      <c r="H64">
        <f ca="1"/>
        <v>0</v>
      </c>
      <c r="I64" t="str">
        <f ca="1"/>
        <v>Excellent</v>
      </c>
      <c r="J64">
        <f ca="1"/>
        <v>0</v>
      </c>
      <c r="K64" t="str">
        <f ca="1"/>
        <v>Good</v>
      </c>
      <c r="L64" t="str">
        <f ca="1"/>
        <v>Excellent</v>
      </c>
      <c r="M64" t="str">
        <f ca="1"/>
        <v>Good</v>
      </c>
      <c r="N64" t="str">
        <f ca="1"/>
        <v>Excellent</v>
      </c>
    </row>
    <row r="65" spans="2:14">
      <c r="E65" t="str">
        <f ca="1"/>
        <v>Good</v>
      </c>
      <c r="F65">
        <f ca="1"/>
        <v>0</v>
      </c>
      <c r="G65" t="str">
        <f ca="1"/>
        <v>Good</v>
      </c>
      <c r="H65">
        <f ca="1"/>
        <v>0</v>
      </c>
      <c r="I65" t="str">
        <f ca="1"/>
        <v>Good</v>
      </c>
      <c r="J65">
        <f ca="1"/>
        <v>0</v>
      </c>
      <c r="K65" t="str">
        <f ca="1"/>
        <v>Good</v>
      </c>
      <c r="L65" t="str">
        <f ca="1"/>
        <v>Good</v>
      </c>
      <c r="M65" t="str">
        <f ca="1"/>
        <v>Good</v>
      </c>
      <c r="N65" t="str">
        <f ca="1"/>
        <v>Good</v>
      </c>
    </row>
    <row r="66" spans="2:14">
      <c r="E66">
        <f ca="1"/>
        <v>0</v>
      </c>
      <c r="F66">
        <f ca="1"/>
        <v>0</v>
      </c>
      <c r="G66" t="str">
        <f ca="1"/>
        <v>Very Good</v>
      </c>
      <c r="H66">
        <f ca="1"/>
        <v>0</v>
      </c>
      <c r="I66">
        <f ca="1"/>
        <v>0</v>
      </c>
      <c r="J66">
        <f ca="1"/>
        <v>0</v>
      </c>
      <c r="K66" t="str">
        <f ca="1"/>
        <v>Very Good</v>
      </c>
      <c r="L66">
        <f ca="1"/>
        <v>0</v>
      </c>
      <c r="M66" t="str">
        <f ca="1"/>
        <v>Very Good</v>
      </c>
      <c r="N66">
        <f ca="1"/>
        <v>0</v>
      </c>
    </row>
    <row r="67" spans="2:14">
      <c r="E67">
        <f ca="1"/>
        <v>0</v>
      </c>
      <c r="F67">
        <f ca="1"/>
        <v>0</v>
      </c>
      <c r="G67" t="str">
        <f ca="1"/>
        <v>Good</v>
      </c>
      <c r="H67">
        <f ca="1"/>
        <v>0</v>
      </c>
      <c r="I67" t="str">
        <f ca="1"/>
        <v>Excellent</v>
      </c>
      <c r="J67">
        <f ca="1"/>
        <v>0</v>
      </c>
      <c r="K67" t="str">
        <f ca="1"/>
        <v>Good</v>
      </c>
      <c r="L67" t="str">
        <f ca="1"/>
        <v>Excellent</v>
      </c>
      <c r="M67" t="str">
        <f ca="1"/>
        <v>Good</v>
      </c>
      <c r="N67" t="str">
        <f ca="1"/>
        <v>Excellent</v>
      </c>
    </row>
    <row r="68" spans="2:14">
      <c r="E68">
        <f ca="1"/>
        <v>0</v>
      </c>
      <c r="F68">
        <f ca="1"/>
        <v>0</v>
      </c>
      <c r="G68" t="str">
        <f ca="1"/>
        <v>Good</v>
      </c>
      <c r="H68">
        <f ca="1"/>
        <v>0</v>
      </c>
      <c r="I68" t="str">
        <f ca="1"/>
        <v>Excellent</v>
      </c>
      <c r="J68">
        <f ca="1"/>
        <v>0</v>
      </c>
      <c r="K68" t="str">
        <f ca="1"/>
        <v>Good</v>
      </c>
      <c r="L68" t="str">
        <f ca="1"/>
        <v>Excellent</v>
      </c>
      <c r="M68" t="str">
        <f ca="1"/>
        <v>Good</v>
      </c>
      <c r="N68" t="str">
        <f ca="1"/>
        <v>Excellent</v>
      </c>
    </row>
    <row r="69" spans="2:14">
      <c r="E69">
        <f ca="1"/>
        <v>0</v>
      </c>
      <c r="F69">
        <f ca="1"/>
        <v>0</v>
      </c>
      <c r="G69" t="str">
        <f ca="1"/>
        <v>Excellent</v>
      </c>
      <c r="H69">
        <f ca="1"/>
        <v>0</v>
      </c>
      <c r="I69">
        <f ca="1"/>
        <v>0</v>
      </c>
      <c r="J69">
        <f ca="1"/>
        <v>0</v>
      </c>
      <c r="K69" t="str">
        <f ca="1"/>
        <v>Excellent</v>
      </c>
      <c r="L69">
        <f ca="1"/>
        <v>0</v>
      </c>
      <c r="M69" t="str">
        <f ca="1"/>
        <v>Excellent</v>
      </c>
      <c r="N69">
        <f ca="1"/>
        <v>0</v>
      </c>
    </row>
    <row r="71" spans="2:14">
      <c r="D71" t="str">
        <f>SUBSTITUTE(IF_right," ","_")&amp;"_name"</f>
        <v>Direct_Spraying_name</v>
      </c>
      <c r="F71" t="str" cm="1">
        <f t="array" aca="1" ref="F71:F76" ca="1">INDIRECT(D71)</f>
        <v>AI TeeJet (EVEN)</v>
      </c>
    </row>
    <row r="72" spans="2:14">
      <c r="C72" t="s">
        <v>167</v>
      </c>
      <c r="D72">
        <f ca="1">MATCH(C38,INDIRECT(D71),0)</f>
        <v>1</v>
      </c>
      <c r="F72" t="str">
        <f ca="1"/>
        <v>TeeJet (EVEN)</v>
      </c>
    </row>
    <row r="73" spans="2:14">
      <c r="C73" t="s">
        <v>168</v>
      </c>
      <c r="D73" s="26">
        <f ca="1">IF(Column_name=C41,C40,IF(Column_name=D41,D40,IF(Column_name=E41,E40,IF(Column_name=F41,F40,IF(Column_name=G41,8,IF(Column_name=H41,9,IF(Column_name=I41,10)))))))</f>
        <v>5</v>
      </c>
      <c r="F73" t="str">
        <f ca="1"/>
        <v>TwinJet (EVEN)</v>
      </c>
    </row>
    <row r="74" spans="2:14">
      <c r="F74" t="str">
        <f ca="1"/>
        <v>AIUB TeeJet</v>
      </c>
    </row>
    <row r="75" spans="2:14">
      <c r="F75" t="str">
        <f ca="1"/>
        <v>AITX ConeJet</v>
      </c>
    </row>
    <row r="76" spans="2:14">
      <c r="B76" t="s">
        <v>140</v>
      </c>
      <c r="F76" t="str">
        <f ca="1"/>
        <v>ConeJet</v>
      </c>
    </row>
    <row r="77" spans="2:14">
      <c r="B77" s="24" cm="1">
        <f t="array" aca="1" ref="B77" ca="1">INDEX(INDIRECT(Pics_Range),row)</f>
        <v>0</v>
      </c>
      <c r="C77" t="str">
        <f>SUBSTITUTE(IF_right," ","_")&amp;"_pics"</f>
        <v>Direct_Spraying_pics</v>
      </c>
    </row>
    <row r="81" spans="1:7" ht="24">
      <c r="A81" s="44" t="s">
        <v>169</v>
      </c>
    </row>
    <row r="83" spans="1:7">
      <c r="B83" t="s">
        <v>113</v>
      </c>
      <c r="C83" s="24">
        <v>5</v>
      </c>
      <c r="D83" t="str" cm="1">
        <f t="array" ref="D83">INDEX(Broadcast_Catagories,Broadcast_Catagories_Cell_Link)</f>
        <v>PWM_Nozzle_Control</v>
      </c>
    </row>
    <row r="85" spans="1:7">
      <c r="B85" t="s">
        <v>11</v>
      </c>
      <c r="C85" t="s">
        <v>170</v>
      </c>
    </row>
    <row r="86" spans="1:7">
      <c r="B86" t="s">
        <v>12</v>
      </c>
      <c r="C86" t="s">
        <v>171</v>
      </c>
    </row>
    <row r="87" spans="1:7">
      <c r="B87" t="s">
        <v>13</v>
      </c>
      <c r="C87" t="s">
        <v>172</v>
      </c>
    </row>
    <row r="88" spans="1:7">
      <c r="B88" t="s">
        <v>14</v>
      </c>
      <c r="C88" t="s">
        <v>114</v>
      </c>
    </row>
    <row r="89" spans="1:7">
      <c r="B89" t="s">
        <v>15</v>
      </c>
      <c r="C89" t="s">
        <v>115</v>
      </c>
    </row>
    <row r="90" spans="1:7">
      <c r="G90" t="str" cm="1">
        <f t="array" aca="1" ref="G90" ca="1">INDIRECT(INDEX(Broadcast_Catagories,Broadcast_Catagories_Cell_Link))</f>
        <v>All Applications</v>
      </c>
    </row>
    <row r="91" spans="1:7">
      <c r="B91" t="s">
        <v>116</v>
      </c>
      <c r="C91" s="24">
        <v>2</v>
      </c>
      <c r="D91">
        <f>IF(Broadcast_Catagories_Cell_Link&gt;3,1,C91)</f>
        <v>1</v>
      </c>
      <c r="E91" t="str" cm="1">
        <f t="array" aca="1" ref="E91" ca="1">INDEX(_xlfn.ANCHORARRAY(G90),D91)</f>
        <v>All Applications</v>
      </c>
    </row>
    <row r="93" spans="1:7">
      <c r="B93" t="str" cm="1">
        <f t="array" ref="B93:F93">TRANSPOSE(C85:C89)</f>
        <v>Herbicides1</v>
      </c>
      <c r="C93" t="str">
        <v>Fungicides1</v>
      </c>
      <c r="D93" t="str">
        <v>Insecticides1</v>
      </c>
      <c r="E93" t="str">
        <v>Drift_Management</v>
      </c>
      <c r="F93" t="str">
        <v>PWM_Nozzle_Control</v>
      </c>
    </row>
    <row r="94" spans="1:7">
      <c r="B94" t="s">
        <v>16</v>
      </c>
      <c r="C94" t="s">
        <v>18</v>
      </c>
      <c r="D94" t="s">
        <v>18</v>
      </c>
      <c r="E94" t="s">
        <v>117</v>
      </c>
      <c r="F94" t="s">
        <v>117</v>
      </c>
    </row>
    <row r="95" spans="1:7">
      <c r="B95" t="s">
        <v>110</v>
      </c>
      <c r="C95" t="s">
        <v>19</v>
      </c>
      <c r="D95" t="s">
        <v>19</v>
      </c>
    </row>
    <row r="96" spans="1:7">
      <c r="B96" t="s">
        <v>111</v>
      </c>
    </row>
    <row r="97" spans="2:10">
      <c r="D97" t="str">
        <f ca="1">SUBSTITUTE(E91," ","_")</f>
        <v>All_Applications</v>
      </c>
      <c r="E97" t="str">
        <f ca="1">SUBSTITUTE(D97,"-","_")</f>
        <v>All_Applications</v>
      </c>
    </row>
    <row r="98" spans="2:10">
      <c r="D98" t="str">
        <f ca="1">D83&amp;"_"&amp;E97</f>
        <v>PWM_Nozzle_Control_All_Applications</v>
      </c>
    </row>
    <row r="99" spans="2:10">
      <c r="B99" t="s">
        <v>118</v>
      </c>
      <c r="C99" s="24">
        <v>4</v>
      </c>
      <c r="D99" t="e" cm="1" vm="1">
        <f t="array" aca="1" ref="D99" ca="1">INDIRECT(Broad_Nozzles_Name_Matcher)</f>
        <v>#VALUE!</v>
      </c>
    </row>
    <row r="101" spans="2:10">
      <c r="C101" t="str" cm="1">
        <f t="array" aca="1" ref="C101" ca="1">INDEX(INDIRECT(Broad_Nozzles_Name_Matcher),C99)</f>
        <v>Turbo TwinJet</v>
      </c>
    </row>
    <row r="105" spans="2:10" ht="19">
      <c r="B105" s="43" t="s">
        <v>173</v>
      </c>
      <c r="C105" s="43" t="s">
        <v>174</v>
      </c>
      <c r="D105" s="43" t="s">
        <v>175</v>
      </c>
      <c r="E105" s="43" t="s">
        <v>176</v>
      </c>
      <c r="F105" s="43" t="s">
        <v>177</v>
      </c>
      <c r="G105" s="43" t="s">
        <v>178</v>
      </c>
      <c r="H105" s="43" t="s">
        <v>179</v>
      </c>
      <c r="I105" s="43" t="s">
        <v>180</v>
      </c>
      <c r="J105" s="43" t="s">
        <v>181</v>
      </c>
    </row>
    <row r="106" spans="2:10" ht="16">
      <c r="B106" s="7" t="s">
        <v>20</v>
      </c>
      <c r="C106" s="7" t="s">
        <v>22</v>
      </c>
      <c r="D106" s="7" t="s">
        <v>20</v>
      </c>
      <c r="E106" s="7" t="s">
        <v>22</v>
      </c>
      <c r="F106" s="7" t="s">
        <v>20</v>
      </c>
      <c r="G106" s="7" t="s">
        <v>22</v>
      </c>
      <c r="H106" s="7" t="s">
        <v>20</v>
      </c>
      <c r="I106" s="7" t="s">
        <v>20</v>
      </c>
      <c r="J106" s="7" t="s">
        <v>20</v>
      </c>
    </row>
    <row r="107" spans="2:10" ht="16">
      <c r="B107" s="7" t="s">
        <v>24</v>
      </c>
      <c r="C107" s="7" t="s">
        <v>24</v>
      </c>
      <c r="D107" s="7" t="s">
        <v>22</v>
      </c>
      <c r="E107" s="7" t="s">
        <v>24</v>
      </c>
      <c r="F107" s="7" t="s">
        <v>22</v>
      </c>
      <c r="G107" s="7" t="s">
        <v>24</v>
      </c>
      <c r="H107" s="7" t="s">
        <v>22</v>
      </c>
      <c r="I107" s="7" t="s">
        <v>22</v>
      </c>
      <c r="J107" s="7" t="s">
        <v>22</v>
      </c>
    </row>
    <row r="108" spans="2:10" ht="16">
      <c r="B108" s="7" t="s">
        <v>26</v>
      </c>
      <c r="C108" s="7" t="s">
        <v>26</v>
      </c>
      <c r="D108" s="7" t="s">
        <v>24</v>
      </c>
      <c r="E108" s="7" t="s">
        <v>26</v>
      </c>
      <c r="F108" s="7" t="s">
        <v>24</v>
      </c>
      <c r="G108" s="7" t="s">
        <v>26</v>
      </c>
      <c r="H108" s="7" t="s">
        <v>24</v>
      </c>
      <c r="I108" s="7" t="s">
        <v>24</v>
      </c>
      <c r="J108" s="7" t="s">
        <v>24</v>
      </c>
    </row>
    <row r="109" spans="2:10" ht="16">
      <c r="B109" s="7" t="s">
        <v>27</v>
      </c>
      <c r="C109" s="7" t="s">
        <v>27</v>
      </c>
      <c r="D109" s="7" t="s">
        <v>26</v>
      </c>
      <c r="E109" s="7" t="s">
        <v>27</v>
      </c>
      <c r="F109" s="7" t="s">
        <v>26</v>
      </c>
      <c r="G109" s="7" t="s">
        <v>27</v>
      </c>
      <c r="H109" s="7" t="s">
        <v>26</v>
      </c>
      <c r="I109" s="7" t="s">
        <v>26</v>
      </c>
      <c r="J109" s="7" t="s">
        <v>26</v>
      </c>
    </row>
    <row r="110" spans="2:10" ht="32">
      <c r="B110" s="12" t="s">
        <v>28</v>
      </c>
      <c r="C110" s="12" t="s">
        <v>29</v>
      </c>
      <c r="D110" s="7" t="s">
        <v>27</v>
      </c>
      <c r="E110" s="12" t="s">
        <v>29</v>
      </c>
      <c r="F110" s="7" t="s">
        <v>27</v>
      </c>
      <c r="G110" s="12" t="s">
        <v>29</v>
      </c>
      <c r="H110" s="7" t="s">
        <v>27</v>
      </c>
      <c r="I110" s="7" t="s">
        <v>27</v>
      </c>
      <c r="J110" s="7" t="s">
        <v>27</v>
      </c>
    </row>
    <row r="111" spans="2:10" ht="16">
      <c r="B111" s="12" t="s">
        <v>29</v>
      </c>
      <c r="C111" s="7" t="s">
        <v>30</v>
      </c>
      <c r="D111" s="12" t="s">
        <v>28</v>
      </c>
      <c r="E111" s="7" t="s">
        <v>30</v>
      </c>
      <c r="F111" s="12" t="s">
        <v>28</v>
      </c>
      <c r="G111" s="7" t="s">
        <v>30</v>
      </c>
      <c r="H111" s="12" t="s">
        <v>28</v>
      </c>
      <c r="I111" s="12" t="s">
        <v>28</v>
      </c>
      <c r="J111" s="12" t="s">
        <v>29</v>
      </c>
    </row>
    <row r="112" spans="2:10" ht="16">
      <c r="B112" s="7" t="s">
        <v>32</v>
      </c>
      <c r="C112" s="7" t="s">
        <v>31</v>
      </c>
      <c r="D112" s="12" t="s">
        <v>29</v>
      </c>
      <c r="E112" s="7" t="s">
        <v>31</v>
      </c>
      <c r="F112" s="12" t="s">
        <v>29</v>
      </c>
      <c r="G112" s="7" t="s">
        <v>31</v>
      </c>
      <c r="H112" s="12" t="s">
        <v>29</v>
      </c>
      <c r="I112" s="12" t="s">
        <v>29</v>
      </c>
      <c r="J112" s="7" t="s">
        <v>31</v>
      </c>
    </row>
    <row r="113" spans="2:10" ht="16">
      <c r="B113" s="7" t="s">
        <v>33</v>
      </c>
      <c r="C113" s="7" t="s">
        <v>32</v>
      </c>
      <c r="D113" s="7" t="s">
        <v>30</v>
      </c>
      <c r="E113" s="7" t="s">
        <v>32</v>
      </c>
      <c r="F113" s="7" t="s">
        <v>30</v>
      </c>
      <c r="G113" s="7" t="s">
        <v>32</v>
      </c>
      <c r="H113" s="7" t="s">
        <v>30</v>
      </c>
      <c r="I113" s="7" t="s">
        <v>30</v>
      </c>
      <c r="J113" s="7" t="s">
        <v>32</v>
      </c>
    </row>
    <row r="114" spans="2:10" ht="16">
      <c r="B114" s="7" t="s">
        <v>34</v>
      </c>
      <c r="C114" s="7" t="s">
        <v>33</v>
      </c>
      <c r="D114" s="7" t="s">
        <v>31</v>
      </c>
      <c r="E114" s="7" t="s">
        <v>33</v>
      </c>
      <c r="F114" s="7" t="s">
        <v>31</v>
      </c>
      <c r="G114" s="7" t="s">
        <v>33</v>
      </c>
      <c r="H114" s="7" t="s">
        <v>31</v>
      </c>
      <c r="I114" s="7" t="s">
        <v>31</v>
      </c>
      <c r="J114" s="7" t="s">
        <v>35</v>
      </c>
    </row>
    <row r="115" spans="2:10" ht="16">
      <c r="B115" s="7" t="s">
        <v>36</v>
      </c>
      <c r="C115" s="7" t="s">
        <v>34</v>
      </c>
      <c r="D115" s="7" t="s">
        <v>32</v>
      </c>
      <c r="E115" s="7" t="s">
        <v>34</v>
      </c>
      <c r="F115" s="7" t="s">
        <v>32</v>
      </c>
      <c r="G115" s="7" t="s">
        <v>34</v>
      </c>
      <c r="H115" s="7" t="s">
        <v>32</v>
      </c>
      <c r="I115" s="7" t="s">
        <v>32</v>
      </c>
      <c r="J115" s="7" t="s">
        <v>36</v>
      </c>
    </row>
    <row r="116" spans="2:10" ht="16">
      <c r="B116" s="7" t="s">
        <v>37</v>
      </c>
      <c r="C116" s="7" t="s">
        <v>35</v>
      </c>
      <c r="D116" s="7" t="s">
        <v>33</v>
      </c>
      <c r="E116" s="7" t="s">
        <v>35</v>
      </c>
      <c r="F116" s="7" t="s">
        <v>33</v>
      </c>
      <c r="G116" s="7" t="s">
        <v>35</v>
      </c>
      <c r="H116" s="7" t="s">
        <v>33</v>
      </c>
      <c r="I116" s="7" t="s">
        <v>33</v>
      </c>
      <c r="J116" s="7" t="s">
        <v>33</v>
      </c>
    </row>
    <row r="117" spans="2:10" ht="16">
      <c r="B117" s="7" t="s">
        <v>38</v>
      </c>
      <c r="C117" s="7" t="s">
        <v>36</v>
      </c>
      <c r="D117" s="7" t="s">
        <v>34</v>
      </c>
      <c r="E117" s="7" t="s">
        <v>36</v>
      </c>
      <c r="F117" s="7" t="s">
        <v>34</v>
      </c>
      <c r="G117" s="7" t="s">
        <v>36</v>
      </c>
      <c r="H117" s="7" t="s">
        <v>34</v>
      </c>
      <c r="I117" s="7" t="s">
        <v>34</v>
      </c>
      <c r="J117" s="7" t="s">
        <v>34</v>
      </c>
    </row>
    <row r="118" spans="2:10" ht="16">
      <c r="B118" s="7" t="s">
        <v>39</v>
      </c>
      <c r="D118" s="7" t="s">
        <v>36</v>
      </c>
      <c r="F118" s="7" t="s">
        <v>36</v>
      </c>
      <c r="H118" s="7" t="s">
        <v>35</v>
      </c>
      <c r="I118" s="7" t="s">
        <v>36</v>
      </c>
      <c r="J118" s="7" t="s">
        <v>36</v>
      </c>
    </row>
    <row r="119" spans="2:10" ht="16">
      <c r="D119" s="7" t="s">
        <v>37</v>
      </c>
      <c r="F119" s="7" t="s">
        <v>37</v>
      </c>
      <c r="H119" s="7" t="s">
        <v>36</v>
      </c>
      <c r="I119" s="7" t="s">
        <v>37</v>
      </c>
      <c r="J119" s="7" t="s">
        <v>37</v>
      </c>
    </row>
    <row r="120" spans="2:10" ht="16">
      <c r="C120" s="7"/>
      <c r="D120" s="7" t="s">
        <v>38</v>
      </c>
      <c r="E120" s="7"/>
      <c r="F120" s="7" t="s">
        <v>38</v>
      </c>
      <c r="G120" s="7"/>
      <c r="H120" s="7" t="s">
        <v>37</v>
      </c>
      <c r="I120" s="7" t="s">
        <v>38</v>
      </c>
      <c r="J120" s="7" t="s">
        <v>38</v>
      </c>
    </row>
    <row r="123" spans="2:10">
      <c r="B123" t="s">
        <v>139</v>
      </c>
    </row>
    <row r="124" spans="2:10">
      <c r="B124" t="str" cm="1">
        <f t="array" aca="1" ref="B124" ca="1">INDEX(_xlfn.ANCHORARRAY(E124),D125,D127)</f>
        <v>Excellent</v>
      </c>
      <c r="D124" t="str">
        <f>D83&amp;"_rating"</f>
        <v>PWM_Nozzle_Control_rating</v>
      </c>
      <c r="E124" t="str" cm="1">
        <f t="array" aca="1" ref="E124:E140" ca="1">INDIRECT(D124)</f>
        <v>Excellent</v>
      </c>
    </row>
    <row r="125" spans="2:10">
      <c r="C125" t="s">
        <v>167</v>
      </c>
      <c r="D125">
        <f ca="1">MATCH(C101,'Broadcast Nozzles'!C4:C20,0)</f>
        <v>4</v>
      </c>
      <c r="E125" t="str">
        <f ca="1"/>
        <v>Excellent</v>
      </c>
    </row>
    <row r="126" spans="2:10">
      <c r="E126" t="str">
        <f ca="1"/>
        <v>Excellent</v>
      </c>
    </row>
    <row r="127" spans="2:10">
      <c r="C127" t="s">
        <v>168</v>
      </c>
      <c r="D127">
        <f>IF(D83=C86,IF(D91=1,1,IF(D91=2,3,"")),D91)</f>
        <v>1</v>
      </c>
      <c r="E127" t="str">
        <f ca="1"/>
        <v>Excellent</v>
      </c>
    </row>
    <row r="128" spans="2:10">
      <c r="E128" t="str">
        <f ca="1"/>
        <v>Excellent</v>
      </c>
    </row>
    <row r="129" spans="2:5">
      <c r="B129" t="s">
        <v>182</v>
      </c>
      <c r="E129">
        <f ca="1"/>
        <v>0</v>
      </c>
    </row>
    <row r="130" spans="2:5">
      <c r="B130" cm="1">
        <f t="array" aca="1" ref="B130" ca="1">INDEX(Broadcast_pics,broadcastpicsrow)</f>
        <v>0</v>
      </c>
      <c r="E130" t="str">
        <f ca="1"/>
        <v>Excellent</v>
      </c>
    </row>
    <row r="131" spans="2:5">
      <c r="E131">
        <f ca="1"/>
        <v>0</v>
      </c>
    </row>
    <row r="132" spans="2:5">
      <c r="E132" t="str">
        <f ca="1"/>
        <v>Excellent</v>
      </c>
    </row>
    <row r="133" spans="2:5">
      <c r="E133" t="str">
        <f ca="1"/>
        <v>Excellent</v>
      </c>
    </row>
    <row r="134" spans="2:5">
      <c r="E134">
        <f ca="1"/>
        <v>0</v>
      </c>
    </row>
    <row r="135" spans="2:5">
      <c r="E135">
        <f ca="1"/>
        <v>0</v>
      </c>
    </row>
    <row r="136" spans="2:5">
      <c r="E136" t="str">
        <f ca="1"/>
        <v>Good</v>
      </c>
    </row>
    <row r="137" spans="2:5">
      <c r="E137" t="str">
        <f ca="1"/>
        <v>Good</v>
      </c>
    </row>
    <row r="138" spans="2:5">
      <c r="E138">
        <f ca="1"/>
        <v>0</v>
      </c>
    </row>
    <row r="139" spans="2:5">
      <c r="E139">
        <f ca="1"/>
        <v>0</v>
      </c>
    </row>
    <row r="140" spans="2:5">
      <c r="E140">
        <f ca="1"/>
        <v>0</v>
      </c>
    </row>
  </sheetData>
  <hyperlinks>
    <hyperlink ref="C15" r:id="rId1" location="page=6" tooltip="AIUB TeeJet [PDF]" display="https://www.teejet.com/CMSImages/TEEJET/documents/catalogs/banding_nozzles.pdf - page=6" xr:uid="{FE645512-42E8-412E-9034-78DE91F3B801}"/>
    <hyperlink ref="C14" r:id="rId2" location="page=3" tooltip="CP4916 (orifice plate) [PDF]" display="https://www.teejet.com/CMSImages/TEEJET/documents/catalogs/fertilizer_nozzles.pdf - page=3" xr:uid="{CF9EC7C2-2FBB-455C-A9E4-209765995245}"/>
    <hyperlink ref="C13" r:id="rId3" location="page=4" tooltip="StreamJet (1-orifice) [PDF]" display="https://www.teejet.com/CMSImages/TEEJET/documents/catalogs/fertilizer_nozzles.pdf - page=4" xr:uid="{F19CFB7C-6C0E-4A42-8893-4BE3C48065D1}"/>
    <hyperlink ref="C12" r:id="rId4" tooltip="StreamJet (3-orifice) [PDF]" display="https://www.teejet.com/CMSImages/TEEJET/documents/catalogs/fertilizer_nozzles.pdf" xr:uid="{E33F82DB-74BC-45EB-B496-286879BF7451}"/>
    <hyperlink ref="C11" r:id="rId5" location="page=2" tooltip="StreamJet (7-orifice) [PDF]" display="https://www.teejet.com/CMSImages/TEEJET/documents/catalogs/fertilizer_nozzles.pdf - page=2" xr:uid="{EFBFF3C0-49FC-4016-8B6A-238EFE0F4076}"/>
    <hyperlink ref="B17" r:id="rId6" location="page=17" tooltip="QCTF Turbo FloodJet [PDF]" display="https://www.teejet.com/CMSImages/TEEJET/documents/catalogs/broadcast_nozzles.pdf - page=17" xr:uid="{765AA59D-BA58-4BE4-8E28-7AC6AB5D6610}"/>
    <hyperlink ref="B16" r:id="rId7" location="page=16" tooltip="Turbo FloodJet [PDF]" display="https://www.teejet.com/CMSImages/TEEJET/documents/catalogs/broadcast_nozzles.pdf - page=16" xr:uid="{10EA7BA2-9256-4093-B0BD-735D4D404492}"/>
    <hyperlink ref="B15" r:id="rId8" location="page=5" tooltip="Turbo TeeJet Induction [PDF]" display="https://www.teejet.com/CMSImages/TEEJET/documents/catalogs/broadcast_nozzles.pdf - page=5" xr:uid="{DDC25073-AD25-400F-B3FC-DD246AD1C1FD}"/>
    <hyperlink ref="B14" r:id="rId9" location="page=3" tooltip="AI, AIC TeeJet [PDF]" display="https://www.teejet.com/CMSImages/TEEJET/documents/catalogs/broadcast_nozzles.pdf - page=3" xr:uid="{3DD2A2A3-3D45-4FE2-A9D2-C4D80FEB0B07}"/>
    <hyperlink ref="B13" r:id="rId10" location="page=8" tooltip="TP TeeJet (large capacity) [PDF]" display="https://www.teejet.com/CMSImages/TEEJET/documents/catalogs/broadcast_nozzles.pdf - page=8" xr:uid="{16BAE389-B13A-45A5-9E89-9CB2715A06FA}"/>
    <hyperlink ref="B12" r:id="rId11" tooltip="StreamJet (3-orifice) [PDF]" display="https://www.teejet.com/CMSImages/TEEJET/documents/catalogs/fertilizer_nozzles.pdf" xr:uid="{947A56B8-BD3D-4222-BC1F-D415EB000000}"/>
    <hyperlink ref="B11" r:id="rId12" location="page=2" tooltip="StreamJet (7-orifice) [PDF]" display="https://www.teejet.com/CMSImages/TEEJET/documents/catalogs/fertilizer_nozzles.pdf - page=2" xr:uid="{BB32B712-13D9-49B9-96B9-2B7139B70760}"/>
    <hyperlink ref="D42" r:id="rId13" location="page=2" tooltip="AI TeeJet (EVEN) [PDF]" display="https://www.teejet.com/CMSImages/TEEJET/documents/catalogs/banding_nozzles.pdf - page=2" xr:uid="{B57E4471-BC64-4AA3-BA34-1B984CFA3D9D}"/>
    <hyperlink ref="D43" r:id="rId14" location="page=4" tooltip="TeeJet (EVEN) [PDF]" display="https://www.teejet.com/CMSImages/TEEJET/documents/catalogs/banding_nozzles.pdf - page=4" xr:uid="{D0044B52-CDD8-4A72-B791-A010B9A2280D}"/>
    <hyperlink ref="D44" r:id="rId15" location="page=5" tooltip="TwinJet (EVEN) [PDF]" display="https://www.teejet.com/CMSImages/TEEJET/documents/catalogs/banding_nozzles.pdf - page=5" xr:uid="{FD95B2F4-76A0-439E-B660-40F06D94E0C2}"/>
    <hyperlink ref="D45" r:id="rId16" location="page=2" tooltip="AI TeeJet (EVEN) [PDF]" display="https://www.teejet.com/CMSImages/TEEJET/documents/catalogs/banding_nozzles.pdf - page=2" xr:uid="{8AA73DE8-C5FB-44D7-9231-24AC2BC944F8}"/>
    <hyperlink ref="D46" r:id="rId17" location="page=4" tooltip="TeeJet (EVEN) [PDF]" display="https://www.teejet.com/CMSImages/TEEJET/documents/catalogs/banding_nozzles.pdf - page=4" xr:uid="{B520307F-C2D6-405F-85A7-B47CB057CC05}"/>
    <hyperlink ref="D47" r:id="rId18" location="page=5" tooltip="TwinJet (EVEN) [PDF]" display="https://www.teejet.com/CMSImages/TEEJET/documents/catalogs/banding_nozzles.pdf - page=5" xr:uid="{C45E4FF7-52FF-4A04-980C-4095E936F8A2}"/>
    <hyperlink ref="D48" r:id="rId19" location="page=6" tooltip="AIUB TeeJet [PDF]" display="https://www.teejet.com/CMSImages/TEEJET/documents/catalogs/banding_nozzles.pdf - page=6" xr:uid="{B4F3EF8A-3511-4CFB-AB9A-5C4898CD1A8D}"/>
    <hyperlink ref="D49" r:id="rId20" location="page=4" tooltip="AITX ConeJet [PDF]" display="https://www.teejet.com/CMSImages/TEEJET/documents/catalogs/air_blast_nozzles.pdf - page=4" xr:uid="{6881D4BE-4575-45F1-959D-E4CB332C9D00}"/>
    <hyperlink ref="D50" r:id="rId21" tooltip="ConeJet [PDF]" display="https://www.teejet.com/CMSImages/TEEJET/documents/catalogs/banding_nozzles.pdf" xr:uid="{5F1F6896-59DC-4226-8B5B-A8BCE0231CBA}"/>
    <hyperlink ref="D51" r:id="rId22" tooltip="ConeJet [PDF]" display="https://www.teejet.com/CMSImages/TEEJET/documents/catalogs/air_blast_nozzles.pdf" xr:uid="{601459B3-47AF-4EC9-B12D-A4435B001883}"/>
    <hyperlink ref="D52" r:id="rId23" location="page=6" tooltip="Disc-Core [PDF]" display="https://www.teejet.com/CMSImages/TEEJET/documents/catalogs/air_blast_nozzles.pdf - page=6" xr:uid="{5C2712FB-9AB8-49B2-8CEE-365E38DA4D08}"/>
    <hyperlink ref="C43" r:id="rId24" location="page=4" tooltip="TeeJet (EVEN) [PDF]" display="https://www.teejet.com/CMSImages/TEEJET/documents/catalogs/banding_nozzles.pdf - page=4" xr:uid="{E61C4B85-D5EC-42E7-9F5D-4764FE255417}"/>
    <hyperlink ref="C45" r:id="rId25" location="page=2" tooltip="AI TeeJet (EVEN) [PDF]" display="https://www.teejet.com/CMSImages/TEEJET/documents/catalogs/banding_nozzles.pdf - page=2" xr:uid="{0B9903D6-280F-4C9B-8A33-C1FB01500808}"/>
    <hyperlink ref="C46" r:id="rId26" location="page=4" tooltip="TeeJet (EVEN) [PDF]" display="https://www.teejet.com/CMSImages/TEEJET/documents/catalogs/banding_nozzles.pdf - page=4" xr:uid="{6E3720D3-8F7F-4C04-91EA-86DBE8A86B38}"/>
    <hyperlink ref="E42" r:id="rId27" location="page=2" tooltip="AI TeeJet (EVEN) [PDF]" display="https://www.teejet.com/CMSImages/TEEJET/documents/catalogs/banding_nozzles.pdf - page=2" xr:uid="{F6658A9A-EA47-4639-BB59-3EC6E3FADA58}"/>
    <hyperlink ref="E43" r:id="rId28" location="page=4" tooltip="TeeJet (EVEN) [PDF]" display="https://www.teejet.com/CMSImages/TEEJET/documents/catalogs/banding_nozzles.pdf - page=4" xr:uid="{35C31461-CA66-47B4-A0ED-738AD7E916BF}"/>
    <hyperlink ref="E45" r:id="rId29" location="page=2" tooltip="AI TeeJet (EVEN) [PDF]" display="https://www.teejet.com/CMSImages/TEEJET/documents/catalogs/banding_nozzles.pdf - page=2" xr:uid="{7288D166-9EB5-4997-AC16-9B59F83FD526}"/>
    <hyperlink ref="E46" r:id="rId30" location="page=4" tooltip="TeeJet (EVEN) [PDF]" display="https://www.teejet.com/CMSImages/TEEJET/documents/catalogs/banding_nozzles.pdf - page=4" xr:uid="{6DEAA27D-8697-43A4-B5DF-7D5A948A22DA}"/>
    <hyperlink ref="E47" r:id="rId31" location="page=6" tooltip="AIUB TeeJet [PDF]" display="https://www.teejet.com/CMSImages/TEEJET/documents/catalogs/banding_nozzles.pdf - page=6" xr:uid="{5EA8075A-EC84-44FE-AC91-5B5E50300A85}"/>
    <hyperlink ref="E48" r:id="rId32" location="page=4" tooltip="AITX ConeJet [PDF]" display="https://www.teejet.com/CMSImages/TEEJET/documents/catalogs/air_blast_nozzles.pdf - page=4" xr:uid="{6F0FF8DB-FB12-42D7-B792-409F65AD3472}"/>
    <hyperlink ref="E51" r:id="rId33" tooltip="ConeJet [PDF]" display="https://www.teejet.com/CMSImages/TEEJET/documents/catalogs/air_blast_nozzles.pdf" xr:uid="{9D786454-B06F-4A53-8C46-6156F8F46395}"/>
    <hyperlink ref="E52" r:id="rId34" location="page=6" tooltip="Disc-Core [PDF]" display="https://www.teejet.com/CMSImages/TEEJET/documents/catalogs/air_blast_nozzles.pdf - page=6" xr:uid="{D599F1DC-3C49-46E0-81AA-E4FACC5947F7}"/>
    <hyperlink ref="F42" r:id="rId35" location="page=2" tooltip="AI TeeJet (EVEN) [PDF]" display="https://www.teejet.com/CMSImages/TEEJET/documents/catalogs/banding_nozzles.pdf - page=2" xr:uid="{678E8730-A09F-41A1-AF4D-47AFA2E5D9FE}"/>
    <hyperlink ref="F43" r:id="rId36" location="page=4" tooltip="TeeJet (EVEN) [PDF]" display="https://www.teejet.com/CMSImages/TEEJET/documents/catalogs/banding_nozzles.pdf - page=4" xr:uid="{ADE76AD5-D749-4480-9150-93CD8B407851}"/>
    <hyperlink ref="F44" r:id="rId37" location="page=5" tooltip="TwinJet (EVEN) [PDF]" display="https://www.teejet.com/CMSImages/TEEJET/documents/catalogs/banding_nozzles.pdf - page=5" xr:uid="{3047F02B-91E3-456D-9F14-A14493EB3E17}"/>
    <hyperlink ref="F45" r:id="rId38" location="page=2" tooltip="AI TeeJet (EVEN) [PDF]" display="https://www.teejet.com/CMSImages/TEEJET/documents/catalogs/banding_nozzles.pdf - page=2" xr:uid="{D4131417-91EA-4D92-B235-0B8FFA832773}"/>
    <hyperlink ref="F46" r:id="rId39" location="page=4" tooltip="TeeJet (EVEN) [PDF]" display="https://www.teejet.com/CMSImages/TEEJET/documents/catalogs/banding_nozzles.pdf - page=4" xr:uid="{29A97A75-35D5-4F59-BD8C-B028704DD8AE}"/>
    <hyperlink ref="F47" r:id="rId40" location="page=5" tooltip="TwinJet (EVEN) [PDF]" display="https://www.teejet.com/CMSImages/TEEJET/documents/catalogs/banding_nozzles.pdf - page=5" xr:uid="{F62DC492-4D43-40D1-B2EE-AC80A1BAF8ED}"/>
    <hyperlink ref="F48" r:id="rId41" location="page=6" tooltip="AIUB TeeJet [PDF]" display="https://www.teejet.com/CMSImages/TEEJET/documents/catalogs/banding_nozzles.pdf - page=6" xr:uid="{3760E6D8-53E6-4BD0-9972-ACE2A8499B1A}"/>
    <hyperlink ref="F49" r:id="rId42" location="page=4" tooltip="AITX ConeJet [PDF]" display="https://www.teejet.com/CMSImages/TEEJET/documents/catalogs/air_blast_nozzles.pdf - page=4" xr:uid="{88963BDB-331D-4F7C-A5E4-D786C99F38AC}"/>
    <hyperlink ref="F50" r:id="rId43" tooltip="ConeJet [PDF]" display="https://www.teejet.com/CMSImages/TEEJET/documents/catalogs/banding_nozzles.pdf" xr:uid="{52496C04-892A-4944-ACBE-99E092549417}"/>
    <hyperlink ref="F51" r:id="rId44" tooltip="ConeJet [PDF]" display="https://www.teejet.com/CMSImages/TEEJET/documents/catalogs/air_blast_nozzles.pdf" xr:uid="{B4C40CB6-5D87-42B6-A9A9-BF31A232618A}"/>
    <hyperlink ref="F52" r:id="rId45" location="page=6" tooltip="Disc-Core [PDF]" display="https://www.teejet.com/CMSImages/TEEJET/documents/catalogs/air_blast_nozzles.pdf - page=6" xr:uid="{DACDB6B8-04D6-43B1-B323-E7605CD4D72D}"/>
    <hyperlink ref="G42" r:id="rId46" location="page=2" tooltip="AI TeeJet (EVEN) [PDF]" display="https://www.teejet.com/CMSImages/TEEJET/documents/catalogs/banding_nozzles.pdf - page=2" xr:uid="{80DEF4F8-5E27-48EC-986A-0AD78955CD58}"/>
    <hyperlink ref="G43" r:id="rId47" location="page=4" tooltip="TeeJet (EVEN) [PDF]" display="https://www.teejet.com/CMSImages/TEEJET/documents/catalogs/banding_nozzles.pdf - page=4" xr:uid="{BFB199AD-9DDB-43AD-9742-3CD709D29DA3}"/>
    <hyperlink ref="G45" r:id="rId48" location="page=2" tooltip="AI TeeJet (EVEN) [PDF]" display="https://www.teejet.com/CMSImages/TEEJET/documents/catalogs/banding_nozzles.pdf - page=2" xr:uid="{994FEB39-6357-46EB-B959-13963E72EB42}"/>
    <hyperlink ref="G46" r:id="rId49" location="page=4" tooltip="TeeJet (EVEN) [PDF]" display="https://www.teejet.com/CMSImages/TEEJET/documents/catalogs/banding_nozzles.pdf - page=4" xr:uid="{A14F8963-B99F-48D2-BE2A-079EAEB82A19}"/>
    <hyperlink ref="G47" r:id="rId50" location="page=6" tooltip="AIUB TeeJet [PDF]" display="https://www.teejet.com/CMSImages/TEEJET/documents/catalogs/banding_nozzles.pdf - page=6" xr:uid="{FF305607-A21E-44F0-9969-94801567EC61}"/>
    <hyperlink ref="G48" r:id="rId51" location="page=4" tooltip="AITX ConeJet [PDF]" display="https://www.teejet.com/CMSImages/TEEJET/documents/catalogs/air_blast_nozzles.pdf - page=4" xr:uid="{845FF6A5-4E22-4D17-A738-CEA32F5457DC}"/>
    <hyperlink ref="G51" r:id="rId52" tooltip="ConeJet [PDF]" display="https://www.teejet.com/CMSImages/TEEJET/documents/catalogs/air_blast_nozzles.pdf" xr:uid="{362D142F-24F5-4402-B597-FBD720ACA0D0}"/>
    <hyperlink ref="G52" r:id="rId53" location="page=6" tooltip="Disc-Core [PDF]" display="https://www.teejet.com/CMSImages/TEEJET/documents/catalogs/air_blast_nozzles.pdf - page=6" xr:uid="{F8E038C9-88B9-453B-A54B-4851C72711E0}"/>
    <hyperlink ref="H42" r:id="rId54" location="page=2" tooltip="AI TeeJet (EVEN) [PDF]" display="https://www.teejet.com/CMSImages/TEEJET/documents/catalogs/banding_nozzles.pdf - page=2" xr:uid="{7FFD78FC-701C-4B8D-93F2-F9CBAF07387E}"/>
    <hyperlink ref="H43" r:id="rId55" location="page=4" tooltip="TeeJet (EVEN) [PDF]" display="https://www.teejet.com/CMSImages/TEEJET/documents/catalogs/banding_nozzles.pdf - page=4" xr:uid="{3C42BAA1-D37C-4F98-8550-D45A424FAC1A}"/>
    <hyperlink ref="H44" r:id="rId56" location="page=5" tooltip="TwinJet (EVEN) [PDF]" display="https://www.teejet.com/CMSImages/TEEJET/documents/catalogs/banding_nozzles.pdf - page=5" xr:uid="{C7639F01-9ED1-4669-90C9-153135784EE6}"/>
    <hyperlink ref="H45" r:id="rId57" location="page=2" tooltip="AI TeeJet (EVEN) [PDF]" display="https://www.teejet.com/CMSImages/TEEJET/documents/catalogs/banding_nozzles.pdf - page=2" xr:uid="{D9E551D4-ACEB-4A9F-A1C1-6193F7DD5427}"/>
    <hyperlink ref="H46" r:id="rId58" location="page=4" tooltip="TeeJet (EVEN) [PDF]" display="https://www.teejet.com/CMSImages/TEEJET/documents/catalogs/banding_nozzles.pdf - page=4" xr:uid="{6315A035-1B20-4101-ACBE-BD01E7BFF064}"/>
    <hyperlink ref="H47" r:id="rId59" location="page=5" tooltip="TwinJet (EVEN) [PDF]" display="https://www.teejet.com/CMSImages/TEEJET/documents/catalogs/banding_nozzles.pdf - page=5" xr:uid="{3AF6E233-86A0-45D5-8D8D-80E0ADC777B0}"/>
    <hyperlink ref="H48" r:id="rId60" location="page=6" tooltip="AIUB TeeJet [PDF]" display="https://www.teejet.com/CMSImages/TEEJET/documents/catalogs/banding_nozzles.pdf - page=6" xr:uid="{17BED2D9-5546-4921-9FF9-DA8F02E08AD7}"/>
    <hyperlink ref="H49" r:id="rId61" location="page=4" tooltip="AITX ConeJet [PDF]" display="https://www.teejet.com/CMSImages/TEEJET/documents/catalogs/air_blast_nozzles.pdf - page=4" xr:uid="{683869A4-1B8D-4708-8166-B5E8C4C15C0C}"/>
    <hyperlink ref="H50" r:id="rId62" tooltip="ConeJet [PDF]" display="https://www.teejet.com/CMSImages/TEEJET/documents/catalogs/banding_nozzles.pdf" xr:uid="{7F966A0A-DB69-4338-8DFB-C3BF42AFCDE5}"/>
    <hyperlink ref="H51" r:id="rId63" tooltip="ConeJet [PDF]" display="https://www.teejet.com/CMSImages/TEEJET/documents/catalogs/air_blast_nozzles.pdf" xr:uid="{F6258EAA-D5EA-4EAA-910E-E96CA5784B80}"/>
    <hyperlink ref="H52" r:id="rId64" location="page=6" tooltip="Disc-Core [PDF]" display="https://www.teejet.com/CMSImages/TEEJET/documents/catalogs/air_blast_nozzles.pdf - page=6" xr:uid="{DEA5F246-7882-497B-B5BF-48B9AE589B39}"/>
    <hyperlink ref="I42" r:id="rId65" location="page=2" tooltip="AI TeeJet (EVEN) [PDF]" display="https://www.teejet.com/CMSImages/TEEJET/documents/catalogs/banding_nozzles.pdf - page=2" xr:uid="{BD70163B-461F-4BBA-A32B-3262E1467170}"/>
    <hyperlink ref="I43" r:id="rId66" location="page=4" tooltip="TeeJet (EVEN) [PDF]" display="https://www.teejet.com/CMSImages/TEEJET/documents/catalogs/banding_nozzles.pdf - page=4" xr:uid="{8692C0D7-8380-4AE2-AFDB-28ECFC94F5F8}"/>
    <hyperlink ref="I45" r:id="rId67" location="page=2" tooltip="AI TeeJet (EVEN) [PDF]" display="https://www.teejet.com/CMSImages/TEEJET/documents/catalogs/banding_nozzles.pdf - page=2" xr:uid="{F6054ED9-115F-43D5-9BB3-E2ACEFEFF5CD}"/>
    <hyperlink ref="I46" r:id="rId68" location="page=4" tooltip="TeeJet (EVEN) [PDF]" display="https://www.teejet.com/CMSImages/TEEJET/documents/catalogs/banding_nozzles.pdf - page=4" xr:uid="{26113AE3-8700-4171-B07C-C27C311CCC4F}"/>
    <hyperlink ref="I47" r:id="rId69" location="page=6" tooltip="AIUB TeeJet [PDF]" display="https://www.teejet.com/CMSImages/TEEJET/documents/catalogs/banding_nozzles.pdf - page=6" xr:uid="{E4F51E0C-E1CC-440C-9F1B-DB40EEA0DC93}"/>
    <hyperlink ref="I48" r:id="rId70" location="page=4" tooltip="AITX ConeJet [PDF]" display="https://www.teejet.com/CMSImages/TEEJET/documents/catalogs/air_blast_nozzles.pdf - page=4" xr:uid="{B25A815B-2DB6-4506-80B7-1B9C3113C403}"/>
    <hyperlink ref="I51" r:id="rId71" tooltip="ConeJet [PDF]" display="https://www.teejet.com/CMSImages/TEEJET/documents/catalogs/air_blast_nozzles.pdf" xr:uid="{A6C3469E-A1AC-4EA0-893D-F81E67440628}"/>
    <hyperlink ref="I52" r:id="rId72" location="page=6" tooltip="Disc-Core [PDF]" display="https://www.teejet.com/CMSImages/TEEJET/documents/catalogs/air_blast_nozzles.pdf - page=6" xr:uid="{643558CB-53FE-4EBA-B3A5-8A38E12A8354}"/>
    <hyperlink ref="C42" r:id="rId73" location="page=2" tooltip="AI TeeJet (EVEN) [PDF]" display="https://www.teejet.com/CMSImages/TEEJET/documents/catalogs/banding_nozzles.pdf - page=2" xr:uid="{0CFAF55F-1F47-491A-A8B5-6849F96B47B2}"/>
    <hyperlink ref="B106" r:id="rId74" tooltip="TTI60 [PDF]" display="https://www.teejet.com/CMSImages/TEEJET/documents/bulletins/spray-application/LI-TJ201-TTI60.pdf" xr:uid="{E881D837-CB7B-46E5-B95C-353BF31FF95C}"/>
    <hyperlink ref="B107" r:id="rId75" tooltip="Turbo TeeJet &lt; 30 PSI [PDF]" display="https://www.teejet.com/CMSImages/TEEJET/documents/catalogs/broadcast_nozzles.pdf" xr:uid="{B2E1F90E-120B-4EC3-A581-37447964FF98}"/>
    <hyperlink ref="B108" r:id="rId76" location="page=10" tooltip="Turbo TwinJet [PDF]" display="https://www.teejet.com/CMSImages/TEEJET/documents/catalogs/broadcast_nozzles.pdf - page=10" xr:uid="{0BB33437-A625-4789-AD9F-1A50235C18BD}"/>
    <hyperlink ref="B109" r:id="rId77" location="page=10" tooltip="Turbo TwinJet &lt; 30 PSI [PDF]" display="https://www.teejet.com/CMSImages/TEEJET/documents/catalogs/broadcast_nozzles.pdf - page=10" xr:uid="{E30273F4-5235-421B-B455-E327519861B3}"/>
    <hyperlink ref="B111" r:id="rId78" location="page=11" tooltip="Air Induction Turbo TwinJet [PDF]" display="https://www.teejet.com/CMSImages/TEEJET/documents/catalogs/broadcast_nozzles.pdf - page=11" xr:uid="{7B22C297-1ED2-4965-98C3-B6275DB7FF6E}"/>
    <hyperlink ref="B112" r:id="rId79" location="page=6" tooltip="XR, XRC TeeJet &lt; 30 PSI [PDF]" display="https://www.teejet.com/CMSImages/TEEJET/documents/catalogs/broadcast_nozzles.pdf - page=6" xr:uid="{2C66A621-B924-42F1-9D57-9527A0C41041}"/>
    <hyperlink ref="B113" r:id="rId80" location="page=2" tooltip="AIXR TeeJet [PDF]" display="https://www.teejet.com/CMSImages/TEEJET/documents/catalogs/broadcast_nozzles.pdf - page=2" xr:uid="{81F60628-5AEA-4568-8277-665E0295DB97}"/>
    <hyperlink ref="B114" r:id="rId81" location="page=3" tooltip="AI, AIC TeeJet [PDF]" display="https://www.teejet.com/CMSImages/TEEJET/documents/catalogs/broadcast_nozzles.pdf - page=3" xr:uid="{875176A4-997B-4433-B3FD-96C0906B50DA}"/>
    <hyperlink ref="B115" r:id="rId82" location="page=15" tooltip="DG TwinJet [PDF]" display="https://www.teejet.com/CMSImages/TEEJET/documents/catalogs/broadcast_nozzles.pdf - page=15" xr:uid="{59C8937C-6D33-45F0-BE61-B859A05B8134}"/>
    <hyperlink ref="B116" r:id="rId83" location="page=16" tooltip="Turbo FloodJet [PDF]" display="https://www.teejet.com/CMSImages/TEEJET/documents/catalogs/broadcast_nozzles.pdf - page=16" xr:uid="{17FB4859-F5F9-4456-A319-1E0624B891C5}"/>
    <hyperlink ref="B117" r:id="rId84" location="page=20" tooltip="TurfJet [PDF]" display="https://www.teejet.com/CMSImages/TEEJET/documents/catalogs/broadcast_nozzles.pdf - page=20" xr:uid="{B9BBDBF2-74EF-4BC1-80A3-C7BEA0A70ADB}"/>
    <hyperlink ref="B118" r:id="rId85" location="page=18" tooltip="QCTF Turbo FloodJet [PDF]" display="https://www.teejet.com/CMSImages/TEEJET/documents/catalogs/broadcast_nozzles.pdf - page=18" xr:uid="{3100E036-3BC8-48EC-8011-7770A4B9633B}"/>
    <hyperlink ref="B110" r:id="rId86" location="page=5" tooltip="Turbo TeeJet Induction [PDF]" display="https://www.teejet.com/CMSImages/TEEJET/documents/catalogs/broadcast_nozzles.pdf - page=5" xr:uid="{7E639B32-0B7B-4CA3-B41B-7E6DCF87654D}"/>
    <hyperlink ref="C106" r:id="rId87" tooltip="Turbo TeeJet [PDF]" display="https://www.teejet.com/CMSImages/TEEJET/documents/catalogs/broadcast_nozzles.pdf" xr:uid="{FEDEEE87-4EC5-4EA3-9ABF-3A58F269D6E9}"/>
    <hyperlink ref="C107" r:id="rId88" tooltip="Turbo TeeJet &lt; 30 PSI [PDF]" display="https://www.teejet.com/CMSImages/TEEJET/documents/catalogs/broadcast_nozzles.pdf" xr:uid="{C3A42FBE-45AE-49DF-9EC5-6D9164D2B653}"/>
    <hyperlink ref="C108" r:id="rId89" location="page=10" tooltip="Turbo TwinJet [PDF]" display="https://www.teejet.com/CMSImages/TEEJET/documents/catalogs/broadcast_nozzles.pdf - page=10" xr:uid="{13B1CD88-D15B-4E7D-8E35-6F28F72E7677}"/>
    <hyperlink ref="C109" r:id="rId90" location="page=10" tooltip="Turbo TwinJet &lt; 30 PSI [PDF]" display="https://www.teejet.com/CMSImages/TEEJET/documents/catalogs/broadcast_nozzles.pdf - page=10" xr:uid="{946F22E8-F5E4-44A9-B0E2-74E8B21E7461}"/>
    <hyperlink ref="C110" r:id="rId91" location="page=11" tooltip="Air Induction Turbo TwinJet [PDF]" display="https://www.teejet.com/CMSImages/TEEJET/documents/catalogs/broadcast_nozzles.pdf - page=11" xr:uid="{2BF63F00-E6D3-43AA-A8D7-106E8A796D05}"/>
    <hyperlink ref="C111" r:id="rId92" location="page=12" tooltip="AI 3070 [PDF]" display="https://www.teejet.com/CMSImages/TEEJET/documents/catalogs/broadcast_nozzles.pdf - page=12" xr:uid="{562D589A-1D6D-456A-8459-E1A35B823D3F}"/>
    <hyperlink ref="C112" r:id="rId93" location="page=6" tooltip="XR, XRC TeeJet [PDF]" display="https://www.teejet.com/CMSImages/TEEJET/documents/catalogs/broadcast_nozzles.pdf - page=6" xr:uid="{2F5EF6A3-454F-4468-96F6-C74AAD6FCFE7}"/>
    <hyperlink ref="C113" r:id="rId94" location="page=6" tooltip="XR, XRC TeeJet &lt; 30 PSI [PDF]" display="https://www.teejet.com/CMSImages/TEEJET/documents/catalogs/broadcast_nozzles.pdf - page=6" xr:uid="{83B0AC5D-3CF4-4E1E-8944-1CECAF53A37D}"/>
    <hyperlink ref="C114" r:id="rId95" location="page=2" tooltip="AIXR TeeJet [PDF]" display="https://www.teejet.com/CMSImages/TEEJET/documents/catalogs/broadcast_nozzles.pdf - page=2" xr:uid="{1FBE20AE-8770-42B0-B2DE-246A299CA0BF}"/>
    <hyperlink ref="C115" r:id="rId96" location="page=3" tooltip="AI, AIC TeeJet [PDF]" display="https://www.teejet.com/CMSImages/TEEJET/documents/catalogs/broadcast_nozzles.pdf - page=3" xr:uid="{91B8B3A7-3DBA-4333-AB71-908292DA72D4}"/>
    <hyperlink ref="C116" r:id="rId97" location="page=14" tooltip="TwinJet [PDF]" display="https://www.teejet.com/CMSImages/TEEJET/documents/catalogs/broadcast_nozzles.pdf - page=14" xr:uid="{F45B8185-12EB-46B1-BFCE-1A0D649400F9}"/>
    <hyperlink ref="C117" r:id="rId98" location="page=15" tooltip="DG TwinJet [PDF]" display="https://www.teejet.com/CMSImages/TEEJET/documents/catalogs/broadcast_nozzles.pdf - page=15" xr:uid="{F2EA9B14-8267-4E23-841A-A3FAACD8BE89}"/>
    <hyperlink ref="D106" r:id="rId99" tooltip="TTI60 [PDF]" display="https://www.teejet.com/CMSImages/TEEJET/documents/bulletins/spray-application/LI-TJ201-TTI60.pdf" xr:uid="{4ED8E9C0-4904-481D-9025-FFC6736EC87F}"/>
    <hyperlink ref="F106" r:id="rId100" tooltip="TTI60 [PDF]" display="https://www.teejet.com/CMSImages/TEEJET/documents/bulletins/spray-application/LI-TJ201-TTI60.pdf" xr:uid="{68CD4798-B12F-4202-954D-E3C0760CE780}"/>
    <hyperlink ref="H106" r:id="rId101" tooltip="TTI60 [PDF]" display="https://www.teejet.com/CMSImages/TEEJET/documents/bulletins/spray-application/LI-TJ201-TTI60.pdf" xr:uid="{F8F05365-6199-4A3A-AB1F-FD40B965C62D}"/>
    <hyperlink ref="D107" r:id="rId102" tooltip="Turbo TeeJet [PDF]" display="https://www.teejet.com/CMSImages/TEEJET/documents/catalogs/broadcast_nozzles.pdf" xr:uid="{BBCD18A5-FE41-4FC9-BD31-BD2113E3B5CD}"/>
    <hyperlink ref="E106" r:id="rId103" tooltip="Turbo TeeJet [PDF]" display="https://www.teejet.com/CMSImages/TEEJET/documents/catalogs/broadcast_nozzles.pdf" xr:uid="{9B34874F-BAD3-4550-BF1C-2B3B2C2E6174}"/>
    <hyperlink ref="F107" r:id="rId104" tooltip="Turbo TeeJet [PDF]" display="https://www.teejet.com/CMSImages/TEEJET/documents/catalogs/broadcast_nozzles.pdf" xr:uid="{49318FFD-D5CC-414F-A09C-D2093588FED0}"/>
    <hyperlink ref="G106" r:id="rId105" tooltip="Turbo TeeJet [PDF]" display="https://www.teejet.com/CMSImages/TEEJET/documents/catalogs/broadcast_nozzles.pdf" xr:uid="{898D4E9E-2B93-4C1A-B63D-972FFDE686AF}"/>
    <hyperlink ref="H107" r:id="rId106" tooltip="Turbo TeeJet [PDF]" display="https://www.teejet.com/CMSImages/TEEJET/documents/catalogs/broadcast_nozzles.pdf" xr:uid="{E098B5AC-47B7-4D73-8292-2B70B8280FBA}"/>
    <hyperlink ref="I107" r:id="rId107" tooltip="Turbo TeeJet [PDF]" display="https://www.teejet.com/CMSImages/TEEJET/documents/catalogs/broadcast_nozzles.pdf" xr:uid="{26D5E47A-E0B8-4E7E-B010-A978826D3C0F}"/>
    <hyperlink ref="J107" r:id="rId108" tooltip="Turbo TeeJet [PDF]" display="https://www.teejet.com/CMSImages/TEEJET/documents/catalogs/broadcast_nozzles.pdf" xr:uid="{CD91DA2C-54CA-4C8E-80B4-C01867901D36}"/>
    <hyperlink ref="D108" r:id="rId109" tooltip="Turbo TeeJet &lt; 30 PSI [PDF]" display="https://www.teejet.com/CMSImages/TEEJET/documents/catalogs/broadcast_nozzles.pdf" xr:uid="{DA7D13F4-6A9C-4AC4-A11B-BE374E7A3B11}"/>
    <hyperlink ref="E107" r:id="rId110" tooltip="Turbo TeeJet &lt; 30 PSI [PDF]" display="https://www.teejet.com/CMSImages/TEEJET/documents/catalogs/broadcast_nozzles.pdf" xr:uid="{BDF034CB-7328-41A4-85CF-6ADF19494D15}"/>
    <hyperlink ref="F108" r:id="rId111" tooltip="Turbo TeeJet &lt; 30 PSI [PDF]" display="https://www.teejet.com/CMSImages/TEEJET/documents/catalogs/broadcast_nozzles.pdf" xr:uid="{0D8A2B3A-6304-4BC4-ABAB-C369728D55CA}"/>
    <hyperlink ref="G107" r:id="rId112" tooltip="Turbo TeeJet &lt; 30 PSI [PDF]" display="https://www.teejet.com/CMSImages/TEEJET/documents/catalogs/broadcast_nozzles.pdf" xr:uid="{D1CF027C-0557-4C71-8D19-15391BE63426}"/>
    <hyperlink ref="H108" r:id="rId113" tooltip="Turbo TeeJet &lt; 30 PSI [PDF]" display="https://www.teejet.com/CMSImages/TEEJET/documents/catalogs/broadcast_nozzles.pdf" xr:uid="{23DC3955-972E-4E8B-AC7D-B1577D2F44B5}"/>
    <hyperlink ref="I108" r:id="rId114" tooltip="Turbo TeeJet &lt; 30 PSI [PDF]" display="https://www.teejet.com/CMSImages/TEEJET/documents/catalogs/broadcast_nozzles.pdf" xr:uid="{E94416AC-F297-4E81-93FE-E33F7057E14F}"/>
    <hyperlink ref="J108" r:id="rId115" tooltip="Turbo TeeJet &lt; 30 PSI [PDF]" display="https://www.teejet.com/CMSImages/TEEJET/documents/catalogs/broadcast_nozzles.pdf" xr:uid="{84F0BC80-4AC9-4778-987E-F3BB5A5CFE21}"/>
    <hyperlink ref="D109" r:id="rId116" location="page=10" tooltip="Turbo TwinJet [PDF]" display="https://www.teejet.com/CMSImages/TEEJET/documents/catalogs/broadcast_nozzles.pdf - page=10" xr:uid="{EF139458-B0A8-4F54-865D-F439C81B4A71}"/>
    <hyperlink ref="E108" r:id="rId117" location="page=10" tooltip="Turbo TwinJet [PDF]" display="https://www.teejet.com/CMSImages/TEEJET/documents/catalogs/broadcast_nozzles.pdf - page=10" xr:uid="{32BF400D-0B30-4DD2-9398-74FFF9BD3C34}"/>
    <hyperlink ref="F109" r:id="rId118" location="page=10" tooltip="Turbo TwinJet [PDF]" display="https://www.teejet.com/CMSImages/TEEJET/documents/catalogs/broadcast_nozzles.pdf - page=10" xr:uid="{A7545A5C-52B1-4453-8156-3B49127997C9}"/>
    <hyperlink ref="G108" r:id="rId119" location="page=10" tooltip="Turbo TwinJet [PDF]" display="https://www.teejet.com/CMSImages/TEEJET/documents/catalogs/broadcast_nozzles.pdf - page=10" xr:uid="{3C8F9538-AE5A-41E1-AF75-D6AA41392AD5}"/>
    <hyperlink ref="H109" r:id="rId120" location="page=10" tooltip="Turbo TwinJet [PDF]" display="https://www.teejet.com/CMSImages/TEEJET/documents/catalogs/broadcast_nozzles.pdf - page=10" xr:uid="{3CA52FE5-C501-48E8-9392-5351113B6DEA}"/>
    <hyperlink ref="I109" r:id="rId121" location="page=10" tooltip="Turbo TwinJet [PDF]" display="https://www.teejet.com/CMSImages/TEEJET/documents/catalogs/broadcast_nozzles.pdf - page=10" xr:uid="{B6ED73C3-FE3A-41B2-9143-A1730716FB03}"/>
    <hyperlink ref="J109" r:id="rId122" location="page=10" tooltip="Turbo TwinJet [PDF]" display="https://www.teejet.com/CMSImages/TEEJET/documents/catalogs/broadcast_nozzles.pdf - page=10" xr:uid="{03D9E9FE-6FA7-4E24-8CC1-EBC9E011B411}"/>
    <hyperlink ref="D110" r:id="rId123" location="page=10" tooltip="Turbo TwinJet &lt; 30 PSI [PDF]" display="https://www.teejet.com/CMSImages/TEEJET/documents/catalogs/broadcast_nozzles.pdf - page=10" xr:uid="{91C427D2-48BC-4ABB-BC56-82A627CA2FC2}"/>
    <hyperlink ref="E109" r:id="rId124" location="page=10" tooltip="Turbo TwinJet &lt; 30 PSI [PDF]" display="https://www.teejet.com/CMSImages/TEEJET/documents/catalogs/broadcast_nozzles.pdf - page=10" xr:uid="{164FB5A0-50CE-4F0A-A6C5-38AB1A65CEC2}"/>
    <hyperlink ref="F110" r:id="rId125" location="page=10" tooltip="Turbo TwinJet &lt; 30 PSI [PDF]" display="https://www.teejet.com/CMSImages/TEEJET/documents/catalogs/broadcast_nozzles.pdf - page=10" xr:uid="{115F671E-F5DA-41C3-AA90-D1CF05B280D4}"/>
    <hyperlink ref="G109" r:id="rId126" location="page=10" tooltip="Turbo TwinJet &lt; 30 PSI [PDF]" display="https://www.teejet.com/CMSImages/TEEJET/documents/catalogs/broadcast_nozzles.pdf - page=10" xr:uid="{DB2C079B-3A0C-4642-A9BA-B6A77920587B}"/>
    <hyperlink ref="H110" r:id="rId127" location="page=10" tooltip="Turbo TwinJet &lt; 30 PSI [PDF]" display="https://www.teejet.com/CMSImages/TEEJET/documents/catalogs/broadcast_nozzles.pdf - page=10" xr:uid="{0DD13AF6-1028-419E-A7F0-0282688E0F60}"/>
    <hyperlink ref="I110" r:id="rId128" location="page=10" tooltip="Turbo TwinJet &lt; 30 PSI [PDF]" display="https://www.teejet.com/CMSImages/TEEJET/documents/catalogs/broadcast_nozzles.pdf - page=10" xr:uid="{CAF84BC0-CCC0-4C08-B526-0462A5E2EA7D}"/>
    <hyperlink ref="J110" r:id="rId129" location="page=10" tooltip="Turbo TwinJet &lt; 30 PSI [PDF]" display="https://www.teejet.com/CMSImages/TEEJET/documents/catalogs/broadcast_nozzles.pdf - page=10" xr:uid="{EE675AE5-5E93-467B-9795-8D951B3BFD67}"/>
    <hyperlink ref="D112" r:id="rId130" location="page=11" tooltip="Air Induction Turbo TwinJet [PDF]" display="https://www.teejet.com/CMSImages/TEEJET/documents/catalogs/broadcast_nozzles.pdf - page=11" xr:uid="{4B10AE65-6153-448A-A2F9-97D4F9DA9DEC}"/>
    <hyperlink ref="E110" r:id="rId131" location="page=11" tooltip="Air Induction Turbo TwinJet [PDF]" display="https://www.teejet.com/CMSImages/TEEJET/documents/catalogs/broadcast_nozzles.pdf - page=11" xr:uid="{84C7ED7E-10B4-4FC3-906B-0ED9BC8B6906}"/>
    <hyperlink ref="F112" r:id="rId132" location="page=11" tooltip="Air Induction Turbo TwinJet [PDF]" display="https://www.teejet.com/CMSImages/TEEJET/documents/catalogs/broadcast_nozzles.pdf - page=11" xr:uid="{72B0723A-92F4-456B-8BAF-9DFD41C19855}"/>
    <hyperlink ref="G110" r:id="rId133" location="page=11" tooltip="Air Induction Turbo TwinJet [PDF]" display="https://www.teejet.com/CMSImages/TEEJET/documents/catalogs/broadcast_nozzles.pdf - page=11" xr:uid="{F84FDE16-8702-48B7-90F3-E73739F6EA63}"/>
    <hyperlink ref="H112" r:id="rId134" location="page=11" tooltip="Air Induction Turbo TwinJet [PDF]" display="https://www.teejet.com/CMSImages/TEEJET/documents/catalogs/broadcast_nozzles.pdf - page=11" xr:uid="{AC285385-3795-4BC8-9A27-C3F23924D0FE}"/>
    <hyperlink ref="I112" r:id="rId135" location="page=11" tooltip="Air Induction Turbo TwinJet [PDF]" display="https://www.teejet.com/CMSImages/TEEJET/documents/catalogs/broadcast_nozzles.pdf - page=11" xr:uid="{2BE1DEB4-2C79-4A93-B05E-6BBEDFCBE9E7}"/>
    <hyperlink ref="J111" r:id="rId136" location="page=11" tooltip="Air Induction Turbo TwinJet [PDF]" display="https://www.teejet.com/CMSImages/TEEJET/documents/catalogs/broadcast_nozzles.pdf - page=11" xr:uid="{051DA0D2-8D15-4336-A00F-E6F68DFE693E}"/>
    <hyperlink ref="D113" r:id="rId137" location="page=12" tooltip="AI 3070 [PDF]" display="https://www.teejet.com/CMSImages/TEEJET/documents/catalogs/broadcast_nozzles.pdf - page=12" xr:uid="{EDCF5A8E-8DEA-4F87-8DB3-7990B41B7F4A}"/>
    <hyperlink ref="E111" r:id="rId138" location="page=12" tooltip="AI 3070 [PDF]" display="https://www.teejet.com/CMSImages/TEEJET/documents/catalogs/broadcast_nozzles.pdf - page=12" xr:uid="{0967CB70-8EE8-4FA4-B110-B282801F1A05}"/>
    <hyperlink ref="G111" r:id="rId139" location="page=12" tooltip="AI 3070 [PDF]" display="https://www.teejet.com/CMSImages/TEEJET/documents/catalogs/broadcast_nozzles.pdf - page=12" xr:uid="{B1DA6501-4DA0-4807-B2A7-3E2644AFD90B}"/>
    <hyperlink ref="I113" r:id="rId140" location="page=12" tooltip="AI 3070 [PDF]" display="https://www.teejet.com/CMSImages/TEEJET/documents/catalogs/broadcast_nozzles.pdf - page=12" xr:uid="{3DDBE80C-06EC-4F53-AB25-A59E9254C612}"/>
    <hyperlink ref="D114" r:id="rId141" location="page=6" tooltip="XR, XRC TeeJet [PDF]" display="https://www.teejet.com/CMSImages/TEEJET/documents/catalogs/broadcast_nozzles.pdf - page=6" xr:uid="{CA5D92AC-1DED-4F04-BD6E-2E9B1CC25D44}"/>
    <hyperlink ref="E112" r:id="rId142" location="page=6" tooltip="XR, XRC TeeJet [PDF]" display="https://www.teejet.com/CMSImages/TEEJET/documents/catalogs/broadcast_nozzles.pdf - page=6" xr:uid="{A70706CB-5A38-403B-92B1-CBAA9E618E3A}"/>
    <hyperlink ref="F114" r:id="rId143" location="page=6" tooltip="XR, XRC TeeJet [PDF]" display="https://www.teejet.com/CMSImages/TEEJET/documents/catalogs/broadcast_nozzles.pdf - page=6" xr:uid="{289731F2-0C04-4370-A34D-062657D58EC7}"/>
    <hyperlink ref="G112" r:id="rId144" location="page=6" tooltip="XR, XRC TeeJet [PDF]" display="https://www.teejet.com/CMSImages/TEEJET/documents/catalogs/broadcast_nozzles.pdf - page=6" xr:uid="{AB70AE53-8759-4D3B-B53B-1CDCEAD38391}"/>
    <hyperlink ref="H114" r:id="rId145" location="page=6" tooltip="XR, XRC TeeJet [PDF]" display="https://www.teejet.com/CMSImages/TEEJET/documents/catalogs/broadcast_nozzles.pdf - page=6" xr:uid="{59C5B0E3-18F3-4F6E-AA97-AB2281A220C6}"/>
    <hyperlink ref="I114" r:id="rId146" location="page=6" tooltip="XR, XRC TeeJet [PDF]" display="https://www.teejet.com/CMSImages/TEEJET/documents/catalogs/broadcast_nozzles.pdf - page=6" xr:uid="{63943E35-B0DF-4F76-8B56-CE38EC3E72BB}"/>
    <hyperlink ref="J112" r:id="rId147" location="page=6" tooltip="XR, XRC TeeJet [PDF]" display="https://www.teejet.com/CMSImages/TEEJET/documents/catalogs/broadcast_nozzles.pdf - page=6" xr:uid="{73EC0617-F65B-4F97-B90D-A78D220AA733}"/>
    <hyperlink ref="D115" r:id="rId148" location="page=6" tooltip="XR, XRC TeeJet &lt; 30 PSI [PDF]" display="https://www.teejet.com/CMSImages/TEEJET/documents/catalogs/broadcast_nozzles.pdf - page=6" xr:uid="{9B4D6560-76FE-4EBD-897E-6FA2CA45279B}"/>
    <hyperlink ref="E113" r:id="rId149" location="page=6" tooltip="XR, XRC TeeJet &lt; 30 PSI [PDF]" display="https://www.teejet.com/CMSImages/TEEJET/documents/catalogs/broadcast_nozzles.pdf - page=6" xr:uid="{B2BCD576-E51C-40C3-840A-D7C09AED9D95}"/>
    <hyperlink ref="F115" r:id="rId150" location="page=6" tooltip="XR, XRC TeeJet &lt; 30 PSI [PDF]" display="https://www.teejet.com/CMSImages/TEEJET/documents/catalogs/broadcast_nozzles.pdf - page=6" xr:uid="{7090A37F-F176-41E8-A097-700F8862C638}"/>
    <hyperlink ref="G113" r:id="rId151" location="page=6" tooltip="XR, XRC TeeJet &lt; 30 PSI [PDF]" display="https://www.teejet.com/CMSImages/TEEJET/documents/catalogs/broadcast_nozzles.pdf - page=6" xr:uid="{B9A2F413-AEE2-43D7-B49D-62DD0618C905}"/>
    <hyperlink ref="H115" r:id="rId152" location="page=6" tooltip="XR, XRC TeeJet &lt; 30 PSI [PDF]" display="https://www.teejet.com/CMSImages/TEEJET/documents/catalogs/broadcast_nozzles.pdf - page=6" xr:uid="{C5E0DF60-92A7-4ACD-BCCF-C92D393A10CF}"/>
    <hyperlink ref="I115" r:id="rId153" location="page=6" tooltip="XR, XRC TeeJet &lt; 30 PSI [PDF]" display="https://www.teejet.com/CMSImages/TEEJET/documents/catalogs/broadcast_nozzles.pdf - page=6" xr:uid="{3293AC7B-743A-4468-8BFB-E7EC563AF7D1}"/>
    <hyperlink ref="J113" r:id="rId154" location="page=6" tooltip="XR, XRC TeeJet &lt; 30 PSI [PDF]" display="https://www.teejet.com/CMSImages/TEEJET/documents/catalogs/broadcast_nozzles.pdf - page=6" xr:uid="{1EE2F74E-81AF-4A20-88E4-669A659AB255}"/>
    <hyperlink ref="D116" r:id="rId155" location="page=2" tooltip="AIXR TeeJet [PDF]" display="https://www.teejet.com/CMSImages/TEEJET/documents/catalogs/broadcast_nozzles.pdf - page=2" xr:uid="{9F2BEF14-B480-4360-8D98-89F37C50267B}"/>
    <hyperlink ref="E114" r:id="rId156" location="page=2" tooltip="AIXR TeeJet [PDF]" display="https://www.teejet.com/CMSImages/TEEJET/documents/catalogs/broadcast_nozzles.pdf - page=2" xr:uid="{229DEEA6-C404-4F80-BF73-6C56502DECC4}"/>
    <hyperlink ref="F116" r:id="rId157" location="page=2" tooltip="AIXR TeeJet [PDF]" display="https://www.teejet.com/CMSImages/TEEJET/documents/catalogs/broadcast_nozzles.pdf - page=2" xr:uid="{CF5EC7C8-A0F1-4B49-B305-B10A6C3AE2A6}"/>
    <hyperlink ref="G114" r:id="rId158" location="page=2" tooltip="AIXR TeeJet [PDF]" display="https://www.teejet.com/CMSImages/TEEJET/documents/catalogs/broadcast_nozzles.pdf - page=2" xr:uid="{11CAAE9B-B354-40EC-91F2-68D68431F0A3}"/>
    <hyperlink ref="H116" r:id="rId159" location="page=2" tooltip="AIXR TeeJet [PDF]" display="https://www.teejet.com/CMSImages/TEEJET/documents/catalogs/broadcast_nozzles.pdf - page=2" xr:uid="{F6B84FC7-5E4B-4A9D-826A-DBF4AB8D914A}"/>
    <hyperlink ref="I116" r:id="rId160" location="page=2" tooltip="AIXR TeeJet [PDF]" display="https://www.teejet.com/CMSImages/TEEJET/documents/catalogs/broadcast_nozzles.pdf - page=2" xr:uid="{53BF7570-84BE-4CE3-860E-4C0B0215EEE1}"/>
    <hyperlink ref="J116" r:id="rId161" location="page=2" tooltip="AIXR TeeJet [PDF]" display="https://www.teejet.com/CMSImages/TEEJET/documents/catalogs/broadcast_nozzles.pdf - page=2" xr:uid="{6CD23E3B-75CC-4AD7-9AAF-7C89AB5F89F8}"/>
    <hyperlink ref="D117" r:id="rId162" location="page=3" tooltip="AI, AIC TeeJet [PDF]" display="https://www.teejet.com/CMSImages/TEEJET/documents/catalogs/broadcast_nozzles.pdf - page=3" xr:uid="{C8449A28-2052-4C82-9A9B-24080B6FE720}"/>
    <hyperlink ref="E115" r:id="rId163" location="page=3" tooltip="AI, AIC TeeJet [PDF]" display="https://www.teejet.com/CMSImages/TEEJET/documents/catalogs/broadcast_nozzles.pdf - page=3" xr:uid="{D7325806-9C6B-41A7-89CA-CCF9C0C93EE2}"/>
    <hyperlink ref="F117" r:id="rId164" location="page=3" tooltip="AI, AIC TeeJet [PDF]" display="https://www.teejet.com/CMSImages/TEEJET/documents/catalogs/broadcast_nozzles.pdf - page=3" xr:uid="{0CEAF5FE-9509-41AF-BEA5-E9296DD23B40}"/>
    <hyperlink ref="G115" r:id="rId165" location="page=3" tooltip="AI, AIC TeeJet [PDF]" display="https://www.teejet.com/CMSImages/TEEJET/documents/catalogs/broadcast_nozzles.pdf - page=3" xr:uid="{C829A0FF-27D8-414E-B5DF-A9C37A01D7D4}"/>
    <hyperlink ref="H117" r:id="rId166" location="page=3" tooltip="AI, AIC TeeJet [PDF]" display="https://www.teejet.com/CMSImages/TEEJET/documents/catalogs/broadcast_nozzles.pdf - page=3" xr:uid="{26B56F7A-B9D4-467B-B9E0-E3628464B49B}"/>
    <hyperlink ref="I117" r:id="rId167" location="page=3" tooltip="AI, AIC TeeJet [PDF]" display="https://www.teejet.com/CMSImages/TEEJET/documents/catalogs/broadcast_nozzles.pdf - page=3" xr:uid="{F5995C46-DDFC-4429-AB21-E915ADD1A314}"/>
    <hyperlink ref="J117" r:id="rId168" location="page=3" tooltip="AI, AIC TeeJet [PDF]" display="https://www.teejet.com/CMSImages/TEEJET/documents/catalogs/broadcast_nozzles.pdf - page=3" xr:uid="{83975C9C-77F0-4D18-BE64-DF4F984A04C2}"/>
    <hyperlink ref="E116" r:id="rId169" location="page=14" tooltip="TwinJet [PDF]" display="https://www.teejet.com/CMSImages/TEEJET/documents/catalogs/broadcast_nozzles.pdf - page=14" xr:uid="{36C04041-9637-4C8E-9893-16CF57ECDC76}"/>
    <hyperlink ref="G116" r:id="rId170" location="page=14" tooltip="TwinJet [PDF]" display="https://www.teejet.com/CMSImages/TEEJET/documents/catalogs/broadcast_nozzles.pdf - page=14" xr:uid="{14BA3FE6-0D86-4A80-8022-0C9CEE5AFE5E}"/>
    <hyperlink ref="H118" r:id="rId171" location="page=14" tooltip="TwinJet [PDF]" display="https://www.teejet.com/CMSImages/TEEJET/documents/catalogs/broadcast_nozzles.pdf - page=14" xr:uid="{2B33F242-3591-403C-BB21-2C95CEA85673}"/>
    <hyperlink ref="J114" r:id="rId172" location="page=14" tooltip="TwinJet [PDF]" display="https://www.teejet.com/CMSImages/TEEJET/documents/catalogs/broadcast_nozzles.pdf - page=14" xr:uid="{7DA524F9-F275-49D1-A7FC-4858123F65BC}"/>
    <hyperlink ref="D118" r:id="rId173" location="page=15" tooltip="DG TwinJet [PDF]" display="https://www.teejet.com/CMSImages/TEEJET/documents/catalogs/broadcast_nozzles.pdf - page=15" xr:uid="{3103652B-8E93-4E64-B69D-1043BDDD6CE9}"/>
    <hyperlink ref="E117" r:id="rId174" location="page=15" tooltip="DG TwinJet [PDF]" display="https://www.teejet.com/CMSImages/TEEJET/documents/catalogs/broadcast_nozzles.pdf - page=15" xr:uid="{A36A7421-E189-4BAA-9FA4-178CC7D3A3FC}"/>
    <hyperlink ref="F118" r:id="rId175" location="page=15" tooltip="DG TwinJet [PDF]" display="https://www.teejet.com/CMSImages/TEEJET/documents/catalogs/broadcast_nozzles.pdf - page=15" xr:uid="{396C1A03-46A5-4C86-BCF1-846648C30022}"/>
    <hyperlink ref="G117" r:id="rId176" location="page=15" tooltip="DG TwinJet [PDF]" display="https://www.teejet.com/CMSImages/TEEJET/documents/catalogs/broadcast_nozzles.pdf - page=15" xr:uid="{AA5F9F77-B900-489C-B041-3939F6B9EA13}"/>
    <hyperlink ref="H119" r:id="rId177" location="page=15" tooltip="DG TwinJet [PDF]" display="https://www.teejet.com/CMSImages/TEEJET/documents/catalogs/broadcast_nozzles.pdf - page=15" xr:uid="{1E0CB658-5B50-4F38-B0FF-B6D23D0B5851}"/>
    <hyperlink ref="I118" r:id="rId178" location="page=15" tooltip="DG TwinJet [PDF]" display="https://www.teejet.com/CMSImages/TEEJET/documents/catalogs/broadcast_nozzles.pdf - page=15" xr:uid="{AD3433AB-1100-4EEF-B122-EF25EC16E482}"/>
    <hyperlink ref="J118" r:id="rId179" location="page=15" tooltip="DG TwinJet [PDF]" display="https://www.teejet.com/CMSImages/TEEJET/documents/catalogs/broadcast_nozzles.pdf - page=15" xr:uid="{5576B720-3999-4302-989C-452ADEBE5BA2}"/>
    <hyperlink ref="J115" r:id="rId180" location="page=15" tooltip="DG TwinJet [PDF]" display="https://www.teejet.com/CMSImages/TEEJET/documents/catalogs/broadcast_nozzles.pdf - page=15" xr:uid="{34B29B4C-620C-4AF5-BF9C-260E70BC6F30}"/>
    <hyperlink ref="D119" r:id="rId181" location="page=16" tooltip="Turbo FloodJet [PDF]" display="https://www.teejet.com/CMSImages/TEEJET/documents/catalogs/broadcast_nozzles.pdf - page=16" xr:uid="{4984CF35-C0E5-42BE-8092-521472F80629}"/>
    <hyperlink ref="F119" r:id="rId182" location="page=16" tooltip="Turbo FloodJet [PDF]" display="https://www.teejet.com/CMSImages/TEEJET/documents/catalogs/broadcast_nozzles.pdf - page=16" xr:uid="{2C0A5947-5555-4178-8952-87334A1C779B}"/>
    <hyperlink ref="H120" r:id="rId183" location="page=16" tooltip="Turbo FloodJet [PDF]" display="https://www.teejet.com/CMSImages/TEEJET/documents/catalogs/broadcast_nozzles.pdf - page=16" xr:uid="{2B12028C-F4BE-4A68-B117-0D92108A07F1}"/>
    <hyperlink ref="I119" r:id="rId184" location="page=16" tooltip="Turbo FloodJet [PDF]" display="https://www.teejet.com/CMSImages/TEEJET/documents/catalogs/broadcast_nozzles.pdf - page=16" xr:uid="{5A51DE53-F2E4-4D0A-91CB-B888F8DDAA7C}"/>
    <hyperlink ref="J119" r:id="rId185" location="page=16" tooltip="Turbo FloodJet [PDF]" display="https://www.teejet.com/CMSImages/TEEJET/documents/catalogs/broadcast_nozzles.pdf - page=16" xr:uid="{985F87E1-6D57-4C7F-8F4A-C9F0068915A8}"/>
    <hyperlink ref="D120" r:id="rId186" location="page=20" tooltip="TurfJet [PDF]" display="https://www.teejet.com/CMSImages/TEEJET/documents/catalogs/broadcast_nozzles.pdf - page=20" xr:uid="{CD906384-15DB-4C9E-B69D-752340F7D022}"/>
    <hyperlink ref="F120" r:id="rId187" location="page=20" tooltip="TurfJet [PDF]" display="https://www.teejet.com/CMSImages/TEEJET/documents/catalogs/broadcast_nozzles.pdf - page=20" xr:uid="{A57BDA89-508F-4595-8FDF-EC3CB34B9830}"/>
    <hyperlink ref="I120" r:id="rId188" location="page=20" tooltip="TurfJet [PDF]" display="https://www.teejet.com/CMSImages/TEEJET/documents/catalogs/broadcast_nozzles.pdf - page=20" xr:uid="{323F51EF-330F-4FD9-9BFB-C660D7508BB8}"/>
    <hyperlink ref="J120" r:id="rId189" location="page=20" tooltip="TurfJet [PDF]" display="https://www.teejet.com/CMSImages/TEEJET/documents/catalogs/broadcast_nozzles.pdf - page=20" xr:uid="{C22D1E5D-3D81-4346-9D4A-846D4ABCBA15}"/>
    <hyperlink ref="D111" r:id="rId190" location="page=5" tooltip="Turbo TeeJet Induction [PDF]" display="https://www.teejet.com/CMSImages/TEEJET/documents/catalogs/broadcast_nozzles.pdf - page=5" xr:uid="{A3247560-8DFB-483C-B635-9C6E577F9B67}"/>
    <hyperlink ref="F111" r:id="rId191" location="page=5" tooltip="Turbo TeeJet Induction [PDF]" display="https://www.teejet.com/CMSImages/TEEJET/documents/catalogs/broadcast_nozzles.pdf - page=5" xr:uid="{765CC7D2-CBBB-4DD4-8163-B5D408AE53E8}"/>
    <hyperlink ref="H111" r:id="rId192" location="page=5" tooltip="Turbo TeeJet Induction [PDF]" display="https://www.teejet.com/CMSImages/TEEJET/documents/catalogs/broadcast_nozzles.pdf - page=5" xr:uid="{2221A9AC-5754-476F-8D23-1322D170C52E}"/>
    <hyperlink ref="I111" r:id="rId193" location="page=5" tooltip="Turbo TeeJet Induction [PDF]" display="https://www.teejet.com/CMSImages/TEEJET/documents/catalogs/broadcast_nozzles.pdf - page=5" xr:uid="{035DBC46-6F8B-4355-A743-D809B0C81122}"/>
    <hyperlink ref="I106:J106" r:id="rId194" tooltip="TTI60 [PDF]" display="https://www.teejet.com/CMSImages/TEEJET/documents/bulletins/spray-application/LI-TJ201-TTI60.pdf" xr:uid="{7AE4BABD-FA5E-4736-8EC3-4965D6DA4A3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9BAD-65B0-AC43-9249-203131FE1096}">
  <dimension ref="A1"/>
  <sheetViews>
    <sheetView workbookViewId="0">
      <selection activeCell="S51" sqref="S51"/>
    </sheetView>
  </sheetViews>
  <sheetFormatPr baseColWidth="10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B1:N14"/>
  <sheetViews>
    <sheetView workbookViewId="0">
      <selection activeCell="U10" sqref="U10"/>
    </sheetView>
  </sheetViews>
  <sheetFormatPr baseColWidth="10" defaultColWidth="9.1640625" defaultRowHeight="59.25" customHeight="1"/>
  <cols>
    <col min="1" max="16384" width="9.1640625" style="4"/>
  </cols>
  <sheetData>
    <row r="1" spans="2:14" ht="59.25" customHeight="1">
      <c r="B1" s="102" t="s">
        <v>40</v>
      </c>
      <c r="C1" s="103"/>
      <c r="D1" s="104"/>
      <c r="E1" s="111" t="s">
        <v>11</v>
      </c>
      <c r="F1" s="112"/>
      <c r="G1" s="112"/>
      <c r="H1" s="112"/>
      <c r="I1" s="112"/>
      <c r="J1" s="113"/>
      <c r="K1" s="111" t="s">
        <v>12</v>
      </c>
      <c r="L1" s="113"/>
      <c r="M1" s="111" t="s">
        <v>13</v>
      </c>
      <c r="N1" s="113"/>
    </row>
    <row r="2" spans="2:14" ht="59.25" customHeight="1">
      <c r="B2" s="105"/>
      <c r="C2" s="106"/>
      <c r="D2" s="107"/>
      <c r="E2" s="116" t="s">
        <v>41</v>
      </c>
      <c r="F2" s="117"/>
      <c r="G2" s="111" t="s">
        <v>17</v>
      </c>
      <c r="H2" s="112"/>
      <c r="I2" s="112"/>
      <c r="J2" s="113"/>
      <c r="K2" s="93" t="s">
        <v>18</v>
      </c>
      <c r="L2" s="93" t="s">
        <v>19</v>
      </c>
      <c r="M2" s="93" t="s">
        <v>18</v>
      </c>
      <c r="N2" s="93" t="s">
        <v>19</v>
      </c>
    </row>
    <row r="3" spans="2:14" ht="59.25" customHeight="1">
      <c r="B3" s="108"/>
      <c r="C3" s="109"/>
      <c r="D3" s="110"/>
      <c r="E3" s="118"/>
      <c r="F3" s="119"/>
      <c r="G3" s="111" t="s">
        <v>18</v>
      </c>
      <c r="H3" s="113"/>
      <c r="I3" s="111" t="s">
        <v>19</v>
      </c>
      <c r="J3" s="113"/>
      <c r="K3" s="95"/>
      <c r="L3" s="95"/>
      <c r="M3" s="95"/>
      <c r="N3" s="95"/>
    </row>
    <row r="4" spans="2:14" ht="59.25" customHeight="1">
      <c r="B4" s="93" t="s">
        <v>42</v>
      </c>
      <c r="C4" s="6"/>
      <c r="D4" s="7" t="s">
        <v>43</v>
      </c>
      <c r="E4" s="98" t="s">
        <v>21</v>
      </c>
      <c r="F4" s="99"/>
      <c r="G4" s="100" t="s">
        <v>25</v>
      </c>
      <c r="H4" s="101"/>
      <c r="I4" s="98" t="s">
        <v>21</v>
      </c>
      <c r="J4" s="99"/>
      <c r="K4" s="10" t="s">
        <v>25</v>
      </c>
      <c r="L4" s="8" t="s">
        <v>21</v>
      </c>
      <c r="M4" s="10" t="s">
        <v>25</v>
      </c>
      <c r="N4" s="8" t="s">
        <v>21</v>
      </c>
    </row>
    <row r="5" spans="2:14" ht="59.25" customHeight="1">
      <c r="B5" s="94"/>
      <c r="C5" s="6"/>
      <c r="D5" s="7" t="s">
        <v>44</v>
      </c>
      <c r="E5" s="100" t="s">
        <v>25</v>
      </c>
      <c r="F5" s="101"/>
      <c r="G5" s="114" t="s">
        <v>23</v>
      </c>
      <c r="H5" s="115"/>
      <c r="I5" s="100" t="s">
        <v>25</v>
      </c>
      <c r="J5" s="101"/>
      <c r="K5" s="9" t="s">
        <v>23</v>
      </c>
      <c r="L5" s="10" t="s">
        <v>25</v>
      </c>
      <c r="M5" s="9" t="s">
        <v>23</v>
      </c>
      <c r="N5" s="10" t="s">
        <v>25</v>
      </c>
    </row>
    <row r="6" spans="2:14" ht="59.25" customHeight="1">
      <c r="B6" s="95"/>
      <c r="C6" s="6"/>
      <c r="D6" s="7" t="s">
        <v>45</v>
      </c>
      <c r="E6" s="96"/>
      <c r="F6" s="97"/>
      <c r="G6" s="98" t="s">
        <v>21</v>
      </c>
      <c r="H6" s="99"/>
      <c r="I6" s="96"/>
      <c r="J6" s="97"/>
      <c r="K6" s="8" t="s">
        <v>21</v>
      </c>
      <c r="L6" s="6"/>
      <c r="M6" s="8" t="s">
        <v>21</v>
      </c>
      <c r="N6" s="6"/>
    </row>
    <row r="7" spans="2:14" ht="59.25" customHeight="1">
      <c r="B7" s="93" t="s">
        <v>46</v>
      </c>
      <c r="C7" s="6"/>
      <c r="D7" s="7" t="s">
        <v>43</v>
      </c>
      <c r="E7" s="114" t="s">
        <v>23</v>
      </c>
      <c r="F7" s="115"/>
      <c r="G7" s="100" t="s">
        <v>25</v>
      </c>
      <c r="H7" s="101"/>
      <c r="I7" s="98" t="s">
        <v>21</v>
      </c>
      <c r="J7" s="99"/>
      <c r="K7" s="10" t="s">
        <v>25</v>
      </c>
      <c r="L7" s="8" t="s">
        <v>21</v>
      </c>
      <c r="M7" s="10" t="s">
        <v>25</v>
      </c>
      <c r="N7" s="8" t="s">
        <v>21</v>
      </c>
    </row>
    <row r="8" spans="2:14" ht="59.25" customHeight="1">
      <c r="B8" s="94"/>
      <c r="C8" s="6"/>
      <c r="D8" s="7" t="s">
        <v>44</v>
      </c>
      <c r="E8" s="100" t="s">
        <v>25</v>
      </c>
      <c r="F8" s="101"/>
      <c r="G8" s="100" t="s">
        <v>25</v>
      </c>
      <c r="H8" s="101"/>
      <c r="I8" s="100" t="s">
        <v>25</v>
      </c>
      <c r="J8" s="101"/>
      <c r="K8" s="10" t="s">
        <v>25</v>
      </c>
      <c r="L8" s="10" t="s">
        <v>25</v>
      </c>
      <c r="M8" s="10" t="s">
        <v>25</v>
      </c>
      <c r="N8" s="10" t="s">
        <v>25</v>
      </c>
    </row>
    <row r="9" spans="2:14" ht="59.25" customHeight="1">
      <c r="B9" s="94"/>
      <c r="C9" s="6"/>
      <c r="D9" s="7" t="s">
        <v>45</v>
      </c>
      <c r="E9" s="96"/>
      <c r="F9" s="97"/>
      <c r="G9" s="114" t="s">
        <v>23</v>
      </c>
      <c r="H9" s="115"/>
      <c r="I9" s="96"/>
      <c r="J9" s="97"/>
      <c r="K9" s="9" t="s">
        <v>23</v>
      </c>
      <c r="L9" s="6"/>
      <c r="M9" s="9" t="s">
        <v>23</v>
      </c>
      <c r="N9" s="6"/>
    </row>
    <row r="10" spans="2:14" ht="59.25" customHeight="1">
      <c r="B10" s="94"/>
      <c r="C10" s="6"/>
      <c r="D10" s="7" t="s">
        <v>47</v>
      </c>
      <c r="E10" s="96"/>
      <c r="F10" s="97"/>
      <c r="G10" s="100" t="s">
        <v>25</v>
      </c>
      <c r="H10" s="101"/>
      <c r="I10" s="98" t="s">
        <v>21</v>
      </c>
      <c r="J10" s="99"/>
      <c r="K10" s="10" t="s">
        <v>25</v>
      </c>
      <c r="L10" s="8" t="s">
        <v>21</v>
      </c>
      <c r="M10" s="10" t="s">
        <v>25</v>
      </c>
      <c r="N10" s="8" t="s">
        <v>21</v>
      </c>
    </row>
    <row r="11" spans="2:14" ht="59.25" customHeight="1">
      <c r="B11" s="94"/>
      <c r="C11" s="6"/>
      <c r="D11" s="7" t="s">
        <v>48</v>
      </c>
      <c r="E11" s="96"/>
      <c r="F11" s="97"/>
      <c r="G11" s="100" t="s">
        <v>25</v>
      </c>
      <c r="H11" s="101"/>
      <c r="I11" s="98" t="s">
        <v>21</v>
      </c>
      <c r="J11" s="99"/>
      <c r="K11" s="10" t="s">
        <v>25</v>
      </c>
      <c r="L11" s="8" t="s">
        <v>21</v>
      </c>
      <c r="M11" s="10" t="s">
        <v>25</v>
      </c>
      <c r="N11" s="8" t="s">
        <v>21</v>
      </c>
    </row>
    <row r="12" spans="2:14" ht="59.25" customHeight="1">
      <c r="B12" s="95"/>
      <c r="C12" s="6"/>
      <c r="D12" s="7" t="s">
        <v>49</v>
      </c>
      <c r="E12" s="96"/>
      <c r="F12" s="97"/>
      <c r="G12" s="98" t="s">
        <v>21</v>
      </c>
      <c r="H12" s="99"/>
      <c r="I12" s="96"/>
      <c r="J12" s="97"/>
      <c r="K12" s="8" t="s">
        <v>21</v>
      </c>
      <c r="L12" s="6"/>
      <c r="M12" s="8" t="s">
        <v>21</v>
      </c>
      <c r="N12" s="6"/>
    </row>
    <row r="13" spans="2:14" ht="59.25" customHeight="1">
      <c r="B13" s="93" t="s">
        <v>50</v>
      </c>
      <c r="C13" s="6"/>
      <c r="D13" s="7" t="s">
        <v>49</v>
      </c>
      <c r="E13" s="96"/>
      <c r="F13" s="97"/>
      <c r="G13" s="98" t="s">
        <v>21</v>
      </c>
      <c r="H13" s="99"/>
      <c r="I13" s="100" t="s">
        <v>25</v>
      </c>
      <c r="J13" s="101"/>
      <c r="K13" s="8" t="s">
        <v>21</v>
      </c>
      <c r="L13" s="10" t="s">
        <v>25</v>
      </c>
      <c r="M13" s="8" t="s">
        <v>21</v>
      </c>
      <c r="N13" s="10" t="s">
        <v>25</v>
      </c>
    </row>
    <row r="14" spans="2:14" ht="59.25" customHeight="1">
      <c r="B14" s="95"/>
      <c r="C14" s="6"/>
      <c r="D14" s="7" t="s">
        <v>51</v>
      </c>
      <c r="E14" s="96"/>
      <c r="F14" s="97"/>
      <c r="G14" s="98" t="s">
        <v>21</v>
      </c>
      <c r="H14" s="99"/>
      <c r="I14" s="100" t="s">
        <v>25</v>
      </c>
      <c r="J14" s="101"/>
      <c r="K14" s="8" t="s">
        <v>21</v>
      </c>
      <c r="L14" s="10" t="s">
        <v>25</v>
      </c>
      <c r="M14" s="8" t="s">
        <v>21</v>
      </c>
      <c r="N14" s="10" t="s">
        <v>25</v>
      </c>
    </row>
  </sheetData>
  <mergeCells count="48">
    <mergeCell ref="K1:L1"/>
    <mergeCell ref="M1:N1"/>
    <mergeCell ref="E2:F3"/>
    <mergeCell ref="G2:J2"/>
    <mergeCell ref="K2:K3"/>
    <mergeCell ref="L2:L3"/>
    <mergeCell ref="M2:M3"/>
    <mergeCell ref="N2:N3"/>
    <mergeCell ref="G3:H3"/>
    <mergeCell ref="I3:J3"/>
    <mergeCell ref="B4:B6"/>
    <mergeCell ref="E4:F4"/>
    <mergeCell ref="G4:H4"/>
    <mergeCell ref="I4:J4"/>
    <mergeCell ref="E5:F5"/>
    <mergeCell ref="G5:H5"/>
    <mergeCell ref="I5:J5"/>
    <mergeCell ref="E6:F6"/>
    <mergeCell ref="B1:D3"/>
    <mergeCell ref="E1:J1"/>
    <mergeCell ref="E11:F11"/>
    <mergeCell ref="G11:H11"/>
    <mergeCell ref="I11:J11"/>
    <mergeCell ref="G6:H6"/>
    <mergeCell ref="I6:J6"/>
    <mergeCell ref="E7:F7"/>
    <mergeCell ref="G7:H7"/>
    <mergeCell ref="I7:J7"/>
    <mergeCell ref="E8:F8"/>
    <mergeCell ref="G8:H8"/>
    <mergeCell ref="I8:J8"/>
    <mergeCell ref="E9:F9"/>
    <mergeCell ref="G9:H9"/>
    <mergeCell ref="I9:J9"/>
    <mergeCell ref="B7:B12"/>
    <mergeCell ref="B13:B14"/>
    <mergeCell ref="E13:F13"/>
    <mergeCell ref="G13:H13"/>
    <mergeCell ref="I13:J13"/>
    <mergeCell ref="E14:F14"/>
    <mergeCell ref="G14:H14"/>
    <mergeCell ref="I14:J14"/>
    <mergeCell ref="E10:F10"/>
    <mergeCell ref="G10:H10"/>
    <mergeCell ref="I10:J10"/>
    <mergeCell ref="E12:F12"/>
    <mergeCell ref="G12:H12"/>
    <mergeCell ref="I12:J12"/>
  </mergeCells>
  <hyperlinks>
    <hyperlink ref="D4" r:id="rId1" location="page=2" tooltip="AI TeeJet (EVEN) [PDF]" display="https://www.teejet.com/CMSImages/TEEJET/documents/catalogs/banding_nozzles.pdf - page=2" xr:uid="{00000000-0004-0000-0400-000000000000}"/>
    <hyperlink ref="D5" r:id="rId2" location="page=4" tooltip="TeeJet (EVEN) [PDF]" display="https://www.teejet.com/CMSImages/TEEJET/documents/catalogs/banding_nozzles.pdf - page=4" xr:uid="{00000000-0004-0000-0400-000001000000}"/>
    <hyperlink ref="D6" r:id="rId3" location="page=5" tooltip="TwinJet (EVEN) [PDF]" display="https://www.teejet.com/CMSImages/TEEJET/documents/catalogs/banding_nozzles.pdf - page=5" xr:uid="{00000000-0004-0000-0400-000002000000}"/>
    <hyperlink ref="D7" r:id="rId4" location="page=2" tooltip="AI TeeJet (EVEN) [PDF]" display="https://www.teejet.com/CMSImages/TEEJET/documents/catalogs/banding_nozzles.pdf - page=2" xr:uid="{00000000-0004-0000-0400-000003000000}"/>
    <hyperlink ref="D8" r:id="rId5" location="page=4" tooltip="TeeJet (EVEN) [PDF]" display="https://www.teejet.com/CMSImages/TEEJET/documents/catalogs/banding_nozzles.pdf - page=4" xr:uid="{00000000-0004-0000-0400-000004000000}"/>
    <hyperlink ref="D9" r:id="rId6" location="page=5" tooltip="TwinJet (EVEN) [PDF]" display="https://www.teejet.com/CMSImages/TEEJET/documents/catalogs/banding_nozzles.pdf - page=5" xr:uid="{00000000-0004-0000-0400-000005000000}"/>
    <hyperlink ref="D10" r:id="rId7" location="page=6" tooltip="AIUB TeeJet [PDF]" display="https://www.teejet.com/CMSImages/TEEJET/documents/catalogs/banding_nozzles.pdf - page=6" xr:uid="{00000000-0004-0000-0400-000006000000}"/>
    <hyperlink ref="D11" r:id="rId8" location="page=4" tooltip="AITX ConeJet [PDF]" display="https://www.teejet.com/CMSImages/TEEJET/documents/catalogs/air_blast_nozzles.pdf - page=4" xr:uid="{00000000-0004-0000-0400-000007000000}"/>
    <hyperlink ref="D12" r:id="rId9" tooltip="ConeJet [PDF]" display="https://www.teejet.com/CMSImages/TEEJET/documents/catalogs/banding_nozzles.pdf" xr:uid="{00000000-0004-0000-0400-000008000000}"/>
    <hyperlink ref="D13" r:id="rId10" tooltip="ConeJet [PDF]" display="https://www.teejet.com/CMSImages/TEEJET/documents/catalogs/air_blast_nozzles.pdf" xr:uid="{00000000-0004-0000-0400-000009000000}"/>
    <hyperlink ref="D14" r:id="rId11" location="page=6" tooltip="Disc-Core [PDF]" display="https://www.teejet.com/CMSImages/TEEJET/documents/catalogs/air_blast_nozzles.pdf - page=6" xr:uid="{00000000-0004-0000-0400-00000A000000}"/>
  </hyperlinks>
  <pageMargins left="0.7" right="0.7" top="0.75" bottom="0.75" header="0.3" footer="0.3"/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1113-D038-4BCB-89C7-024D462F3024}">
  <sheetPr codeName="Sheet11"/>
  <dimension ref="A1:B105"/>
  <sheetViews>
    <sheetView topLeftCell="A7" workbookViewId="0">
      <selection activeCell="B40" sqref="B40"/>
    </sheetView>
  </sheetViews>
  <sheetFormatPr baseColWidth="10" defaultColWidth="8.83203125" defaultRowHeight="15"/>
  <cols>
    <col min="1" max="1" width="42.83203125" bestFit="1" customWidth="1"/>
  </cols>
  <sheetData>
    <row r="1" spans="1:2">
      <c r="A1" t="s">
        <v>50</v>
      </c>
      <c r="B1" t="s">
        <v>183</v>
      </c>
    </row>
    <row r="2" spans="1:2">
      <c r="A2" t="s">
        <v>184</v>
      </c>
      <c r="B2" t="s">
        <v>185</v>
      </c>
    </row>
    <row r="3" spans="1:2">
      <c r="A3" t="s">
        <v>186</v>
      </c>
      <c r="B3" t="s">
        <v>187</v>
      </c>
    </row>
    <row r="4" spans="1:2">
      <c r="A4" t="s">
        <v>188</v>
      </c>
      <c r="B4" t="s">
        <v>189</v>
      </c>
    </row>
    <row r="5" spans="1:2">
      <c r="A5" t="s">
        <v>190</v>
      </c>
      <c r="B5" t="s">
        <v>191</v>
      </c>
    </row>
    <row r="6" spans="1:2">
      <c r="A6" t="s">
        <v>192</v>
      </c>
      <c r="B6" t="s">
        <v>193</v>
      </c>
    </row>
    <row r="7" spans="1:2">
      <c r="A7" t="s">
        <v>194</v>
      </c>
      <c r="B7" t="s">
        <v>195</v>
      </c>
    </row>
    <row r="8" spans="1:2">
      <c r="A8" t="s">
        <v>196</v>
      </c>
      <c r="B8" t="s">
        <v>197</v>
      </c>
    </row>
    <row r="9" spans="1:2">
      <c r="A9" t="s">
        <v>198</v>
      </c>
      <c r="B9" t="s">
        <v>199</v>
      </c>
    </row>
    <row r="10" spans="1:2">
      <c r="A10" t="s">
        <v>200</v>
      </c>
      <c r="B10" t="s">
        <v>201</v>
      </c>
    </row>
    <row r="11" spans="1:2">
      <c r="A11" t="s">
        <v>202</v>
      </c>
      <c r="B11" t="s">
        <v>203</v>
      </c>
    </row>
    <row r="12" spans="1:2">
      <c r="A12" t="s">
        <v>204</v>
      </c>
      <c r="B12" t="s">
        <v>205</v>
      </c>
    </row>
    <row r="13" spans="1:2">
      <c r="A13" t="s">
        <v>53</v>
      </c>
      <c r="B13" t="s">
        <v>206</v>
      </c>
    </row>
    <row r="14" spans="1:2">
      <c r="A14" t="s">
        <v>207</v>
      </c>
      <c r="B14" t="s">
        <v>208</v>
      </c>
    </row>
    <row r="15" spans="1:2">
      <c r="A15" t="s">
        <v>209</v>
      </c>
      <c r="B15" t="s">
        <v>210</v>
      </c>
    </row>
    <row r="16" spans="1:2">
      <c r="A16" t="s">
        <v>211</v>
      </c>
      <c r="B16" t="s">
        <v>212</v>
      </c>
    </row>
    <row r="17" spans="1:2">
      <c r="A17" t="s">
        <v>213</v>
      </c>
      <c r="B17" t="s">
        <v>214</v>
      </c>
    </row>
    <row r="18" spans="1:2">
      <c r="A18" t="s">
        <v>215</v>
      </c>
      <c r="B18" t="s">
        <v>216</v>
      </c>
    </row>
    <row r="19" spans="1:2">
      <c r="A19" t="s">
        <v>217</v>
      </c>
      <c r="B19" t="s">
        <v>218</v>
      </c>
    </row>
    <row r="20" spans="1:2">
      <c r="A20" t="s">
        <v>219</v>
      </c>
      <c r="B20" t="s">
        <v>220</v>
      </c>
    </row>
    <row r="21" spans="1:2">
      <c r="A21" t="s">
        <v>221</v>
      </c>
      <c r="B21" t="s">
        <v>222</v>
      </c>
    </row>
    <row r="22" spans="1:2">
      <c r="A22" t="s">
        <v>223</v>
      </c>
      <c r="B22" t="s">
        <v>224</v>
      </c>
    </row>
    <row r="23" spans="1:2">
      <c r="A23" t="s">
        <v>225</v>
      </c>
      <c r="B23" t="s">
        <v>226</v>
      </c>
    </row>
    <row r="24" spans="1:2">
      <c r="A24" t="s">
        <v>54</v>
      </c>
      <c r="B24" t="s">
        <v>227</v>
      </c>
    </row>
    <row r="25" spans="1:2">
      <c r="A25" t="s">
        <v>114</v>
      </c>
      <c r="B25" t="s">
        <v>228</v>
      </c>
    </row>
    <row r="26" spans="1:2">
      <c r="A26" t="s">
        <v>229</v>
      </c>
      <c r="B26" t="s">
        <v>230</v>
      </c>
    </row>
    <row r="27" spans="1:2">
      <c r="A27" t="s">
        <v>231</v>
      </c>
      <c r="B27" t="s">
        <v>232</v>
      </c>
    </row>
    <row r="28" spans="1:2">
      <c r="A28" t="s">
        <v>233</v>
      </c>
      <c r="B28" t="s">
        <v>234</v>
      </c>
    </row>
    <row r="29" spans="1:2">
      <c r="A29" t="s">
        <v>235</v>
      </c>
      <c r="B29" t="s">
        <v>236</v>
      </c>
    </row>
    <row r="30" spans="1:2">
      <c r="A30" t="s">
        <v>237</v>
      </c>
      <c r="B30" t="s">
        <v>238</v>
      </c>
    </row>
    <row r="31" spans="1:2">
      <c r="A31" t="s">
        <v>239</v>
      </c>
      <c r="B31" t="s">
        <v>240</v>
      </c>
    </row>
    <row r="32" spans="1:2">
      <c r="A32" t="s">
        <v>241</v>
      </c>
      <c r="B32" t="s">
        <v>242</v>
      </c>
    </row>
    <row r="33" spans="1:2">
      <c r="A33" t="s">
        <v>243</v>
      </c>
      <c r="B33" t="s">
        <v>244</v>
      </c>
    </row>
    <row r="34" spans="1:2">
      <c r="A34" t="s">
        <v>245</v>
      </c>
      <c r="B34" t="s">
        <v>246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e" cm="1" vm="2">
        <f t="array" aca="1" ref="B39" ca="1">IF(SUM(Application_Type,Specialty_Options_celllink)&lt;3,Partial_S_Application,Specialty_Application)</f>
        <v>#VALUE!</v>
      </c>
    </row>
    <row r="40" spans="1:2">
      <c r="A40" t="s">
        <v>256</v>
      </c>
      <c r="B40" t="e" cm="1" vm="3">
        <f t="array" aca="1" ref="B40" ca="1">IF(IF_right=If_left,Airblast,INDIRECT(Final_name))</f>
        <v>#VALUE!</v>
      </c>
    </row>
    <row r="41" spans="1:2">
      <c r="A41" t="s">
        <v>12</v>
      </c>
      <c r="B41" t="s">
        <v>257</v>
      </c>
    </row>
    <row r="42" spans="1:2">
      <c r="A42" t="s">
        <v>171</v>
      </c>
      <c r="B42" t="s">
        <v>258</v>
      </c>
    </row>
    <row r="43" spans="1:2">
      <c r="A43" t="s">
        <v>259</v>
      </c>
      <c r="B43" t="s">
        <v>260</v>
      </c>
    </row>
    <row r="44" spans="1:2">
      <c r="A44" t="s">
        <v>261</v>
      </c>
      <c r="B44" t="s">
        <v>262</v>
      </c>
    </row>
    <row r="45" spans="1:2">
      <c r="A45" t="s">
        <v>263</v>
      </c>
      <c r="B45" t="s">
        <v>264</v>
      </c>
    </row>
    <row r="46" spans="1:2">
      <c r="A46" t="s">
        <v>265</v>
      </c>
      <c r="B46" t="s">
        <v>266</v>
      </c>
    </row>
    <row r="47" spans="1:2">
      <c r="A47" t="s">
        <v>2</v>
      </c>
      <c r="B47" t="s">
        <v>267</v>
      </c>
    </row>
    <row r="48" spans="1:2">
      <c r="A48" t="s">
        <v>268</v>
      </c>
      <c r="B48" t="s">
        <v>269</v>
      </c>
    </row>
    <row r="49" spans="1:2">
      <c r="A49" t="s">
        <v>270</v>
      </c>
      <c r="B49" t="s">
        <v>271</v>
      </c>
    </row>
    <row r="50" spans="1:2">
      <c r="A50" t="s">
        <v>272</v>
      </c>
      <c r="B50" t="s">
        <v>273</v>
      </c>
    </row>
    <row r="51" spans="1:2">
      <c r="A51" t="s">
        <v>274</v>
      </c>
      <c r="B51" t="s">
        <v>275</v>
      </c>
    </row>
    <row r="52" spans="1:2">
      <c r="A52" t="s">
        <v>276</v>
      </c>
      <c r="B52" t="s">
        <v>277</v>
      </c>
    </row>
    <row r="53" spans="1:2">
      <c r="A53" t="s">
        <v>278</v>
      </c>
      <c r="B53" t="s">
        <v>279</v>
      </c>
    </row>
    <row r="54" spans="1:2">
      <c r="A54" t="s">
        <v>11</v>
      </c>
      <c r="B54" t="s">
        <v>280</v>
      </c>
    </row>
    <row r="55" spans="1:2">
      <c r="A55" t="s">
        <v>170</v>
      </c>
      <c r="B55" t="s">
        <v>281</v>
      </c>
    </row>
    <row r="56" spans="1:2">
      <c r="A56" t="s">
        <v>282</v>
      </c>
      <c r="B56" t="s">
        <v>283</v>
      </c>
    </row>
    <row r="57" spans="1:2">
      <c r="A57" t="s">
        <v>284</v>
      </c>
      <c r="B57" t="s">
        <v>285</v>
      </c>
    </row>
    <row r="58" spans="1:2">
      <c r="A58" t="s">
        <v>286</v>
      </c>
      <c r="B58" t="s">
        <v>287</v>
      </c>
    </row>
    <row r="59" spans="1:2">
      <c r="A59" t="s">
        <v>288</v>
      </c>
      <c r="B59" t="s">
        <v>289</v>
      </c>
    </row>
    <row r="60" spans="1:2">
      <c r="A60" t="s">
        <v>290</v>
      </c>
      <c r="B60" t="s">
        <v>291</v>
      </c>
    </row>
    <row r="61" spans="1:2">
      <c r="A61" t="s">
        <v>292</v>
      </c>
      <c r="B61" t="s">
        <v>293</v>
      </c>
    </row>
    <row r="62" spans="1:2">
      <c r="A62" t="s">
        <v>294</v>
      </c>
      <c r="B62" t="s">
        <v>295</v>
      </c>
    </row>
    <row r="63" spans="1:2">
      <c r="A63" t="s">
        <v>296</v>
      </c>
      <c r="B63" t="s">
        <v>297</v>
      </c>
    </row>
    <row r="64" spans="1:2">
      <c r="A64" t="s">
        <v>298</v>
      </c>
      <c r="B64" t="s">
        <v>299</v>
      </c>
    </row>
    <row r="65" spans="1:2">
      <c r="A65" t="s">
        <v>300</v>
      </c>
      <c r="B65" t="s">
        <v>301</v>
      </c>
    </row>
    <row r="66" spans="1:2">
      <c r="A66" t="s">
        <v>13</v>
      </c>
      <c r="B66" t="s">
        <v>302</v>
      </c>
    </row>
    <row r="67" spans="1:2">
      <c r="A67" t="s">
        <v>172</v>
      </c>
      <c r="B67" t="s">
        <v>303</v>
      </c>
    </row>
    <row r="68" spans="1:2">
      <c r="A68" t="s">
        <v>304</v>
      </c>
      <c r="B68" t="s">
        <v>305</v>
      </c>
    </row>
    <row r="69" spans="1:2">
      <c r="A69" t="s">
        <v>306</v>
      </c>
      <c r="B69" t="s">
        <v>307</v>
      </c>
    </row>
    <row r="70" spans="1:2">
      <c r="A70" t="s">
        <v>308</v>
      </c>
      <c r="B70" t="s">
        <v>309</v>
      </c>
    </row>
    <row r="71" spans="1:2">
      <c r="A71" t="s">
        <v>310</v>
      </c>
      <c r="B71" t="s">
        <v>311</v>
      </c>
    </row>
    <row r="72" spans="1:2">
      <c r="A72" t="s">
        <v>312</v>
      </c>
      <c r="B72" t="s">
        <v>313</v>
      </c>
    </row>
    <row r="73" spans="1:2">
      <c r="A73" t="s">
        <v>314</v>
      </c>
      <c r="B73" t="s">
        <v>315</v>
      </c>
    </row>
    <row r="74" spans="1:2">
      <c r="A74" t="s">
        <v>316</v>
      </c>
      <c r="B74" t="s">
        <v>317</v>
      </c>
    </row>
    <row r="75" spans="1:2">
      <c r="A75" t="s">
        <v>318</v>
      </c>
      <c r="B75" t="s">
        <v>319</v>
      </c>
    </row>
    <row r="76" spans="1:2">
      <c r="A76" t="s">
        <v>320</v>
      </c>
      <c r="B76" t="s">
        <v>321</v>
      </c>
    </row>
    <row r="77" spans="1:2">
      <c r="A77" t="s">
        <v>322</v>
      </c>
      <c r="B77" t="s">
        <v>323</v>
      </c>
    </row>
    <row r="78" spans="1:2">
      <c r="A78" t="s">
        <v>324</v>
      </c>
      <c r="B78" t="s">
        <v>325</v>
      </c>
    </row>
    <row r="79" spans="1:2">
      <c r="A79" t="s">
        <v>326</v>
      </c>
      <c r="B79" t="s">
        <v>327</v>
      </c>
    </row>
    <row r="80" spans="1:2">
      <c r="A80" t="s">
        <v>81</v>
      </c>
      <c r="B80" t="s">
        <v>328</v>
      </c>
    </row>
    <row r="81" spans="1:2">
      <c r="A81" t="s">
        <v>329</v>
      </c>
      <c r="B81" t="s">
        <v>330</v>
      </c>
    </row>
    <row r="82" spans="1:2">
      <c r="A82" t="s">
        <v>331</v>
      </c>
      <c r="B82" t="s">
        <v>332</v>
      </c>
    </row>
    <row r="83" spans="1:2">
      <c r="A83" t="s">
        <v>142</v>
      </c>
      <c r="B83" t="s">
        <v>333</v>
      </c>
    </row>
    <row r="84" spans="1:2">
      <c r="A84" t="s">
        <v>144</v>
      </c>
      <c r="B84" t="s">
        <v>334</v>
      </c>
    </row>
    <row r="85" spans="1:2">
      <c r="A85" t="s">
        <v>147</v>
      </c>
      <c r="B85" t="s">
        <v>335</v>
      </c>
    </row>
    <row r="86" spans="1:2">
      <c r="A86" t="s">
        <v>143</v>
      </c>
      <c r="B86" t="s">
        <v>336</v>
      </c>
    </row>
    <row r="87" spans="1:2">
      <c r="A87" t="s">
        <v>337</v>
      </c>
      <c r="B87" t="s">
        <v>338</v>
      </c>
    </row>
    <row r="88" spans="1:2">
      <c r="A88" t="s">
        <v>339</v>
      </c>
      <c r="B88" t="s">
        <v>340</v>
      </c>
    </row>
    <row r="89" spans="1:2">
      <c r="A89" t="s">
        <v>115</v>
      </c>
      <c r="B89" t="s">
        <v>341</v>
      </c>
    </row>
    <row r="90" spans="1:2">
      <c r="A90" t="s">
        <v>342</v>
      </c>
      <c r="B90" t="s">
        <v>343</v>
      </c>
    </row>
    <row r="91" spans="1:2">
      <c r="A91" t="s">
        <v>344</v>
      </c>
      <c r="B91" t="s">
        <v>345</v>
      </c>
    </row>
    <row r="92" spans="1:2">
      <c r="A92" t="s">
        <v>167</v>
      </c>
      <c r="B92" t="s">
        <v>346</v>
      </c>
    </row>
    <row r="93" spans="1:2">
      <c r="A93" t="s">
        <v>347</v>
      </c>
      <c r="B93" t="s">
        <v>348</v>
      </c>
    </row>
    <row r="94" spans="1:2">
      <c r="A94" t="s">
        <v>0</v>
      </c>
      <c r="B94" t="s">
        <v>349</v>
      </c>
    </row>
    <row r="95" spans="1:2">
      <c r="A95" t="s">
        <v>350</v>
      </c>
      <c r="B95" t="s">
        <v>351</v>
      </c>
    </row>
    <row r="96" spans="1:2">
      <c r="A96" t="s">
        <v>352</v>
      </c>
      <c r="B96" t="s">
        <v>353</v>
      </c>
    </row>
    <row r="97" spans="1:2">
      <c r="A97" t="s">
        <v>354</v>
      </c>
      <c r="B97" t="s">
        <v>348</v>
      </c>
    </row>
    <row r="98" spans="1:2">
      <c r="A98" t="s">
        <v>355</v>
      </c>
      <c r="B98" t="s">
        <v>356</v>
      </c>
    </row>
    <row r="99" spans="1:2">
      <c r="A99" t="s">
        <v>357</v>
      </c>
      <c r="B99" t="s">
        <v>358</v>
      </c>
    </row>
    <row r="100" spans="1:2">
      <c r="A100" t="s">
        <v>359</v>
      </c>
      <c r="B100" t="s">
        <v>360</v>
      </c>
    </row>
    <row r="101" spans="1:2">
      <c r="A101" t="s">
        <v>361</v>
      </c>
      <c r="B101" t="s">
        <v>362</v>
      </c>
    </row>
    <row r="102" spans="1:2">
      <c r="A102" t="s">
        <v>363</v>
      </c>
      <c r="B102" t="s">
        <v>364</v>
      </c>
    </row>
    <row r="103" spans="1:2">
      <c r="A103" t="s">
        <v>365</v>
      </c>
      <c r="B103" t="s">
        <v>366</v>
      </c>
    </row>
    <row r="104" spans="1:2">
      <c r="A104" t="s">
        <v>367</v>
      </c>
      <c r="B104" t="s">
        <v>368</v>
      </c>
    </row>
    <row r="105" spans="1:2">
      <c r="A105" t="s">
        <v>369</v>
      </c>
      <c r="B105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B1:N20"/>
  <sheetViews>
    <sheetView workbookViewId="0">
      <selection activeCell="B4" sqref="B4"/>
    </sheetView>
  </sheetViews>
  <sheetFormatPr baseColWidth="10" defaultColWidth="9.1640625" defaultRowHeight="58.5" customHeight="1"/>
  <cols>
    <col min="1" max="1" width="9.1640625" style="4"/>
    <col min="2" max="2" width="17.6640625" style="4" customWidth="1"/>
    <col min="3" max="8" width="9.1640625" style="4"/>
    <col min="9" max="9" width="5.5" style="4" customWidth="1"/>
    <col min="10" max="16384" width="9.1640625" style="4"/>
  </cols>
  <sheetData>
    <row r="1" spans="2:14" ht="26.25" customHeight="1">
      <c r="B1" s="126" t="s">
        <v>10</v>
      </c>
      <c r="C1" s="127"/>
      <c r="D1" s="111" t="s">
        <v>11</v>
      </c>
      <c r="E1" s="112"/>
      <c r="F1" s="112"/>
      <c r="G1" s="113"/>
      <c r="H1" s="111" t="s">
        <v>12</v>
      </c>
      <c r="I1" s="112"/>
      <c r="J1" s="113"/>
      <c r="K1" s="111" t="s">
        <v>13</v>
      </c>
      <c r="L1" s="113"/>
      <c r="M1" s="93" t="s">
        <v>14</v>
      </c>
      <c r="N1" s="93" t="s">
        <v>15</v>
      </c>
    </row>
    <row r="2" spans="2:14" ht="47.25" customHeight="1">
      <c r="B2" s="128"/>
      <c r="C2" s="129"/>
      <c r="D2" s="93" t="s">
        <v>16</v>
      </c>
      <c r="E2" s="111" t="s">
        <v>17</v>
      </c>
      <c r="F2" s="112"/>
      <c r="G2" s="113"/>
      <c r="H2" s="116" t="s">
        <v>18</v>
      </c>
      <c r="I2" s="117"/>
      <c r="J2" s="93" t="s">
        <v>19</v>
      </c>
      <c r="K2" s="93" t="s">
        <v>18</v>
      </c>
      <c r="L2" s="93" t="s">
        <v>19</v>
      </c>
      <c r="M2" s="94"/>
      <c r="N2" s="94"/>
    </row>
    <row r="3" spans="2:14" ht="42.75" customHeight="1">
      <c r="B3" s="130"/>
      <c r="C3" s="131"/>
      <c r="D3" s="95"/>
      <c r="E3" s="5" t="s">
        <v>18</v>
      </c>
      <c r="F3" s="111" t="s">
        <v>19</v>
      </c>
      <c r="G3" s="113"/>
      <c r="H3" s="118"/>
      <c r="I3" s="119"/>
      <c r="J3" s="95"/>
      <c r="K3" s="95"/>
      <c r="L3" s="95"/>
      <c r="M3" s="95"/>
      <c r="N3" s="95"/>
    </row>
    <row r="4" spans="2:14" ht="58.5" customHeight="1">
      <c r="B4" s="6"/>
      <c r="C4" s="7" t="s">
        <v>20</v>
      </c>
      <c r="D4" s="8" t="s">
        <v>21</v>
      </c>
      <c r="E4" s="6"/>
      <c r="F4" s="98" t="s">
        <v>21</v>
      </c>
      <c r="G4" s="99"/>
      <c r="H4" s="96"/>
      <c r="I4" s="97"/>
      <c r="J4" s="8" t="s">
        <v>21</v>
      </c>
      <c r="K4" s="6"/>
      <c r="L4" s="8" t="s">
        <v>21</v>
      </c>
      <c r="M4" s="8" t="s">
        <v>21</v>
      </c>
      <c r="N4" s="8" t="s">
        <v>21</v>
      </c>
    </row>
    <row r="5" spans="2:14" ht="58.5" customHeight="1">
      <c r="B5" s="6"/>
      <c r="C5" s="7" t="s">
        <v>22</v>
      </c>
      <c r="D5" s="6"/>
      <c r="E5" s="9" t="s">
        <v>23</v>
      </c>
      <c r="F5" s="114" t="s">
        <v>23</v>
      </c>
      <c r="G5" s="115"/>
      <c r="H5" s="114" t="s">
        <v>23</v>
      </c>
      <c r="I5" s="115"/>
      <c r="J5" s="9" t="s">
        <v>23</v>
      </c>
      <c r="K5" s="9" t="s">
        <v>23</v>
      </c>
      <c r="L5" s="9" t="s">
        <v>23</v>
      </c>
      <c r="M5" s="9" t="s">
        <v>23</v>
      </c>
      <c r="N5" s="8" t="s">
        <v>21</v>
      </c>
    </row>
    <row r="6" spans="2:14" ht="58.5" customHeight="1">
      <c r="B6" s="6"/>
      <c r="C6" s="7" t="s">
        <v>24</v>
      </c>
      <c r="D6" s="10" t="s">
        <v>25</v>
      </c>
      <c r="E6" s="10" t="s">
        <v>25</v>
      </c>
      <c r="F6" s="98" t="s">
        <v>21</v>
      </c>
      <c r="G6" s="99"/>
      <c r="H6" s="100" t="s">
        <v>25</v>
      </c>
      <c r="I6" s="101"/>
      <c r="J6" s="8" t="s">
        <v>21</v>
      </c>
      <c r="K6" s="10" t="s">
        <v>25</v>
      </c>
      <c r="L6" s="8" t="s">
        <v>21</v>
      </c>
      <c r="M6" s="9" t="s">
        <v>23</v>
      </c>
      <c r="N6" s="8" t="s">
        <v>21</v>
      </c>
    </row>
    <row r="7" spans="2:14" ht="58.5" customHeight="1">
      <c r="B7" s="6"/>
      <c r="C7" s="7" t="s">
        <v>26</v>
      </c>
      <c r="D7" s="10" t="s">
        <v>25</v>
      </c>
      <c r="E7" s="8" t="s">
        <v>21</v>
      </c>
      <c r="F7" s="98" t="s">
        <v>21</v>
      </c>
      <c r="G7" s="99"/>
      <c r="H7" s="98" t="s">
        <v>21</v>
      </c>
      <c r="I7" s="99"/>
      <c r="J7" s="8" t="s">
        <v>21</v>
      </c>
      <c r="K7" s="8" t="s">
        <v>21</v>
      </c>
      <c r="L7" s="8" t="s">
        <v>21</v>
      </c>
      <c r="M7" s="9" t="s">
        <v>23</v>
      </c>
      <c r="N7" s="8" t="s">
        <v>21</v>
      </c>
    </row>
    <row r="8" spans="2:14" ht="58.5" customHeight="1">
      <c r="B8" s="6"/>
      <c r="C8" s="7" t="s">
        <v>27</v>
      </c>
      <c r="D8" s="9" t="s">
        <v>23</v>
      </c>
      <c r="E8" s="9" t="s">
        <v>23</v>
      </c>
      <c r="F8" s="98" t="s">
        <v>21</v>
      </c>
      <c r="G8" s="99"/>
      <c r="H8" s="114" t="s">
        <v>23</v>
      </c>
      <c r="I8" s="115"/>
      <c r="J8" s="8" t="s">
        <v>21</v>
      </c>
      <c r="K8" s="9" t="s">
        <v>23</v>
      </c>
      <c r="L8" s="8" t="s">
        <v>21</v>
      </c>
      <c r="M8" s="8" t="s">
        <v>21</v>
      </c>
      <c r="N8" s="8" t="s">
        <v>21</v>
      </c>
    </row>
    <row r="9" spans="2:14" ht="58.5" customHeight="1">
      <c r="B9" s="11"/>
      <c r="C9" s="12" t="s">
        <v>28</v>
      </c>
      <c r="D9" s="13" t="s">
        <v>21</v>
      </c>
      <c r="E9" s="11"/>
      <c r="F9" s="120" t="s">
        <v>21</v>
      </c>
      <c r="G9" s="121"/>
      <c r="H9" s="122"/>
      <c r="I9" s="123"/>
      <c r="J9" s="13" t="s">
        <v>21</v>
      </c>
      <c r="K9" s="11"/>
      <c r="L9" s="13" t="s">
        <v>21</v>
      </c>
      <c r="M9" s="13" t="s">
        <v>21</v>
      </c>
      <c r="N9" s="11"/>
    </row>
    <row r="10" spans="2:14" ht="58.5" customHeight="1">
      <c r="B10" s="11"/>
      <c r="C10" s="12" t="s">
        <v>29</v>
      </c>
      <c r="D10" s="14" t="s">
        <v>23</v>
      </c>
      <c r="E10" s="15" t="s">
        <v>25</v>
      </c>
      <c r="F10" s="120" t="s">
        <v>21</v>
      </c>
      <c r="G10" s="121"/>
      <c r="H10" s="124" t="s">
        <v>25</v>
      </c>
      <c r="I10" s="125"/>
      <c r="J10" s="13" t="s">
        <v>21</v>
      </c>
      <c r="K10" s="15" t="s">
        <v>25</v>
      </c>
      <c r="L10" s="13" t="s">
        <v>21</v>
      </c>
      <c r="M10" s="13" t="s">
        <v>21</v>
      </c>
      <c r="N10" s="13" t="s">
        <v>21</v>
      </c>
    </row>
    <row r="11" spans="2:14" ht="58.5" customHeight="1">
      <c r="B11" s="6"/>
      <c r="C11" s="7" t="s">
        <v>30</v>
      </c>
      <c r="D11" s="6"/>
      <c r="E11" s="9" t="s">
        <v>23</v>
      </c>
      <c r="F11" s="114" t="s">
        <v>23</v>
      </c>
      <c r="G11" s="115"/>
      <c r="H11" s="98" t="s">
        <v>21</v>
      </c>
      <c r="I11" s="99"/>
      <c r="J11" s="9" t="s">
        <v>23</v>
      </c>
      <c r="K11" s="8" t="s">
        <v>21</v>
      </c>
      <c r="L11" s="9" t="s">
        <v>23</v>
      </c>
      <c r="M11" s="8" t="s">
        <v>21</v>
      </c>
      <c r="N11" s="6"/>
    </row>
    <row r="12" spans="2:14" ht="58.5" customHeight="1">
      <c r="B12" s="16"/>
      <c r="C12" s="7" t="s">
        <v>31</v>
      </c>
      <c r="D12" s="6"/>
      <c r="E12" s="8" t="s">
        <v>21</v>
      </c>
      <c r="F12" s="100" t="s">
        <v>25</v>
      </c>
      <c r="G12" s="101"/>
      <c r="H12" s="98" t="s">
        <v>21</v>
      </c>
      <c r="I12" s="99"/>
      <c r="J12" s="10" t="s">
        <v>25</v>
      </c>
      <c r="K12" s="8" t="s">
        <v>21</v>
      </c>
      <c r="L12" s="10" t="s">
        <v>25</v>
      </c>
      <c r="M12" s="10" t="s">
        <v>25</v>
      </c>
      <c r="N12" s="8" t="s">
        <v>21</v>
      </c>
    </row>
    <row r="13" spans="2:14" ht="58.5" customHeight="1">
      <c r="B13" s="16"/>
      <c r="C13" s="7" t="s">
        <v>32</v>
      </c>
      <c r="D13" s="10" t="s">
        <v>25</v>
      </c>
      <c r="E13" s="10" t="s">
        <v>25</v>
      </c>
      <c r="F13" s="114" t="s">
        <v>23</v>
      </c>
      <c r="G13" s="115"/>
      <c r="H13" s="100" t="s">
        <v>25</v>
      </c>
      <c r="I13" s="101"/>
      <c r="J13" s="9" t="s">
        <v>23</v>
      </c>
      <c r="K13" s="10" t="s">
        <v>25</v>
      </c>
      <c r="L13" s="9" t="s">
        <v>23</v>
      </c>
      <c r="M13" s="9" t="s">
        <v>23</v>
      </c>
      <c r="N13" s="8" t="s">
        <v>21</v>
      </c>
    </row>
    <row r="14" spans="2:14" ht="58.5" customHeight="1">
      <c r="B14" s="6"/>
      <c r="C14" s="7" t="s">
        <v>33</v>
      </c>
      <c r="D14" s="9" t="s">
        <v>23</v>
      </c>
      <c r="E14" s="10" t="s">
        <v>25</v>
      </c>
      <c r="F14" s="98" t="s">
        <v>21</v>
      </c>
      <c r="G14" s="99"/>
      <c r="H14" s="100" t="s">
        <v>25</v>
      </c>
      <c r="I14" s="101"/>
      <c r="J14" s="8" t="s">
        <v>21</v>
      </c>
      <c r="K14" s="10" t="s">
        <v>25</v>
      </c>
      <c r="L14" s="8" t="s">
        <v>21</v>
      </c>
      <c r="M14" s="8" t="s">
        <v>21</v>
      </c>
      <c r="N14" s="6"/>
    </row>
    <row r="15" spans="2:14" ht="58.5" customHeight="1">
      <c r="B15" s="16"/>
      <c r="C15" s="7" t="s">
        <v>34</v>
      </c>
      <c r="D15" s="9" t="s">
        <v>23</v>
      </c>
      <c r="E15" s="10" t="s">
        <v>25</v>
      </c>
      <c r="F15" s="98" t="s">
        <v>21</v>
      </c>
      <c r="G15" s="99"/>
      <c r="H15" s="100" t="s">
        <v>25</v>
      </c>
      <c r="I15" s="101"/>
      <c r="J15" s="8" t="s">
        <v>21</v>
      </c>
      <c r="K15" s="10" t="s">
        <v>25</v>
      </c>
      <c r="L15" s="8" t="s">
        <v>21</v>
      </c>
      <c r="M15" s="8" t="s">
        <v>21</v>
      </c>
      <c r="N15" s="6"/>
    </row>
    <row r="16" spans="2:14" ht="58.5" customHeight="1">
      <c r="B16" s="6"/>
      <c r="C16" s="7" t="s">
        <v>35</v>
      </c>
      <c r="D16" s="6"/>
      <c r="E16" s="8" t="s">
        <v>21</v>
      </c>
      <c r="F16" s="96"/>
      <c r="G16" s="97"/>
      <c r="H16" s="98" t="s">
        <v>21</v>
      </c>
      <c r="I16" s="99"/>
      <c r="J16" s="6"/>
      <c r="K16" s="8" t="s">
        <v>21</v>
      </c>
      <c r="L16" s="6"/>
      <c r="M16" s="6"/>
      <c r="N16" s="10" t="s">
        <v>25</v>
      </c>
    </row>
    <row r="17" spans="2:14" ht="58.5" customHeight="1">
      <c r="B17" s="6"/>
      <c r="C17" s="7" t="s">
        <v>36</v>
      </c>
      <c r="D17" s="9" t="s">
        <v>23</v>
      </c>
      <c r="E17" s="9" t="s">
        <v>23</v>
      </c>
      <c r="F17" s="98" t="s">
        <v>21</v>
      </c>
      <c r="G17" s="99"/>
      <c r="H17" s="114" t="s">
        <v>23</v>
      </c>
      <c r="I17" s="115"/>
      <c r="J17" s="8" t="s">
        <v>21</v>
      </c>
      <c r="K17" s="9" t="s">
        <v>23</v>
      </c>
      <c r="L17" s="8" t="s">
        <v>21</v>
      </c>
      <c r="M17" s="9" t="s">
        <v>23</v>
      </c>
      <c r="N17" s="10" t="s">
        <v>25</v>
      </c>
    </row>
    <row r="18" spans="2:14" ht="58.5" customHeight="1">
      <c r="B18" s="6"/>
      <c r="C18" s="7" t="s">
        <v>37</v>
      </c>
      <c r="D18" s="8" t="s">
        <v>21</v>
      </c>
      <c r="E18" s="6"/>
      <c r="F18" s="114" t="s">
        <v>23</v>
      </c>
      <c r="G18" s="115"/>
      <c r="H18" s="96"/>
      <c r="I18" s="97"/>
      <c r="J18" s="9" t="s">
        <v>23</v>
      </c>
      <c r="K18" s="6"/>
      <c r="L18" s="9" t="s">
        <v>23</v>
      </c>
      <c r="M18" s="8" t="s">
        <v>21</v>
      </c>
      <c r="N18" s="6"/>
    </row>
    <row r="19" spans="2:14" ht="58.5" customHeight="1">
      <c r="B19" s="6"/>
      <c r="C19" s="7" t="s">
        <v>38</v>
      </c>
      <c r="D19" s="8" t="s">
        <v>21</v>
      </c>
      <c r="E19" s="6"/>
      <c r="F19" s="98" t="s">
        <v>21</v>
      </c>
      <c r="G19" s="99"/>
      <c r="H19" s="96"/>
      <c r="I19" s="97"/>
      <c r="J19" s="8" t="s">
        <v>21</v>
      </c>
      <c r="K19" s="6"/>
      <c r="L19" s="8" t="s">
        <v>21</v>
      </c>
      <c r="M19" s="8" t="s">
        <v>21</v>
      </c>
      <c r="N19" s="6"/>
    </row>
    <row r="20" spans="2:14" ht="58.5" customHeight="1">
      <c r="B20" s="6"/>
      <c r="C20" s="7" t="s">
        <v>39</v>
      </c>
      <c r="D20" s="8" t="s">
        <v>21</v>
      </c>
      <c r="E20" s="6"/>
      <c r="F20" s="96"/>
      <c r="G20" s="97"/>
      <c r="H20" s="96"/>
      <c r="I20" s="97"/>
      <c r="J20" s="6"/>
      <c r="K20" s="6"/>
      <c r="L20" s="6"/>
      <c r="M20" s="8" t="s">
        <v>21</v>
      </c>
      <c r="N20" s="6"/>
    </row>
  </sheetData>
  <mergeCells count="47">
    <mergeCell ref="K1:L1"/>
    <mergeCell ref="M1:M3"/>
    <mergeCell ref="N1:N3"/>
    <mergeCell ref="D2:D3"/>
    <mergeCell ref="E2:G2"/>
    <mergeCell ref="H2:I3"/>
    <mergeCell ref="J2:J3"/>
    <mergeCell ref="K2:K3"/>
    <mergeCell ref="L2:L3"/>
    <mergeCell ref="F5:G5"/>
    <mergeCell ref="H5:I5"/>
    <mergeCell ref="B1:C3"/>
    <mergeCell ref="D1:G1"/>
    <mergeCell ref="H1:J1"/>
    <mergeCell ref="F3:G3"/>
    <mergeCell ref="F4:G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</mergeCells>
  <hyperlinks>
    <hyperlink ref="C4" r:id="rId1" tooltip="TTI60 [PDF]" display="https://www.teejet.com/CMSImages/TEEJET/documents/bulletins/spray-application/LI-TJ201-TTI60.pdf" xr:uid="{00000000-0004-0000-0300-000000000000}"/>
    <hyperlink ref="C5" r:id="rId2" tooltip="Turbo TeeJet [PDF]" display="https://www.teejet.com/CMSImages/TEEJET/documents/catalogs/broadcast_nozzles.pdf" xr:uid="{00000000-0004-0000-0300-000001000000}"/>
    <hyperlink ref="C6" r:id="rId3" tooltip="Turbo TeeJet &lt; 30 PSI [PDF]" display="https://www.teejet.com/CMSImages/TEEJET/documents/catalogs/broadcast_nozzles.pdf" xr:uid="{00000000-0004-0000-0300-000002000000}"/>
    <hyperlink ref="C7" r:id="rId4" location="page=10" tooltip="Turbo TwinJet [PDF]" display="https://www.teejet.com/CMSImages/TEEJET/documents/catalogs/broadcast_nozzles.pdf - page=10" xr:uid="{00000000-0004-0000-0300-000003000000}"/>
    <hyperlink ref="C8" r:id="rId5" location="page=10" tooltip="Turbo TwinJet &lt; 30 PSI [PDF]" display="https://www.teejet.com/CMSImages/TEEJET/documents/catalogs/broadcast_nozzles.pdf - page=10" xr:uid="{00000000-0004-0000-0300-000004000000}"/>
    <hyperlink ref="C10" r:id="rId6" location="page=11" tooltip="Air Induction Turbo TwinJet [PDF]" display="https://www.teejet.com/CMSImages/TEEJET/documents/catalogs/broadcast_nozzles.pdf - page=11" xr:uid="{00000000-0004-0000-0300-000005000000}"/>
    <hyperlink ref="C11" r:id="rId7" location="page=12" tooltip="AI 3070 [PDF]" display="https://www.teejet.com/CMSImages/TEEJET/documents/catalogs/broadcast_nozzles.pdf - page=12" xr:uid="{00000000-0004-0000-0300-000006000000}"/>
    <hyperlink ref="C12" r:id="rId8" location="page=6" tooltip="XR, XRC TeeJet [PDF]" display="https://www.teejet.com/CMSImages/TEEJET/documents/catalogs/broadcast_nozzles.pdf - page=6" xr:uid="{00000000-0004-0000-0300-000007000000}"/>
    <hyperlink ref="C13" r:id="rId9" location="page=6" tooltip="XR, XRC TeeJet &lt; 30 PSI [PDF]" display="https://www.teejet.com/CMSImages/TEEJET/documents/catalogs/broadcast_nozzles.pdf - page=6" xr:uid="{00000000-0004-0000-0300-000008000000}"/>
    <hyperlink ref="C14" r:id="rId10" location="page=2" tooltip="AIXR TeeJet [PDF]" display="https://www.teejet.com/CMSImages/TEEJET/documents/catalogs/broadcast_nozzles.pdf - page=2" xr:uid="{00000000-0004-0000-0300-000009000000}"/>
    <hyperlink ref="C15" r:id="rId11" location="page=3" tooltip="AI, AIC TeeJet [PDF]" display="https://www.teejet.com/CMSImages/TEEJET/documents/catalogs/broadcast_nozzles.pdf - page=3" xr:uid="{00000000-0004-0000-0300-00000A000000}"/>
    <hyperlink ref="C16" r:id="rId12" location="page=14" tooltip="TwinJet [PDF]" display="https://www.teejet.com/CMSImages/TEEJET/documents/catalogs/broadcast_nozzles.pdf - page=14" xr:uid="{00000000-0004-0000-0300-00000B000000}"/>
    <hyperlink ref="C17" r:id="rId13" location="page=15" tooltip="DG TwinJet [PDF]" display="https://www.teejet.com/CMSImages/TEEJET/documents/catalogs/broadcast_nozzles.pdf - page=15" xr:uid="{00000000-0004-0000-0300-00000C000000}"/>
    <hyperlink ref="C18" r:id="rId14" location="page=16" tooltip="Turbo FloodJet [PDF]" display="https://www.teejet.com/CMSImages/TEEJET/documents/catalogs/broadcast_nozzles.pdf - page=16" xr:uid="{00000000-0004-0000-0300-00000D000000}"/>
    <hyperlink ref="C19" r:id="rId15" location="page=20" tooltip="TurfJet [PDF]" display="https://www.teejet.com/CMSImages/TEEJET/documents/catalogs/broadcast_nozzles.pdf - page=20" xr:uid="{00000000-0004-0000-0300-00000E000000}"/>
    <hyperlink ref="C20" r:id="rId16" location="page=18" tooltip="QCTF Turbo FloodJet [PDF]" display="https://www.teejet.com/CMSImages/TEEJET/documents/catalogs/broadcast_nozzles.pdf - page=18" xr:uid="{00000000-0004-0000-0300-00000F000000}"/>
    <hyperlink ref="C9" r:id="rId17" location="page=5" tooltip="Turbo TeeJet Induction [PDF]" display="https://www.teejet.com/CMSImages/TEEJET/documents/catalogs/broadcast_nozzles.pdf - page=5" xr:uid="{00000000-0004-0000-0300-000010000000}"/>
  </hyperlinks>
  <pageMargins left="0.7" right="0.7" top="0.75" bottom="0.75" header="0.3" footer="0.3"/>
  <drawing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B2:I12"/>
  <sheetViews>
    <sheetView workbookViewId="0">
      <selection activeCell="G31" sqref="G31"/>
    </sheetView>
  </sheetViews>
  <sheetFormatPr baseColWidth="10" defaultColWidth="8.83203125" defaultRowHeight="15"/>
  <cols>
    <col min="3" max="3" width="10.1640625" bestFit="1" customWidth="1"/>
    <col min="6" max="6" width="11" bestFit="1" customWidth="1"/>
    <col min="7" max="7" width="10" bestFit="1" customWidth="1"/>
    <col min="9" max="9" width="16.5" bestFit="1" customWidth="1"/>
  </cols>
  <sheetData>
    <row r="2" spans="2:9">
      <c r="B2" s="1" t="s">
        <v>0</v>
      </c>
      <c r="C2" s="1" t="s">
        <v>1</v>
      </c>
      <c r="D2" s="1" t="s">
        <v>2</v>
      </c>
      <c r="F2" s="1" t="s">
        <v>8</v>
      </c>
      <c r="G2" s="1" t="s">
        <v>5</v>
      </c>
    </row>
    <row r="3" spans="2:9">
      <c r="B3" s="1">
        <v>15</v>
      </c>
      <c r="C3" s="1">
        <v>50</v>
      </c>
      <c r="D3" s="1">
        <v>400</v>
      </c>
      <c r="F3" t="s">
        <v>3</v>
      </c>
      <c r="G3" t="s">
        <v>6</v>
      </c>
      <c r="I3" t="s">
        <v>60</v>
      </c>
    </row>
    <row r="4" spans="2:9">
      <c r="B4" s="1">
        <v>20</v>
      </c>
      <c r="C4" s="1">
        <v>60</v>
      </c>
      <c r="D4" s="1">
        <v>500</v>
      </c>
      <c r="F4" t="s">
        <v>4</v>
      </c>
      <c r="G4" t="s">
        <v>7</v>
      </c>
    </row>
    <row r="5" spans="2:9">
      <c r="B5" s="1">
        <v>30</v>
      </c>
      <c r="C5" s="1">
        <v>70</v>
      </c>
      <c r="D5" s="1">
        <v>600</v>
      </c>
    </row>
    <row r="6" spans="2:9">
      <c r="C6" s="1">
        <v>80</v>
      </c>
      <c r="D6" s="1">
        <v>700</v>
      </c>
    </row>
    <row r="7" spans="2:9">
      <c r="C7" s="1">
        <v>90</v>
      </c>
      <c r="D7" s="1">
        <v>750</v>
      </c>
    </row>
    <row r="8" spans="2:9">
      <c r="C8" s="1">
        <v>100</v>
      </c>
      <c r="D8" s="1">
        <v>800</v>
      </c>
    </row>
    <row r="9" spans="2:9">
      <c r="C9" s="1">
        <v>110</v>
      </c>
      <c r="D9" s="1">
        <v>850</v>
      </c>
    </row>
    <row r="10" spans="2:9">
      <c r="C10" s="1">
        <v>120</v>
      </c>
      <c r="D10" s="1">
        <v>1000</v>
      </c>
    </row>
    <row r="11" spans="2:9">
      <c r="C11" s="1"/>
      <c r="D11" s="1">
        <v>1200</v>
      </c>
    </row>
    <row r="12" spans="2:9">
      <c r="C12" s="1"/>
      <c r="D12" s="1">
        <v>1600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B7E-596C-4026-BC99-D769727BDEC6}">
  <sheetPr codeName="Sheet14"/>
  <dimension ref="A2:I91"/>
  <sheetViews>
    <sheetView topLeftCell="A25" zoomScale="150" zoomScaleNormal="150" workbookViewId="0">
      <selection activeCell="C43" sqref="C43"/>
    </sheetView>
  </sheetViews>
  <sheetFormatPr baseColWidth="10" defaultColWidth="11.5" defaultRowHeight="15"/>
  <cols>
    <col min="1" max="1" width="12.6640625" bestFit="1" customWidth="1"/>
    <col min="2" max="2" width="33" customWidth="1"/>
    <col min="3" max="3" width="28.33203125" bestFit="1" customWidth="1"/>
    <col min="4" max="4" width="22" bestFit="1" customWidth="1"/>
    <col min="5" max="5" width="23" bestFit="1" customWidth="1"/>
    <col min="6" max="6" width="8.33203125" bestFit="1" customWidth="1"/>
    <col min="8" max="8" width="26.83203125" bestFit="1" customWidth="1"/>
  </cols>
  <sheetData>
    <row r="2" spans="1:8">
      <c r="A2" s="23" t="s">
        <v>61</v>
      </c>
      <c r="D2" s="23" t="s">
        <v>63</v>
      </c>
      <c r="G2" s="23" t="s">
        <v>64</v>
      </c>
    </row>
    <row r="3" spans="1:8">
      <c r="B3" t="s">
        <v>62</v>
      </c>
      <c r="E3" t="s">
        <v>1</v>
      </c>
      <c r="H3" t="s">
        <v>0</v>
      </c>
    </row>
    <row r="4" spans="1:8">
      <c r="B4" s="24">
        <v>3</v>
      </c>
      <c r="E4" s="24">
        <v>3</v>
      </c>
      <c r="H4" s="24">
        <v>2</v>
      </c>
    </row>
    <row r="5" spans="1:8">
      <c r="E5" t="s">
        <v>0</v>
      </c>
      <c r="H5" t="s">
        <v>134</v>
      </c>
    </row>
    <row r="6" spans="1:8">
      <c r="E6" s="24">
        <v>1</v>
      </c>
      <c r="H6" s="24">
        <v>8</v>
      </c>
    </row>
    <row r="7" spans="1:8">
      <c r="H7" t="s">
        <v>1</v>
      </c>
    </row>
    <row r="8" spans="1:8">
      <c r="H8" s="24">
        <v>6</v>
      </c>
    </row>
    <row r="9" spans="1:8">
      <c r="A9" s="23" t="s">
        <v>65</v>
      </c>
    </row>
    <row r="10" spans="1:8">
      <c r="B10" t="s">
        <v>66</v>
      </c>
    </row>
    <row r="11" spans="1:8">
      <c r="B11" s="24">
        <v>6</v>
      </c>
    </row>
    <row r="13" spans="1:8">
      <c r="B13" s="42" t="s">
        <v>67</v>
      </c>
      <c r="C13" s="42" t="s">
        <v>68</v>
      </c>
      <c r="D13" s="42" t="s">
        <v>69</v>
      </c>
    </row>
    <row r="14" spans="1:8">
      <c r="B14" s="42" t="s">
        <v>70</v>
      </c>
      <c r="C14" s="42">
        <v>0.84</v>
      </c>
      <c r="D14" s="42">
        <v>0.92</v>
      </c>
    </row>
    <row r="15" spans="1:8">
      <c r="B15" s="42" t="s">
        <v>71</v>
      </c>
      <c r="C15" s="42">
        <v>0.96</v>
      </c>
      <c r="D15" s="42">
        <v>0.88</v>
      </c>
    </row>
    <row r="16" spans="1:8">
      <c r="B16" s="42" t="s">
        <v>72</v>
      </c>
      <c r="C16" s="42">
        <v>1</v>
      </c>
      <c r="D16" s="42">
        <v>1</v>
      </c>
    </row>
    <row r="17" spans="1:4">
      <c r="B17" s="42" t="s">
        <v>73</v>
      </c>
      <c r="C17" s="42">
        <v>1.08</v>
      </c>
      <c r="D17" s="42">
        <v>1.04</v>
      </c>
    </row>
    <row r="18" spans="1:4">
      <c r="B18" s="42" t="s">
        <v>74</v>
      </c>
      <c r="C18" s="42">
        <v>1.2</v>
      </c>
      <c r="D18" s="42">
        <v>1.1000000000000001</v>
      </c>
    </row>
    <row r="19" spans="1:4">
      <c r="B19" s="42" t="s">
        <v>75</v>
      </c>
      <c r="C19" s="42">
        <v>1.28</v>
      </c>
      <c r="D19" s="42">
        <v>1.1299999999999999</v>
      </c>
    </row>
    <row r="20" spans="1:4">
      <c r="B20" s="42" t="s">
        <v>76</v>
      </c>
      <c r="C20" s="42">
        <v>1.32</v>
      </c>
      <c r="D20" s="42">
        <v>1.1499999999999999</v>
      </c>
    </row>
    <row r="21" spans="1:4">
      <c r="B21" s="42" t="s">
        <v>77</v>
      </c>
      <c r="C21" s="42">
        <v>1.44</v>
      </c>
      <c r="D21" s="42">
        <v>1.2</v>
      </c>
    </row>
    <row r="22" spans="1:4">
      <c r="B22" s="42" t="s">
        <v>78</v>
      </c>
      <c r="C22" s="42">
        <v>1.68</v>
      </c>
      <c r="D22" s="42">
        <v>1.3</v>
      </c>
    </row>
    <row r="24" spans="1:4">
      <c r="A24" s="23" t="s">
        <v>79</v>
      </c>
    </row>
    <row r="25" spans="1:4">
      <c r="B25" s="25" t="s">
        <v>80</v>
      </c>
      <c r="C25" s="24">
        <v>6</v>
      </c>
      <c r="D25" t="str" cm="1">
        <f t="array" ref="D25">INDEX(Unit_of_Measure,Unit_of_measure_cell_link)</f>
        <v>One_Gallon</v>
      </c>
    </row>
    <row r="26" spans="1:4">
      <c r="B26" t="s">
        <v>82</v>
      </c>
      <c r="C26" t="s">
        <v>81</v>
      </c>
    </row>
    <row r="27" spans="1:4">
      <c r="B27" t="s">
        <v>83</v>
      </c>
      <c r="C27" t="s">
        <v>144</v>
      </c>
    </row>
    <row r="28" spans="1:4">
      <c r="B28" t="s">
        <v>84</v>
      </c>
      <c r="C28" t="s">
        <v>145</v>
      </c>
    </row>
    <row r="29" spans="1:4">
      <c r="B29" t="s">
        <v>85</v>
      </c>
      <c r="C29" t="s">
        <v>146</v>
      </c>
    </row>
    <row r="30" spans="1:4">
      <c r="B30" t="s">
        <v>86</v>
      </c>
      <c r="C30" t="s">
        <v>147</v>
      </c>
    </row>
    <row r="31" spans="1:4">
      <c r="B31" t="s">
        <v>87</v>
      </c>
      <c r="C31" t="s">
        <v>148</v>
      </c>
    </row>
    <row r="32" spans="1:4">
      <c r="B32" t="s">
        <v>88</v>
      </c>
      <c r="C32" t="s">
        <v>149</v>
      </c>
    </row>
    <row r="34" spans="2:9">
      <c r="B34" s="25" t="s">
        <v>89</v>
      </c>
      <c r="C34" s="24">
        <v>5</v>
      </c>
    </row>
    <row r="35" spans="2:9">
      <c r="B35" s="25" t="str" cm="1">
        <f t="array" ref="B35:H35">TRANSPOSE(B26:B32)</f>
        <v>One Acre</v>
      </c>
      <c r="C35" s="25" t="str">
        <v>One Hectare</v>
      </c>
      <c r="D35" s="25" t="str">
        <v>One gallon Per Acre (GPA)</v>
      </c>
      <c r="E35" s="25" t="str">
        <v>One gallon Per 1000 SQ. FT</v>
      </c>
      <c r="F35" s="25" t="str">
        <v>One Mile</v>
      </c>
      <c r="G35" s="25" t="str">
        <v>One gallon</v>
      </c>
      <c r="H35" s="25" t="str">
        <v>One pound per square inch (PSI)</v>
      </c>
      <c r="I35" s="25"/>
    </row>
    <row r="36" spans="2:9"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 t="s">
        <v>95</v>
      </c>
      <c r="H36" t="s">
        <v>96</v>
      </c>
    </row>
    <row r="37" spans="2:9">
      <c r="B37" t="s">
        <v>97</v>
      </c>
      <c r="D37" t="s">
        <v>98</v>
      </c>
      <c r="F37" t="s">
        <v>99</v>
      </c>
      <c r="G37" t="s">
        <v>100</v>
      </c>
      <c r="H37" t="s">
        <v>101</v>
      </c>
    </row>
    <row r="38" spans="2:9">
      <c r="B38" t="s">
        <v>102</v>
      </c>
      <c r="F38" t="s">
        <v>103</v>
      </c>
      <c r="G38" t="s">
        <v>104</v>
      </c>
    </row>
    <row r="39" spans="2:9">
      <c r="G39" t="s">
        <v>105</v>
      </c>
    </row>
    <row r="40" spans="2:9">
      <c r="B40" t="str" cm="1">
        <f t="array" aca="1" ref="B40:B44" ca="1">INDIRECT(D25)</f>
        <v>128 Fluid oz</v>
      </c>
      <c r="G40" t="s">
        <v>106</v>
      </c>
    </row>
    <row r="41" spans="2:9">
      <c r="B41" t="str">
        <f ca="1"/>
        <v>8 pints</v>
      </c>
    </row>
    <row r="42" spans="2:9">
      <c r="B42" t="str">
        <f ca="1"/>
        <v>4 quarts</v>
      </c>
    </row>
    <row r="43" spans="2:9">
      <c r="B43" t="str">
        <f ca="1"/>
        <v>3.79 liters</v>
      </c>
    </row>
    <row r="44" spans="2:9">
      <c r="B44" t="str">
        <f ca="1"/>
        <v>0.83 imperial gallon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6" customHeight="1"/>
    <row r="83" spans="5:6" ht="20" customHeight="1"/>
    <row r="91" spans="5:6">
      <c r="E91" s="27"/>
      <c r="F91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5"/>
  <dimension ref="B1:E12"/>
  <sheetViews>
    <sheetView workbookViewId="0">
      <selection activeCell="G18" sqref="G18"/>
    </sheetView>
  </sheetViews>
  <sheetFormatPr baseColWidth="10" defaultColWidth="9.1640625" defaultRowHeight="15"/>
  <cols>
    <col min="1" max="1" width="9.1640625" style="2"/>
    <col min="2" max="2" width="12.5" style="2" customWidth="1"/>
    <col min="3" max="3" width="18.83203125" style="2" customWidth="1"/>
    <col min="4" max="4" width="13.1640625" style="2" customWidth="1"/>
    <col min="5" max="5" width="13.33203125" style="2" customWidth="1"/>
    <col min="6" max="16384" width="9.1640625" style="2"/>
  </cols>
  <sheetData>
    <row r="1" spans="2:5">
      <c r="B1"/>
      <c r="C1"/>
      <c r="D1"/>
      <c r="E1"/>
    </row>
    <row r="2" spans="2:5" ht="63" customHeight="1">
      <c r="B2" s="132" t="s">
        <v>52</v>
      </c>
      <c r="C2" s="133"/>
      <c r="D2" s="17" t="s">
        <v>53</v>
      </c>
      <c r="E2" s="17" t="s">
        <v>54</v>
      </c>
    </row>
    <row r="3" spans="2:5" ht="16">
      <c r="B3" s="18"/>
      <c r="C3" s="19" t="s">
        <v>55</v>
      </c>
      <c r="D3" s="20" t="s">
        <v>21</v>
      </c>
      <c r="E3" s="21" t="s">
        <v>23</v>
      </c>
    </row>
    <row r="4" spans="2:5" ht="16">
      <c r="B4" s="18"/>
      <c r="C4" s="19" t="s">
        <v>56</v>
      </c>
      <c r="D4" s="21" t="s">
        <v>23</v>
      </c>
      <c r="E4" s="20" t="s">
        <v>21</v>
      </c>
    </row>
    <row r="5" spans="2:5" ht="16">
      <c r="B5" s="18"/>
      <c r="C5" s="19" t="s">
        <v>57</v>
      </c>
      <c r="D5" s="18"/>
      <c r="E5" s="20" t="s">
        <v>21</v>
      </c>
    </row>
    <row r="6" spans="2:5" ht="16">
      <c r="B6" s="18"/>
      <c r="C6" s="19" t="s">
        <v>58</v>
      </c>
      <c r="D6" s="18"/>
      <c r="E6" s="20" t="s">
        <v>21</v>
      </c>
    </row>
    <row r="7" spans="2:5" ht="32">
      <c r="B7" s="18"/>
      <c r="C7" s="19" t="s">
        <v>59</v>
      </c>
      <c r="D7" s="21" t="s">
        <v>23</v>
      </c>
      <c r="E7" s="18"/>
    </row>
    <row r="8" spans="2:5" ht="37.5" customHeight="1">
      <c r="B8" s="22"/>
      <c r="C8" s="19" t="s">
        <v>34</v>
      </c>
      <c r="D8" s="21" t="s">
        <v>23</v>
      </c>
      <c r="E8" s="18"/>
    </row>
    <row r="9" spans="2:5" ht="41.25" customHeight="1">
      <c r="B9" s="18"/>
      <c r="C9" s="19" t="s">
        <v>47</v>
      </c>
      <c r="D9" s="18"/>
      <c r="E9" s="21" t="s">
        <v>23</v>
      </c>
    </row>
    <row r="10" spans="2:5" ht="16">
      <c r="B10" s="18"/>
      <c r="C10" s="19" t="s">
        <v>28</v>
      </c>
      <c r="D10" s="20" t="s">
        <v>21</v>
      </c>
      <c r="E10" s="18"/>
    </row>
    <row r="11" spans="2:5" ht="48" customHeight="1">
      <c r="B11" s="18"/>
      <c r="C11" s="19" t="s">
        <v>37</v>
      </c>
      <c r="D11" s="20" t="s">
        <v>21</v>
      </c>
      <c r="E11" s="18"/>
    </row>
    <row r="12" spans="2:5" ht="16">
      <c r="B12" s="18"/>
      <c r="C12" s="19" t="s">
        <v>39</v>
      </c>
      <c r="D12" s="20" t="s">
        <v>21</v>
      </c>
      <c r="E12" s="18"/>
    </row>
  </sheetData>
  <mergeCells count="1">
    <mergeCell ref="B2:C2"/>
  </mergeCells>
  <hyperlinks>
    <hyperlink ref="C3" r:id="rId1" location="page=2" tooltip="StreamJet (7-orifice) [PDF]" display="https://www.teejet.com/CMSImages/TEEJET/documents/catalogs/fertilizer_nozzles.pdf - page=2" xr:uid="{00000000-0004-0000-0500-000000000000}"/>
    <hyperlink ref="C4" r:id="rId2" tooltip="StreamJet (3-orifice) [PDF]" display="https://www.teejet.com/CMSImages/TEEJET/documents/catalogs/fertilizer_nozzles.pdf" xr:uid="{00000000-0004-0000-0500-000001000000}"/>
    <hyperlink ref="C5" r:id="rId3" location="page=4" tooltip="StreamJet (1-orifice) [PDF]" display="https://www.teejet.com/CMSImages/TEEJET/documents/catalogs/fertilizer_nozzles.pdf - page=4" xr:uid="{00000000-0004-0000-0500-000002000000}"/>
    <hyperlink ref="C6" r:id="rId4" location="page=3" tooltip="CP4916 (orifice plate) [PDF]" display="https://www.teejet.com/CMSImages/TEEJET/documents/catalogs/fertilizer_nozzles.pdf - page=3" xr:uid="{00000000-0004-0000-0500-000003000000}"/>
    <hyperlink ref="C7" r:id="rId5" location="page=8" tooltip="TP TeeJet (large capacity) [PDF]" display="https://www.teejet.com/CMSImages/TEEJET/documents/catalogs/broadcast_nozzles.pdf - page=8" xr:uid="{00000000-0004-0000-0500-000004000000}"/>
    <hyperlink ref="C8" r:id="rId6" location="page=3" tooltip="AI, AIC TeeJet [PDF]" display="https://www.teejet.com/CMSImages/TEEJET/documents/catalogs/broadcast_nozzles.pdf - page=3" xr:uid="{00000000-0004-0000-0500-000005000000}"/>
    <hyperlink ref="C9" r:id="rId7" location="page=6" tooltip="AIUB TeeJet [PDF]" display="https://www.teejet.com/CMSImages/TEEJET/documents/catalogs/banding_nozzles.pdf - page=6" xr:uid="{00000000-0004-0000-0500-000006000000}"/>
    <hyperlink ref="C10" r:id="rId8" location="page=5" tooltip="Turbo TeeJet Induction [PDF]" display="https://www.teejet.com/CMSImages/TEEJET/documents/catalogs/broadcast_nozzles.pdf - page=5" xr:uid="{00000000-0004-0000-0500-000007000000}"/>
    <hyperlink ref="C11" r:id="rId9" location="page=16" tooltip="Turbo FloodJet [PDF]" display="https://www.teejet.com/CMSImages/TEEJET/documents/catalogs/broadcast_nozzles.pdf - page=16" xr:uid="{00000000-0004-0000-0500-000008000000}"/>
    <hyperlink ref="C12" r:id="rId10" location="page=17" tooltip="QCTF Turbo FloodJet [PDF]" display="https://www.teejet.com/CMSImages/TEEJET/documents/catalogs/broadcast_nozzles.pdf - page=17" xr:uid="{00000000-0004-0000-0500-00000900000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95</vt:i4>
      </vt:variant>
    </vt:vector>
  </HeadingPairs>
  <TitlesOfParts>
    <vt:vector size="111" baseType="lpstr">
      <vt:lpstr>Nozzles Introduction</vt:lpstr>
      <vt:lpstr>Main Menu</vt:lpstr>
      <vt:lpstr>Nozzle Flow Rate Calculation</vt:lpstr>
      <vt:lpstr>Low Limit Calculation </vt:lpstr>
      <vt:lpstr>Pump Performance Calculation</vt:lpstr>
      <vt:lpstr>Density Conversion</vt:lpstr>
      <vt:lpstr>Additional Conversion</vt:lpstr>
      <vt:lpstr>Nozzle Selection Model</vt:lpstr>
      <vt:lpstr>Nozzle Selection Helper</vt:lpstr>
      <vt:lpstr>References </vt:lpstr>
      <vt:lpstr>Specialty Applications</vt:lpstr>
      <vt:lpstr>Sheet3</vt:lpstr>
      <vt:lpstr>Broadcast Nozzles</vt:lpstr>
      <vt:lpstr>Tables</vt:lpstr>
      <vt:lpstr>Helper</vt:lpstr>
      <vt:lpstr>Liquid Fertilizer</vt:lpstr>
      <vt:lpstr>Airblast</vt:lpstr>
      <vt:lpstr>Airblast_name</vt:lpstr>
      <vt:lpstr>Airblast_pics</vt:lpstr>
      <vt:lpstr>Airblast_rating</vt:lpstr>
      <vt:lpstr>Application_Type</vt:lpstr>
      <vt:lpstr>Application_Type_Cell_Link</vt:lpstr>
      <vt:lpstr>Applications_Types</vt:lpstr>
      <vt:lpstr>Banding_name</vt:lpstr>
      <vt:lpstr>Banding_Pics</vt:lpstr>
      <vt:lpstr>Banding_rating</vt:lpstr>
      <vt:lpstr>Boom_Size</vt:lpstr>
      <vt:lpstr>Broad_Nozzles_Name_Matcher</vt:lpstr>
      <vt:lpstr>Broadcast</vt:lpstr>
      <vt:lpstr>Broadcast_Catagories</vt:lpstr>
      <vt:lpstr>Broadcast_Catagories_Cell_Link</vt:lpstr>
      <vt:lpstr>Broadcast_Nozzles_Cell_Link</vt:lpstr>
      <vt:lpstr>Broadcast_pics</vt:lpstr>
      <vt:lpstr>broadcastpicsrow</vt:lpstr>
      <vt:lpstr>Column_name</vt:lpstr>
      <vt:lpstr>Conversion_Factor</vt:lpstr>
      <vt:lpstr>Direct_Spraying_name</vt:lpstr>
      <vt:lpstr>Direct_Spraying_Pics</vt:lpstr>
      <vt:lpstr>Direct_Spraying_rating</vt:lpstr>
      <vt:lpstr>Directed</vt:lpstr>
      <vt:lpstr>Drift_Management</vt:lpstr>
      <vt:lpstr>Drift_Management_All_Applications</vt:lpstr>
      <vt:lpstr>Drift_Management_rating</vt:lpstr>
      <vt:lpstr>F_Contact_Banding</vt:lpstr>
      <vt:lpstr>F_Contact_Direct_Spraying</vt:lpstr>
      <vt:lpstr>F_Systemic_Banding</vt:lpstr>
      <vt:lpstr>F_Systemic_Direct_Spraying</vt:lpstr>
      <vt:lpstr>Final_name</vt:lpstr>
      <vt:lpstr>Fungicides</vt:lpstr>
      <vt:lpstr>Fungicides1</vt:lpstr>
      <vt:lpstr>Fungicides1_Contact</vt:lpstr>
      <vt:lpstr>Fungicides1_rating</vt:lpstr>
      <vt:lpstr>Fungicides1_Systemic</vt:lpstr>
      <vt:lpstr>Gallons</vt:lpstr>
      <vt:lpstr>H_Post_Emergence_Contact_Banding</vt:lpstr>
      <vt:lpstr>H_Post_Emergence_Contact_Direct_Spraying</vt:lpstr>
      <vt:lpstr>H_Post_Emergence_Systemic_Banding</vt:lpstr>
      <vt:lpstr>H_Post_Emergence_Systemic_Direct_Spraying</vt:lpstr>
      <vt:lpstr>H_Pre_Emergence_Banding</vt:lpstr>
      <vt:lpstr>H_Pre_Emergence_Direct_Spraying</vt:lpstr>
      <vt:lpstr>Herbicides</vt:lpstr>
      <vt:lpstr>Herbicides1</vt:lpstr>
      <vt:lpstr>Herbicides1_Post_Emergence_Contact</vt:lpstr>
      <vt:lpstr>Herbicides1_Post_Emergence_Systemic</vt:lpstr>
      <vt:lpstr>Herbicides1_rating</vt:lpstr>
      <vt:lpstr>Herbicides1_Soil_Applied</vt:lpstr>
      <vt:lpstr>I_Contact_Banding</vt:lpstr>
      <vt:lpstr>I_Contact_Direct_Spraying</vt:lpstr>
      <vt:lpstr>I_Systemic_Banding</vt:lpstr>
      <vt:lpstr>I_Systemic_Directed_Spraying</vt:lpstr>
      <vt:lpstr>If_left</vt:lpstr>
      <vt:lpstr>IF_right</vt:lpstr>
      <vt:lpstr>Insecticides</vt:lpstr>
      <vt:lpstr>Insecticides1</vt:lpstr>
      <vt:lpstr>Insecticides1_Contact</vt:lpstr>
      <vt:lpstr>Insecticides1_rating</vt:lpstr>
      <vt:lpstr>Insecticides1_Systemic</vt:lpstr>
      <vt:lpstr>LF_Application</vt:lpstr>
      <vt:lpstr>LF_Application_CellLInk</vt:lpstr>
      <vt:lpstr>LF_Applications</vt:lpstr>
      <vt:lpstr>LF_Name</vt:lpstr>
      <vt:lpstr>LF_Nozzles_Cell_Link</vt:lpstr>
      <vt:lpstr>LF_Picfinder</vt:lpstr>
      <vt:lpstr>LF_Pics</vt:lpstr>
      <vt:lpstr>LF_Rating</vt:lpstr>
      <vt:lpstr>Nozzle_Rating_Range</vt:lpstr>
      <vt:lpstr>One_Acre</vt:lpstr>
      <vt:lpstr>One_gallon</vt:lpstr>
      <vt:lpstr>One_gallon_Per_1000_SQ._FT</vt:lpstr>
      <vt:lpstr>One_gallon_Per_Acre__GPA</vt:lpstr>
      <vt:lpstr>One_Hectare</vt:lpstr>
      <vt:lpstr>One_Mile</vt:lpstr>
      <vt:lpstr>One_pound_per_square_inch__PSI</vt:lpstr>
      <vt:lpstr>Partial_S_Application</vt:lpstr>
      <vt:lpstr>Pics_Range</vt:lpstr>
      <vt:lpstr>PWM_Nozzle_Control</vt:lpstr>
      <vt:lpstr>PWM_Nozzle_Control_All_Applications</vt:lpstr>
      <vt:lpstr>PWM_Nozzle_Control_rating</vt:lpstr>
      <vt:lpstr>row</vt:lpstr>
      <vt:lpstr>S_Application</vt:lpstr>
      <vt:lpstr>Spacing</vt:lpstr>
      <vt:lpstr>Speciality_Application</vt:lpstr>
      <vt:lpstr>Speciality_Nozzles_Cell_Link</vt:lpstr>
      <vt:lpstr>Specialty_Application</vt:lpstr>
      <vt:lpstr>Specialty_Application_Cell_Link</vt:lpstr>
      <vt:lpstr>Specialty_Application_Types</vt:lpstr>
      <vt:lpstr>Specialty_Options_celllink</vt:lpstr>
      <vt:lpstr>Specific_Gravity</vt:lpstr>
      <vt:lpstr>Unit_of_Measure</vt:lpstr>
      <vt:lpstr>Unit_of_measure_cell_link</vt:lpstr>
      <vt:lpstr>Weight_of_Solution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 2 - Part 1</dc:title>
  <dc:subject>K327</dc:subject>
  <dc:creator>Serex, Paul</dc:creator>
  <dc:description>Form Controls Summer 2018</dc:description>
  <cp:lastModifiedBy>Microsoft Office User</cp:lastModifiedBy>
  <dcterms:created xsi:type="dcterms:W3CDTF">2014-12-04T14:22:14Z</dcterms:created>
  <dcterms:modified xsi:type="dcterms:W3CDTF">2023-03-15T19:53:37Z</dcterms:modified>
</cp:coreProperties>
</file>