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ichardevans/Docs/Economics/OSE/KS-FlatTax/data/"/>
    </mc:Choice>
  </mc:AlternateContent>
  <xr:revisionPtr revIDLastSave="0" documentId="13_ncr:1_{A598E631-0F6E-0C43-A82F-92EB5659BB06}" xr6:coauthVersionLast="47" xr6:coauthVersionMax="47" xr10:uidLastSave="{00000000-0000-0000-0000-000000000000}"/>
  <bookViews>
    <workbookView xWindow="-21200" yWindow="13760" windowWidth="19980" windowHeight="13500" xr2:uid="{D034F2A3-9101-E840-BA85-5E51C69A619D}"/>
  </bookViews>
  <sheets>
    <sheet name="Main" sheetId="1" r:id="rId1"/>
    <sheet name="Quadratic"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1" l="1"/>
  <c r="O14" i="1"/>
  <c r="N14" i="1"/>
  <c r="M14" i="1"/>
  <c r="L14" i="1"/>
  <c r="K14" i="1"/>
  <c r="J14" i="1"/>
  <c r="I14" i="1"/>
  <c r="H14" i="1"/>
  <c r="M12" i="1"/>
  <c r="L12" i="1"/>
  <c r="O12" i="1" s="1"/>
  <c r="K12" i="1"/>
  <c r="N12" i="1" s="1"/>
  <c r="M13" i="1"/>
  <c r="L13" i="1"/>
  <c r="K13" i="1"/>
  <c r="J12" i="1"/>
  <c r="P12" i="1" s="1"/>
  <c r="I12" i="1"/>
  <c r="H12" i="1"/>
  <c r="J13" i="1"/>
  <c r="I13" i="1"/>
  <c r="H13" i="1"/>
  <c r="J8" i="1"/>
  <c r="I8" i="1"/>
  <c r="H8" i="1"/>
  <c r="F12" i="2"/>
  <c r="E12" i="2"/>
  <c r="F11" i="2"/>
  <c r="E11" i="2"/>
  <c r="F10" i="2"/>
  <c r="E10" i="2"/>
  <c r="D12" i="2"/>
  <c r="D11" i="2"/>
  <c r="D10" i="2"/>
  <c r="C12" i="2"/>
  <c r="B12" i="2"/>
  <c r="C11" i="2"/>
  <c r="B11" i="2"/>
  <c r="C10" i="2"/>
  <c r="B10" i="2"/>
  <c r="A12" i="2"/>
  <c r="A11" i="2"/>
  <c r="A10" i="2"/>
  <c r="M8" i="1"/>
  <c r="P8" i="1" s="1"/>
  <c r="L8" i="1"/>
  <c r="O8" i="1" s="1"/>
  <c r="K8" i="1"/>
  <c r="P9" i="1"/>
  <c r="O9" i="1"/>
  <c r="N9" i="1"/>
  <c r="M10" i="1"/>
  <c r="P10" i="1" s="1"/>
  <c r="L10" i="1"/>
  <c r="O10" i="1" s="1"/>
  <c r="K10" i="1"/>
  <c r="N10" i="1" s="1"/>
  <c r="P11" i="1"/>
  <c r="O11" i="1"/>
  <c r="N11" i="1"/>
  <c r="N13" i="1" l="1"/>
  <c r="O13" i="1"/>
  <c r="P13" i="1"/>
  <c r="N8" i="1"/>
</calcChain>
</file>

<file path=xl/sharedStrings.xml><?xml version="1.0" encoding="utf-8"?>
<sst xmlns="http://schemas.openxmlformats.org/spreadsheetml/2006/main" count="67" uniqueCount="60">
  <si>
    <t>Kansas cost estimate worksheet for 5.15% flat tax and new standard deductions</t>
  </si>
  <si>
    <t>http://www.kslegislature.org/li/b2023_24/measures/documents/fisc_note_sb169_00_0000.pdf</t>
  </si>
  <si>
    <t>Standard deduction</t>
  </si>
  <si>
    <t>Single</t>
  </si>
  <si>
    <t>FY2024</t>
  </si>
  <si>
    <t>FY2025</t>
  </si>
  <si>
    <t>FY2026</t>
  </si>
  <si>
    <t>Introduced</t>
  </si>
  <si>
    <t>Date</t>
  </si>
  <si>
    <t>Description</t>
  </si>
  <si>
    <t>flat rate</t>
  </si>
  <si>
    <t>Married Filing Separate</t>
  </si>
  <si>
    <t>Head of Household/Widow</t>
  </si>
  <si>
    <t>Cost estimate</t>
  </si>
  <si>
    <t>link</t>
  </si>
  <si>
    <t>Citation</t>
  </si>
  <si>
    <t>Adam Proffitt, "Fiscal Note for SB 169 by Senate Committee on Assessment and Taxation", Kansas Division of the Budget, Feb. 14, 2023, http://www.kslegislature.org/li/b2023_24/measures/documents/fisc_note_sb169_00_0000.pdf.</t>
  </si>
  <si>
    <t>House Substitute for SB 169</t>
  </si>
  <si>
    <t>Married filing Joint</t>
  </si>
  <si>
    <t>http://www.kslegislature.org/li/b2023_24/measures/documents/supp_note_sb169_01_0000.pdf</t>
  </si>
  <si>
    <t>Final version of House Substitute for SB 169</t>
  </si>
  <si>
    <t>Revision House Sub for SB 169</t>
  </si>
  <si>
    <t>http://www.kslegislature.org/li/b2023_24/committees/ctte_h_tax_1/documents/testimony/20230323_01.pdf</t>
  </si>
  <si>
    <t>Edward Penner,"Attachment 1", Testimony, Kansas Legislative Research Department, 3/23/2023, http://www.kslegislature.org/li/b2023_24/committees/ctte_h_tax_1/documents/testimony/20230323_01.pdf.</t>
  </si>
  <si>
    <t>Flat tax rate cost estimate</t>
  </si>
  <si>
    <t>Standard deduction cost estimate</t>
  </si>
  <si>
    <t>http://www.kslegislature.org/li/b2023_24/measures/documents/ccrb_sb169_02_04058pm</t>
  </si>
  <si>
    <t>Kansas Legislative Research Department, "Second Conference Committee Report Brief Senate Bill No. 169", Kansas Legislative Research Department, Apr. 5, 2023, http://www.kslegislature.org/li/b2023_24/measures/documents/ccrb_sb169_02_04058pm.pdf.</t>
  </si>
  <si>
    <t>Kansas Legislative Research Department, "Supplemental Note on House Substitute for Senate Bill No. 169", Supplemental Note, Kansas Legislative Research Department, Mar. 29, 2023, http://www.kslegislature.org/li/b2023_24/measures/documents/supp_note_sb169_01_0000.pdf.</t>
  </si>
  <si>
    <t>Imputed</t>
  </si>
  <si>
    <t>Partially imputed</t>
  </si>
  <si>
    <t>FY2024a</t>
  </si>
  <si>
    <t>FY2025a</t>
  </si>
  <si>
    <t>FY2026a</t>
  </si>
  <si>
    <t>Notes</t>
  </si>
  <si>
    <t>a The 0.0475 flat rate cost estimates for FY 2024, 2025, and 2026 were fit as a quadratic function with three coefficients to the three data points for the 0.0495, 0.0515, and 0.0525 estimates.</t>
  </si>
  <si>
    <t>FY2024b</t>
  </si>
  <si>
    <t>FY2025b</t>
  </si>
  <si>
    <t>FY2026b</t>
  </si>
  <si>
    <t>b1 The standard deduction cost estimates associated with the 0.0475 flat rate for FY 2024, 2025, and 2026 were fit as a linear function with two coefficients to the two data points of the current policy with no change and the cost of the standard deduction change in the last three amendments.</t>
  </si>
  <si>
    <t>b2 The cost of the standard deduction was not given in the 0.0515 estimate, so we imputed it as the cost of the other two with estimates.</t>
  </si>
  <si>
    <t>Current policy</t>
  </si>
  <si>
    <t>progressive</t>
  </si>
  <si>
    <t>FY2024c</t>
  </si>
  <si>
    <t>FY2025c</t>
  </si>
  <si>
    <t>FY2026c</t>
  </si>
  <si>
    <t>c1 The total cost estimate for the first introduced version of SB 169 clearly included more than the flat tax of 4.95% and the corresponding standard deductions. And that estimate did not break down the costs by component of the legislation. So we imputed the flat tax rate cost and the standard deduction cost and added those together to get total cost.</t>
  </si>
  <si>
    <t>c2 The total cost estimate for the final version of the bill with a 5.15% flat tax rate is partially imputed. The cost of the flat tax rate was given, but the cost of the standard deduction was not. That cost estimate only included the cost of the COLA adjustment to the standard deduction.</t>
  </si>
  <si>
    <t>Total bill cost estimate</t>
  </si>
  <si>
    <t>Total cost estimate (flat rate and standard deduction)</t>
  </si>
  <si>
    <t>Quadratic coefficient estimates</t>
  </si>
  <si>
    <t>We have three cost estimate data points from the Kansas Legislative Research Department for three different proposed flat tax rates</t>
  </si>
  <si>
    <t>Let the function to fit the data be 3 parameter quadratic: cost_year = a_year * (flat_rate ** 2) + b_year * flat_rate + c_year</t>
  </si>
  <si>
    <t>The 3 coefficients (a_year, b_year, c_year) are exactly identified by the data.</t>
  </si>
  <si>
    <t>a</t>
  </si>
  <si>
    <t>b</t>
  </si>
  <si>
    <t>c</t>
  </si>
  <si>
    <t>Alternative policy 1</t>
  </si>
  <si>
    <t>Alternative policy 2</t>
  </si>
  <si>
    <t>Alternative policy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</si>
</sst>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1"/>
      <color rgb="FF000000"/>
      <name val="Menlo"/>
      <family val="2"/>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3" fontId="0" fillId="0" borderId="0" xfId="0" applyNumberFormat="1"/>
    <xf numFmtId="14" fontId="0" fillId="0" borderId="0" xfId="0" applyNumberFormat="1"/>
    <xf numFmtId="0" fontId="3" fillId="0" borderId="0" xfId="0" applyFont="1"/>
    <xf numFmtId="10" fontId="0" fillId="0" borderId="0" xfId="0" applyNumberFormat="1"/>
    <xf numFmtId="0" fontId="2" fillId="0" borderId="0" xfId="1"/>
    <xf numFmtId="3" fontId="4" fillId="0" borderId="0" xfId="0" applyNumberFormat="1" applyFont="1"/>
    <xf numFmtId="3" fontId="5" fillId="0" borderId="0" xfId="0" applyNumberFormat="1" applyFont="1"/>
    <xf numFmtId="0" fontId="0" fillId="2" borderId="0" xfId="0" applyFill="1"/>
    <xf numFmtId="0" fontId="0" fillId="3" borderId="0" xfId="0" applyFill="1"/>
    <xf numFmtId="0" fontId="1" fillId="0" borderId="0" xfId="0" applyFont="1" applyAlignment="1">
      <alignment vertical="center"/>
    </xf>
    <xf numFmtId="0" fontId="0" fillId="0" borderId="0" xfId="0" applyFont="1" applyAlignment="1">
      <alignment vertical="center"/>
    </xf>
    <xf numFmtId="3" fontId="0" fillId="0" borderId="0" xfId="0" applyNumberFormat="1" applyFont="1" applyAlignment="1">
      <alignment vertical="center"/>
    </xf>
    <xf numFmtId="11"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kslegislature.org/li/b2023_24/measures/documents/supp_note_sb169_01_0000.pdf" TargetMode="External"/><Relationship Id="rId1" Type="http://schemas.openxmlformats.org/officeDocument/2006/relationships/hyperlink" Target="http://www.kslegislature.org/li/b2023_24/committees/ctte_h_tax_1/documents/testimony/20230323_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15DB-4016-5A4C-960D-024E5D1D6469}">
  <dimension ref="A1:U22"/>
  <sheetViews>
    <sheetView tabSelected="1" topLeftCell="F3" zoomScale="120" zoomScaleNormal="120" workbookViewId="0">
      <selection activeCell="A13" sqref="A13:XFD13"/>
    </sheetView>
  </sheetViews>
  <sheetFormatPr baseColWidth="10" defaultRowHeight="16" x14ac:dyDescent="0.2"/>
  <cols>
    <col min="2" max="2" width="11.1640625" bestFit="1" customWidth="1"/>
    <col min="3" max="3" width="12" bestFit="1" customWidth="1"/>
    <col min="4" max="5" width="11.83203125" bestFit="1" customWidth="1"/>
    <col min="8" max="8" width="14.1640625" customWidth="1"/>
    <col min="9" max="10" width="11.1640625" bestFit="1" customWidth="1"/>
    <col min="11" max="16" width="11.1640625" customWidth="1"/>
    <col min="19" max="21" width="11.1640625" bestFit="1" customWidth="1"/>
  </cols>
  <sheetData>
    <row r="1" spans="1:21" x14ac:dyDescent="0.2">
      <c r="A1" s="1" t="s">
        <v>0</v>
      </c>
    </row>
    <row r="2" spans="1:21" x14ac:dyDescent="0.2">
      <c r="A2" s="1"/>
      <c r="I2" s="9"/>
      <c r="J2" t="s">
        <v>29</v>
      </c>
    </row>
    <row r="3" spans="1:21" x14ac:dyDescent="0.2">
      <c r="I3" s="10"/>
      <c r="J3" t="s">
        <v>30</v>
      </c>
    </row>
    <row r="4" spans="1:21" x14ac:dyDescent="0.2">
      <c r="F4" s="2"/>
      <c r="G4" s="2"/>
      <c r="H4" s="2"/>
    </row>
    <row r="5" spans="1:21" x14ac:dyDescent="0.2">
      <c r="A5" s="11"/>
      <c r="B5" s="11"/>
      <c r="C5" s="11"/>
      <c r="D5" s="11" t="s">
        <v>2</v>
      </c>
      <c r="E5" s="11"/>
      <c r="F5" s="11"/>
      <c r="G5" s="11"/>
      <c r="H5" s="11" t="s">
        <v>24</v>
      </c>
      <c r="I5" s="11"/>
      <c r="J5" s="11"/>
      <c r="K5" s="11" t="s">
        <v>25</v>
      </c>
      <c r="L5" s="11"/>
      <c r="M5" s="11"/>
      <c r="N5" s="11" t="s">
        <v>49</v>
      </c>
      <c r="O5" s="11"/>
      <c r="P5" s="11"/>
      <c r="Q5" s="11" t="s">
        <v>13</v>
      </c>
      <c r="R5" s="11"/>
      <c r="S5" s="1" t="s">
        <v>48</v>
      </c>
    </row>
    <row r="6" spans="1:21" x14ac:dyDescent="0.2">
      <c r="A6" s="11" t="s">
        <v>9</v>
      </c>
      <c r="B6" s="11" t="s">
        <v>8</v>
      </c>
      <c r="C6" s="11" t="s">
        <v>10</v>
      </c>
      <c r="D6" s="11" t="s">
        <v>3</v>
      </c>
      <c r="E6" s="11" t="s">
        <v>18</v>
      </c>
      <c r="F6" s="11" t="s">
        <v>11</v>
      </c>
      <c r="G6" s="11" t="s">
        <v>12</v>
      </c>
      <c r="H6" s="11" t="s">
        <v>31</v>
      </c>
      <c r="I6" s="11" t="s">
        <v>32</v>
      </c>
      <c r="J6" s="11" t="s">
        <v>33</v>
      </c>
      <c r="K6" s="11" t="s">
        <v>36</v>
      </c>
      <c r="L6" s="11" t="s">
        <v>37</v>
      </c>
      <c r="M6" s="11" t="s">
        <v>38</v>
      </c>
      <c r="N6" s="11" t="s">
        <v>43</v>
      </c>
      <c r="O6" s="11" t="s">
        <v>44</v>
      </c>
      <c r="P6" s="11" t="s">
        <v>45</v>
      </c>
      <c r="Q6" s="11" t="s">
        <v>14</v>
      </c>
      <c r="R6" s="11" t="s">
        <v>15</v>
      </c>
      <c r="S6" s="11" t="s">
        <v>4</v>
      </c>
      <c r="T6" s="11" t="s">
        <v>5</v>
      </c>
      <c r="U6" s="11" t="s">
        <v>6</v>
      </c>
    </row>
    <row r="7" spans="1:21" x14ac:dyDescent="0.2">
      <c r="A7" s="12" t="s">
        <v>41</v>
      </c>
      <c r="B7" s="12"/>
      <c r="C7" s="12" t="s">
        <v>42</v>
      </c>
      <c r="D7" s="13">
        <v>4000</v>
      </c>
      <c r="E7" s="13">
        <v>8000</v>
      </c>
      <c r="F7" s="13">
        <v>3500</v>
      </c>
      <c r="G7" s="13">
        <v>6000</v>
      </c>
      <c r="H7" s="12"/>
      <c r="I7" s="12"/>
      <c r="J7" s="12"/>
      <c r="K7" s="12"/>
      <c r="L7" s="12"/>
      <c r="M7" s="12"/>
      <c r="N7" s="12"/>
      <c r="O7" s="12"/>
      <c r="P7" s="12"/>
      <c r="Q7" s="12"/>
      <c r="R7" s="12"/>
    </row>
    <row r="8" spans="1:21" x14ac:dyDescent="0.2">
      <c r="A8" t="s">
        <v>7</v>
      </c>
      <c r="B8" s="3">
        <v>44971</v>
      </c>
      <c r="C8" s="5">
        <v>4.7500000000000001E-2</v>
      </c>
      <c r="D8" s="2">
        <v>5225</v>
      </c>
      <c r="E8" s="2">
        <v>10450</v>
      </c>
      <c r="F8" s="2">
        <v>5225</v>
      </c>
      <c r="G8" s="2">
        <v>5225</v>
      </c>
      <c r="H8" s="7">
        <f>Quadratic!D$13*(Main!$C8^2) + Quadratic!D$14*Main!$C8 + Quadratic!D$15</f>
        <v>149666643.3125</v>
      </c>
      <c r="I8" s="7">
        <f>Quadratic!E$13*(Main!$C8^2) + Quadratic!E$14*Main!$C8 + Quadratic!E$15</f>
        <v>500366643.3125</v>
      </c>
      <c r="J8" s="7">
        <f>Quadratic!F$13*(Main!$C8^2) + Quadratic!F$14*Main!$C8 + Quadratic!F$15</f>
        <v>505466643.3125</v>
      </c>
      <c r="K8" s="7">
        <f>K9*(0.25*(($D$8-$D$7)/($D$9-$D$7)) + 0.25*(($E$8-$E$7)/($E$9-$E$7)) + 0.25*(($F$8-$F$7)/($F$9-$F$7)) + 0.25*(($G$8-$G$7)/$G$7))</f>
        <v>8223492.4857393596</v>
      </c>
      <c r="L8" s="7">
        <f>L9*(0.25*(($D$8-$D$7)/($D$9-$D$7)) + 0.25*(($E$8-$E$7)/($E$9-$E$7)) + 0.25*(($F$8-$F$7)/($F$9-$F$7)) + 0.25*(($G$8-$G$7)/$G$7))</f>
        <v>11878378.034956852</v>
      </c>
      <c r="M8" s="7">
        <f>M9*(0.25*(($D$8-$D$7)/($D$9-$D$7)) + 0.25*(($E$8-$E$7)/($E$9-$E$7)) + 0.25*(($F$8-$F$7)/($F$9-$F$7)) + 0.25*(($G$8-$G$7)/$G$7))</f>
        <v>15907058.697162498</v>
      </c>
      <c r="N8" s="7">
        <f>H8+K8</f>
        <v>157890135.79823935</v>
      </c>
      <c r="O8" s="7">
        <f t="shared" ref="O8:P8" si="0">I8+L8</f>
        <v>512245021.34745687</v>
      </c>
      <c r="P8" s="7">
        <f t="shared" si="0"/>
        <v>521373702.00966251</v>
      </c>
      <c r="Q8" s="4" t="s">
        <v>1</v>
      </c>
      <c r="R8" t="s">
        <v>16</v>
      </c>
      <c r="S8" s="2">
        <v>170400000</v>
      </c>
      <c r="T8" s="2">
        <v>568500000</v>
      </c>
      <c r="U8" s="2">
        <v>574200000</v>
      </c>
    </row>
    <row r="9" spans="1:21" x14ac:dyDescent="0.2">
      <c r="A9" t="s">
        <v>21</v>
      </c>
      <c r="B9" s="3">
        <v>45008</v>
      </c>
      <c r="C9" s="5">
        <v>4.9500000000000002E-2</v>
      </c>
      <c r="D9" s="2">
        <v>6150</v>
      </c>
      <c r="E9" s="2">
        <v>12300</v>
      </c>
      <c r="F9" s="2">
        <v>6150</v>
      </c>
      <c r="G9" s="2">
        <v>6150</v>
      </c>
      <c r="H9" s="2">
        <v>132900000</v>
      </c>
      <c r="I9" s="2">
        <v>444300000</v>
      </c>
      <c r="J9" s="2">
        <v>448700000</v>
      </c>
      <c r="K9" s="2">
        <v>19800000</v>
      </c>
      <c r="L9" s="2">
        <v>28600000</v>
      </c>
      <c r="M9" s="2">
        <v>38300000</v>
      </c>
      <c r="N9" s="2">
        <f>H9+K9</f>
        <v>152700000</v>
      </c>
      <c r="O9" s="2">
        <f>I9+L9</f>
        <v>472900000</v>
      </c>
      <c r="P9" s="2">
        <f>J9+M9</f>
        <v>487000000</v>
      </c>
      <c r="Q9" s="6" t="s">
        <v>22</v>
      </c>
      <c r="R9" t="s">
        <v>23</v>
      </c>
      <c r="S9" s="2">
        <v>641700000</v>
      </c>
      <c r="T9" s="2">
        <v>751900000</v>
      </c>
      <c r="U9" s="2">
        <v>691600000</v>
      </c>
    </row>
    <row r="10" spans="1:21" x14ac:dyDescent="0.2">
      <c r="A10" t="s">
        <v>20</v>
      </c>
      <c r="B10" s="3">
        <v>45021</v>
      </c>
      <c r="C10" s="5">
        <v>5.1499999999999997E-2</v>
      </c>
      <c r="D10" s="2">
        <v>6150</v>
      </c>
      <c r="E10" s="2">
        <v>12300</v>
      </c>
      <c r="F10" s="2">
        <v>6150</v>
      </c>
      <c r="G10" s="2">
        <v>6150</v>
      </c>
      <c r="H10" s="2">
        <v>99200000</v>
      </c>
      <c r="I10" s="2">
        <v>331700000</v>
      </c>
      <c r="J10" s="2">
        <v>335000000</v>
      </c>
      <c r="K10" s="7">
        <f>K9</f>
        <v>19800000</v>
      </c>
      <c r="L10" s="7">
        <f>L9</f>
        <v>28600000</v>
      </c>
      <c r="M10" s="7">
        <f>M9</f>
        <v>38300000</v>
      </c>
      <c r="N10" s="8">
        <f>H10+K10</f>
        <v>119000000</v>
      </c>
      <c r="O10" s="8">
        <f>I10+L10</f>
        <v>360300000</v>
      </c>
      <c r="P10" s="8">
        <f>J10+M10</f>
        <v>373300000</v>
      </c>
      <c r="Q10" t="s">
        <v>26</v>
      </c>
      <c r="R10" t="s">
        <v>27</v>
      </c>
      <c r="S10" s="2">
        <v>302700000</v>
      </c>
      <c r="T10" s="2">
        <v>569300000</v>
      </c>
      <c r="U10" s="2">
        <v>480800000</v>
      </c>
    </row>
    <row r="11" spans="1:21" x14ac:dyDescent="0.2">
      <c r="A11" t="s">
        <v>17</v>
      </c>
      <c r="B11" s="3">
        <v>45014</v>
      </c>
      <c r="C11" s="5">
        <v>5.2499999999999998E-2</v>
      </c>
      <c r="D11" s="2">
        <v>6150</v>
      </c>
      <c r="E11" s="2">
        <v>12300</v>
      </c>
      <c r="F11" s="2">
        <v>6150</v>
      </c>
      <c r="G11" s="2">
        <v>6150</v>
      </c>
      <c r="H11" s="2">
        <v>76000000</v>
      </c>
      <c r="I11" s="2">
        <v>254200000</v>
      </c>
      <c r="J11" s="2">
        <v>256800000</v>
      </c>
      <c r="K11" s="2">
        <v>19800000</v>
      </c>
      <c r="L11" s="2">
        <v>28600000</v>
      </c>
      <c r="M11" s="2">
        <v>38300000</v>
      </c>
      <c r="N11" s="2">
        <f>H11+K11</f>
        <v>95800000</v>
      </c>
      <c r="O11" s="2">
        <f>I11+L11</f>
        <v>282800000</v>
      </c>
      <c r="P11" s="2">
        <f>J11+M11</f>
        <v>295100000</v>
      </c>
      <c r="Q11" s="6" t="s">
        <v>19</v>
      </c>
      <c r="R11" t="s">
        <v>28</v>
      </c>
      <c r="S11" s="2">
        <v>436600000</v>
      </c>
      <c r="T11" s="2">
        <v>514300000</v>
      </c>
      <c r="U11" s="2">
        <v>422400000</v>
      </c>
    </row>
    <row r="12" spans="1:21" x14ac:dyDescent="0.2">
      <c r="A12" t="s">
        <v>57</v>
      </c>
      <c r="B12" s="3"/>
      <c r="C12" s="5">
        <v>5.1499999999999997E-2</v>
      </c>
      <c r="D12" s="2">
        <v>8000</v>
      </c>
      <c r="E12" s="2">
        <v>16000</v>
      </c>
      <c r="F12" s="2">
        <v>8000</v>
      </c>
      <c r="G12" s="2">
        <v>8000</v>
      </c>
      <c r="H12" s="2">
        <f>H10</f>
        <v>99200000</v>
      </c>
      <c r="I12" s="2">
        <f t="shared" ref="I12:J12" si="1">I10</f>
        <v>331700000</v>
      </c>
      <c r="J12" s="2">
        <f t="shared" si="1"/>
        <v>335000000</v>
      </c>
      <c r="K12" s="7">
        <f t="shared" ref="K12:M12" si="2">K$11*(0.25*(($D12-$D$7)/($D$11-$D$7)) + 0.25*(($E12-$E$7)/($E$11-$E$7)) + 0.25*(($F12-$F$7)/($F$11-$F$7)) + 0.25*(($G12-$G$7)/$G$7))</f>
        <v>28474265.028521277</v>
      </c>
      <c r="L12" s="7">
        <f t="shared" si="2"/>
        <v>41129493.930086292</v>
      </c>
      <c r="M12" s="7">
        <f t="shared" si="2"/>
        <v>55079007.605674997</v>
      </c>
      <c r="N12" s="7">
        <f t="shared" ref="N12:P12" si="3">H12+K12</f>
        <v>127674265.02852127</v>
      </c>
      <c r="O12" s="7">
        <f t="shared" si="3"/>
        <v>372829493.93008631</v>
      </c>
      <c r="P12" s="7">
        <f t="shared" si="3"/>
        <v>390079007.60567498</v>
      </c>
      <c r="Q12" s="6"/>
      <c r="S12" s="2"/>
      <c r="T12" s="2"/>
      <c r="U12" s="2"/>
    </row>
    <row r="13" spans="1:21" x14ac:dyDescent="0.2">
      <c r="A13" t="s">
        <v>58</v>
      </c>
      <c r="B13" s="3"/>
      <c r="C13" s="5">
        <v>5.0500000000000003E-2</v>
      </c>
      <c r="D13" s="2">
        <v>8000</v>
      </c>
      <c r="E13" s="2">
        <v>16000</v>
      </c>
      <c r="F13" s="2">
        <v>8000</v>
      </c>
      <c r="G13" s="2">
        <v>8000</v>
      </c>
      <c r="H13" s="7">
        <f>Quadratic!D$13*(Main!$C13^2) + Quadratic!D$14*Main!$C13 + Quadratic!D$15</f>
        <v>118166641.3324995</v>
      </c>
      <c r="I13" s="7">
        <f>Quadratic!E$13*(Main!$C13^2) + Quadratic!E$14*Main!$C13 + Quadratic!E$15</f>
        <v>395066641.33250046</v>
      </c>
      <c r="J13" s="7">
        <f>Quadratic!F$13*(Main!$C13^2) + Quadratic!F$14*Main!$C13 + Quadratic!F$15</f>
        <v>398966641.33250046</v>
      </c>
      <c r="K13" s="7">
        <f>K$11*(0.25*(($D13-$D$7)/($D$11-$D$7)) + 0.25*(($E13-$E$7)/($E$11-$E$7)) + 0.25*(($F13-$F$7)/($F$11-$F$7)) + 0.25*(($G13-$G$7)/$G$7))</f>
        <v>28474265.028521277</v>
      </c>
      <c r="L13" s="7">
        <f t="shared" ref="L13:M14" si="4">L$11*(0.25*(($D13-$D$7)/($D$11-$D$7)) + 0.25*(($E13-$E$7)/($E$11-$E$7)) + 0.25*(($F13-$F$7)/($F$11-$F$7)) + 0.25*(($G13-$G$7)/$G$7))</f>
        <v>41129493.930086292</v>
      </c>
      <c r="M13" s="7">
        <f t="shared" si="4"/>
        <v>55079007.605674997</v>
      </c>
      <c r="N13" s="7">
        <f>H13+K13</f>
        <v>146640906.36102077</v>
      </c>
      <c r="O13" s="7">
        <f t="shared" ref="O13:P13" si="5">I13+L13</f>
        <v>436196135.26258677</v>
      </c>
      <c r="P13" s="7">
        <f t="shared" si="5"/>
        <v>454045648.93817544</v>
      </c>
      <c r="Q13" s="6"/>
      <c r="S13" s="2"/>
      <c r="T13" s="2"/>
      <c r="U13" s="2"/>
    </row>
    <row r="14" spans="1:21" x14ac:dyDescent="0.2">
      <c r="A14" t="s">
        <v>59</v>
      </c>
      <c r="B14" s="3"/>
      <c r="C14" s="5">
        <v>5.2499999999999998E-2</v>
      </c>
      <c r="D14" s="2">
        <v>8000</v>
      </c>
      <c r="E14" s="2">
        <v>16000</v>
      </c>
      <c r="F14" s="2">
        <v>8000</v>
      </c>
      <c r="G14" s="2">
        <v>8000</v>
      </c>
      <c r="H14" s="7">
        <f>Quadratic!D$13*(Main!$C14^2) + Quadratic!D$14*Main!$C14 + Quadratic!D$15</f>
        <v>75999973.312500954</v>
      </c>
      <c r="I14" s="7">
        <f>Quadratic!E$13*(Main!$C14^2) + Quadratic!E$14*Main!$C14 + Quadratic!E$15</f>
        <v>254199973.31250381</v>
      </c>
      <c r="J14" s="7">
        <f>Quadratic!F$13*(Main!$C14^2) + Quadratic!F$14*Main!$C14 + Quadratic!F$15</f>
        <v>256799973.31250381</v>
      </c>
      <c r="K14" s="7">
        <f>K$11*(0.25*(($D14-$D$7)/($D$11-$D$7)) + 0.25*(($E14-$E$7)/($E$11-$E$7)) + 0.25*(($F14-$F$7)/($F$11-$F$7)) + 0.25*(($G14-$G$7)/$G$7))</f>
        <v>28474265.028521277</v>
      </c>
      <c r="L14" s="7">
        <f t="shared" si="4"/>
        <v>41129493.930086292</v>
      </c>
      <c r="M14" s="7">
        <f t="shared" si="4"/>
        <v>55079007.605674997</v>
      </c>
      <c r="N14" s="7">
        <f>H14+K14</f>
        <v>104474238.34102222</v>
      </c>
      <c r="O14" s="7">
        <f t="shared" ref="O14" si="6">I14+L14</f>
        <v>295329467.24259013</v>
      </c>
      <c r="P14" s="7">
        <f t="shared" ref="P14" si="7">J14+M14</f>
        <v>311878980.9181788</v>
      </c>
      <c r="Q14" s="6"/>
      <c r="S14" s="2"/>
      <c r="T14" s="2"/>
      <c r="U14" s="2"/>
    </row>
    <row r="15" spans="1:21" x14ac:dyDescent="0.2">
      <c r="H15" s="2"/>
    </row>
    <row r="16" spans="1:21" x14ac:dyDescent="0.2">
      <c r="A16" s="1" t="s">
        <v>34</v>
      </c>
    </row>
    <row r="17" spans="1:13" x14ac:dyDescent="0.2">
      <c r="A17" t="s">
        <v>35</v>
      </c>
    </row>
    <row r="18" spans="1:13" x14ac:dyDescent="0.2">
      <c r="A18" t="s">
        <v>39</v>
      </c>
    </row>
    <row r="19" spans="1:13" x14ac:dyDescent="0.2">
      <c r="A19" t="s">
        <v>40</v>
      </c>
    </row>
    <row r="20" spans="1:13" x14ac:dyDescent="0.2">
      <c r="A20" t="s">
        <v>46</v>
      </c>
    </row>
    <row r="21" spans="1:13" x14ac:dyDescent="0.2">
      <c r="A21" t="s">
        <v>47</v>
      </c>
    </row>
    <row r="22" spans="1:13" x14ac:dyDescent="0.2">
      <c r="K22" s="2"/>
      <c r="L22" s="2"/>
      <c r="M22" s="2"/>
    </row>
  </sheetData>
  <sortState xmlns:xlrd2="http://schemas.microsoft.com/office/spreadsheetml/2017/richdata2" ref="A7:R11">
    <sortCondition ref="C8:C11"/>
  </sortState>
  <hyperlinks>
    <hyperlink ref="Q9" r:id="rId1" xr:uid="{CE998623-E7EB-234D-A704-8C104C967930}"/>
    <hyperlink ref="Q11" r:id="rId2" xr:uid="{0A024A3F-8E73-834E-B898-1574229E6A0D}"/>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B24F-2561-A04B-966F-11A2955ED163}">
  <dimension ref="A1:F15"/>
  <sheetViews>
    <sheetView workbookViewId="0">
      <selection activeCell="H17" sqref="H17"/>
    </sheetView>
  </sheetViews>
  <sheetFormatPr baseColWidth="10" defaultRowHeight="16" x14ac:dyDescent="0.2"/>
  <cols>
    <col min="4" max="4" width="12.83203125" customWidth="1"/>
    <col min="5" max="5" width="12.6640625" customWidth="1"/>
    <col min="6" max="6" width="12.1640625" customWidth="1"/>
  </cols>
  <sheetData>
    <row r="1" spans="1:6" x14ac:dyDescent="0.2">
      <c r="A1" t="s">
        <v>50</v>
      </c>
    </row>
    <row r="3" spans="1:6" x14ac:dyDescent="0.2">
      <c r="A3" t="s">
        <v>51</v>
      </c>
    </row>
    <row r="5" spans="1:6" x14ac:dyDescent="0.2">
      <c r="A5" t="s">
        <v>52</v>
      </c>
    </row>
    <row r="6" spans="1:6" x14ac:dyDescent="0.2">
      <c r="A6" t="s">
        <v>53</v>
      </c>
    </row>
    <row r="8" spans="1:6" x14ac:dyDescent="0.2">
      <c r="D8" s="11" t="s">
        <v>24</v>
      </c>
      <c r="E8" s="11"/>
      <c r="F8" s="11"/>
    </row>
    <row r="9" spans="1:6" x14ac:dyDescent="0.2">
      <c r="A9" s="11" t="s">
        <v>9</v>
      </c>
      <c r="B9" s="11" t="s">
        <v>8</v>
      </c>
      <c r="C9" s="11" t="s">
        <v>10</v>
      </c>
      <c r="D9" s="11" t="s">
        <v>4</v>
      </c>
      <c r="E9" s="11" t="s">
        <v>5</v>
      </c>
      <c r="F9" s="11" t="s">
        <v>6</v>
      </c>
    </row>
    <row r="10" spans="1:6" x14ac:dyDescent="0.2">
      <c r="A10" t="str">
        <f>Main!A9</f>
        <v>Revision House Sub for SB 169</v>
      </c>
      <c r="B10" s="3">
        <f>Main!B9</f>
        <v>45008</v>
      </c>
      <c r="C10" s="5">
        <f>Main!C9</f>
        <v>4.9500000000000002E-2</v>
      </c>
      <c r="D10" s="2">
        <f>Main!H9</f>
        <v>132900000</v>
      </c>
      <c r="E10" s="2">
        <f>Main!I9</f>
        <v>444300000</v>
      </c>
      <c r="F10" s="2">
        <f>Main!J9</f>
        <v>448700000</v>
      </c>
    </row>
    <row r="11" spans="1:6" x14ac:dyDescent="0.2">
      <c r="A11" t="str">
        <f>Main!A10</f>
        <v>Final version of House Substitute for SB 169</v>
      </c>
      <c r="B11" s="3">
        <f>Main!B10</f>
        <v>45021</v>
      </c>
      <c r="C11" s="5">
        <f>Main!C10</f>
        <v>5.1499999999999997E-2</v>
      </c>
      <c r="D11" s="2">
        <f>Main!H10</f>
        <v>99200000</v>
      </c>
      <c r="E11" s="2">
        <f>Main!I10</f>
        <v>331700000</v>
      </c>
      <c r="F11" s="2">
        <f>Main!J10</f>
        <v>335000000</v>
      </c>
    </row>
    <row r="12" spans="1:6" x14ac:dyDescent="0.2">
      <c r="A12" t="str">
        <f>Main!A11</f>
        <v>House Substitute for SB 169</v>
      </c>
      <c r="B12" s="3">
        <f>Main!B11</f>
        <v>45014</v>
      </c>
      <c r="C12" s="5">
        <f>Main!C11</f>
        <v>5.2499999999999998E-2</v>
      </c>
      <c r="D12" s="2">
        <f>Main!H11</f>
        <v>76000000</v>
      </c>
      <c r="E12" s="2">
        <f>Main!I11</f>
        <v>254200000</v>
      </c>
      <c r="F12" s="2">
        <f>Main!J11</f>
        <v>256800000</v>
      </c>
    </row>
    <row r="13" spans="1:6" x14ac:dyDescent="0.2">
      <c r="A13" t="s">
        <v>54</v>
      </c>
      <c r="D13" s="14">
        <v>-2116666670000</v>
      </c>
      <c r="E13" s="14">
        <v>-7066666670000</v>
      </c>
      <c r="F13" s="14">
        <v>-7116666670000</v>
      </c>
    </row>
    <row r="14" spans="1:6" x14ac:dyDescent="0.2">
      <c r="A14" t="s">
        <v>55</v>
      </c>
      <c r="D14" s="14">
        <v>196933333000</v>
      </c>
      <c r="E14" s="14">
        <v>657433333000</v>
      </c>
      <c r="F14" s="14">
        <v>661933333000</v>
      </c>
    </row>
    <row r="15" spans="1:6" x14ac:dyDescent="0.2">
      <c r="A15" t="s">
        <v>56</v>
      </c>
      <c r="D15" s="14">
        <v>-4428937500</v>
      </c>
      <c r="E15" s="14">
        <v>-14783550000</v>
      </c>
      <c r="F15" s="14">
        <v>-14879387500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Quadratic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2023-08-01T20:16:47Z</dcterms:created>
  <dcterms:modified xsi:type="dcterms:W3CDTF">2023-08-03T10:10:37Z</dcterms:modified>
</cp:coreProperties>
</file>