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richardevans/Docs/Economics/OSE/KS-FlatTax/data/"/>
    </mc:Choice>
  </mc:AlternateContent>
  <xr:revisionPtr revIDLastSave="0" documentId="13_ncr:1_{B78353C4-2594-DE4B-9D87-9C81B997D170}" xr6:coauthVersionLast="47" xr6:coauthVersionMax="47" xr10:uidLastSave="{00000000-0000-0000-0000-000000000000}"/>
  <bookViews>
    <workbookView xWindow="-20520" yWindow="10180" windowWidth="19980" windowHeight="13500" xr2:uid="{D034F2A3-9101-E840-BA85-5E51C69A619D}"/>
  </bookViews>
  <sheets>
    <sheet name="Main" sheetId="1" r:id="rId1"/>
    <sheet name="Quadratic"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4" i="1" l="1"/>
  <c r="P14" i="1" s="1"/>
  <c r="L14" i="1"/>
  <c r="K14" i="1"/>
  <c r="N14" i="1" s="1"/>
  <c r="M13" i="1"/>
  <c r="L13" i="1"/>
  <c r="K13" i="1"/>
  <c r="M12" i="1"/>
  <c r="K12" i="1"/>
  <c r="N12" i="1" s="1"/>
  <c r="L12" i="1"/>
  <c r="O12" i="1" s="1"/>
  <c r="M8" i="1"/>
  <c r="P8" i="1" s="1"/>
  <c r="L8" i="1"/>
  <c r="K8" i="1"/>
  <c r="J14" i="1"/>
  <c r="I14" i="1"/>
  <c r="H14" i="1"/>
  <c r="J12" i="1"/>
  <c r="I12" i="1"/>
  <c r="H12" i="1"/>
  <c r="J13" i="1"/>
  <c r="I13" i="1"/>
  <c r="H13" i="1"/>
  <c r="J8" i="1"/>
  <c r="I8" i="1"/>
  <c r="H8" i="1"/>
  <c r="F12" i="2"/>
  <c r="E12" i="2"/>
  <c r="F11" i="2"/>
  <c r="E11" i="2"/>
  <c r="F10" i="2"/>
  <c r="E10" i="2"/>
  <c r="D12" i="2"/>
  <c r="D11" i="2"/>
  <c r="D10" i="2"/>
  <c r="C12" i="2"/>
  <c r="B12" i="2"/>
  <c r="C11" i="2"/>
  <c r="B11" i="2"/>
  <c r="C10" i="2"/>
  <c r="B10" i="2"/>
  <c r="A12" i="2"/>
  <c r="A11" i="2"/>
  <c r="A10" i="2"/>
  <c r="P9" i="1"/>
  <c r="O9" i="1"/>
  <c r="N9" i="1"/>
  <c r="M10" i="1"/>
  <c r="P10" i="1" s="1"/>
  <c r="L10" i="1"/>
  <c r="O10" i="1" s="1"/>
  <c r="K10" i="1"/>
  <c r="N10" i="1" s="1"/>
  <c r="P11" i="1"/>
  <c r="O11" i="1"/>
  <c r="N11" i="1"/>
  <c r="O14" i="1" l="1"/>
  <c r="P12" i="1"/>
  <c r="O8" i="1"/>
  <c r="N13" i="1"/>
  <c r="O13" i="1"/>
  <c r="P13" i="1"/>
  <c r="N8" i="1"/>
</calcChain>
</file>

<file path=xl/sharedStrings.xml><?xml version="1.0" encoding="utf-8"?>
<sst xmlns="http://schemas.openxmlformats.org/spreadsheetml/2006/main" count="67" uniqueCount="60">
  <si>
    <t>Kansas cost estimate worksheet for 5.15% flat tax and new standard deductions</t>
  </si>
  <si>
    <t>http://www.kslegislature.org/li/b2023_24/measures/documents/fisc_note_sb169_00_0000.pdf</t>
  </si>
  <si>
    <t>Standard deduction</t>
  </si>
  <si>
    <t>Single</t>
  </si>
  <si>
    <t>FY2024</t>
  </si>
  <si>
    <t>FY2025</t>
  </si>
  <si>
    <t>FY2026</t>
  </si>
  <si>
    <t>Introduced</t>
  </si>
  <si>
    <t>Date</t>
  </si>
  <si>
    <t>Description</t>
  </si>
  <si>
    <t>flat rate</t>
  </si>
  <si>
    <t>Married Filing Separate</t>
  </si>
  <si>
    <t>Head of Household/Widow</t>
  </si>
  <si>
    <t>Cost estimate</t>
  </si>
  <si>
    <t>link</t>
  </si>
  <si>
    <t>Citation</t>
  </si>
  <si>
    <t>Adam Proffitt, "Fiscal Note for SB 169 by Senate Committee on Assessment and Taxation", Kansas Division of the Budget, Feb. 14, 2023, http://www.kslegislature.org/li/b2023_24/measures/documents/fisc_note_sb169_00_0000.pdf.</t>
  </si>
  <si>
    <t>House Substitute for SB 169</t>
  </si>
  <si>
    <t>Married filing Joint</t>
  </si>
  <si>
    <t>http://www.kslegislature.org/li/b2023_24/measures/documents/supp_note_sb169_01_0000.pdf</t>
  </si>
  <si>
    <t>Final version of House Substitute for SB 169</t>
  </si>
  <si>
    <t>Revision House Sub for SB 169</t>
  </si>
  <si>
    <t>http://www.kslegislature.org/li/b2023_24/committees/ctte_h_tax_1/documents/testimony/20230323_01.pdf</t>
  </si>
  <si>
    <t>Edward Penner,"Attachment 1", Testimony, Kansas Legislative Research Department, 3/23/2023, http://www.kslegislature.org/li/b2023_24/committees/ctte_h_tax_1/documents/testimony/20230323_01.pdf.</t>
  </si>
  <si>
    <t>Flat tax rate cost estimate</t>
  </si>
  <si>
    <t>http://www.kslegislature.org/li/b2023_24/measures/documents/ccrb_sb169_02_04058pm</t>
  </si>
  <si>
    <t>Kansas Legislative Research Department, "Second Conference Committee Report Brief Senate Bill No. 169", Kansas Legislative Research Department, Apr. 5, 2023, http://www.kslegislature.org/li/b2023_24/measures/documents/ccrb_sb169_02_04058pm.pdf.</t>
  </si>
  <si>
    <t>Kansas Legislative Research Department, "Supplemental Note on House Substitute for Senate Bill No. 169", Supplemental Note, Kansas Legislative Research Department, Mar. 29, 2023, http://www.kslegislature.org/li/b2023_24/measures/documents/supp_note_sb169_01_0000.pdf.</t>
  </si>
  <si>
    <t>Imputed</t>
  </si>
  <si>
    <t>Partially imputed</t>
  </si>
  <si>
    <t>FY2024a</t>
  </si>
  <si>
    <t>FY2025a</t>
  </si>
  <si>
    <t>FY2026a</t>
  </si>
  <si>
    <t>Notes</t>
  </si>
  <si>
    <t>a The 0.0475 flat rate cost estimates for FY 2024, 2025, and 2026 were fit as a quadratic function with three coefficients to the three data points for the 0.0495, 0.0515, and 0.0525 estimates.</t>
  </si>
  <si>
    <t>FY2024b</t>
  </si>
  <si>
    <t>FY2025b</t>
  </si>
  <si>
    <t>FY2026b</t>
  </si>
  <si>
    <t>Current policy</t>
  </si>
  <si>
    <t>progressive</t>
  </si>
  <si>
    <t>FY2024c</t>
  </si>
  <si>
    <t>FY2025c</t>
  </si>
  <si>
    <t>FY2026c</t>
  </si>
  <si>
    <t>c1 The total cost estimate for the first introduced version of SB 169 clearly included more than the flat tax of 4.95% and the corresponding standard deductions. And that estimate did not break down the costs by component of the legislation. So we imputed the flat tax rate cost and the standard deduction cost and added those together to get total cost.</t>
  </si>
  <si>
    <t>c2 The total cost estimate for the final version of the bill with a 5.15% flat tax rate is partially imputed. The cost of the flat tax rate was given, but the cost of the standard deduction was not. That cost estimate only included the cost of the COLA adjustment to the standard deduction.</t>
  </si>
  <si>
    <t>Total bill cost estimate</t>
  </si>
  <si>
    <t>Quadratic coefficient estimates</t>
  </si>
  <si>
    <t>We have three cost estimate data points from the Kansas Legislative Research Department for three different proposed flat tax rates</t>
  </si>
  <si>
    <t>Let the function to fit the data be 3 parameter quadratic: cost_year = a_year * (flat_rate ** 2) + b_year * flat_rate + c_year</t>
  </si>
  <si>
    <t>The 3 coefficients (a_year, b_year, c_year) are exactly identified by the data.</t>
  </si>
  <si>
    <t>a</t>
  </si>
  <si>
    <t>b</t>
  </si>
  <si>
    <t>c</t>
  </si>
  <si>
    <t>Alternative policy 1</t>
  </si>
  <si>
    <t>Alternative policy 2</t>
  </si>
  <si>
    <t>Alternative policy 3</t>
  </si>
  <si>
    <t>Extra exemption cost</t>
  </si>
  <si>
    <t>Total cost estimate (flat rate and extra exemption)</t>
  </si>
  <si>
    <t>b1 The extra exemption cost estimates associated with the 0.0475 flat rate for FY 2024, 2025, and 2026 were fit as a linear function with two coefficients to the two data points of the current policy with no change and the cost of the extra exemption in the last three amendments.</t>
  </si>
  <si>
    <t>b2 The cost of the extra exemption was not given in the 0.0515 estimate on 4/5/23, so we imputed it as the cost of the other two with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</si>
</sst>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
      <sz val="12"/>
      <color theme="4"/>
      <name val="Calibri"/>
      <family val="2"/>
      <scheme val="minor"/>
    </font>
    <font>
      <sz val="12"/>
      <color theme="5"/>
      <name val="Calibri"/>
      <family val="2"/>
      <scheme val="minor"/>
    </font>
    <font>
      <sz val="11"/>
      <color rgb="FF000000"/>
      <name val="Menlo"/>
      <family val="2"/>
    </font>
  </fonts>
  <fills count="4">
    <fill>
      <patternFill patternType="none"/>
    </fill>
    <fill>
      <patternFill patternType="gray125"/>
    </fill>
    <fill>
      <patternFill patternType="solid">
        <fgColor theme="4"/>
        <bgColor indexed="64"/>
      </patternFill>
    </fill>
    <fill>
      <patternFill patternType="solid">
        <fgColor theme="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1" fillId="0" borderId="0" xfId="0" applyFont="1"/>
    <xf numFmtId="3" fontId="0" fillId="0" borderId="0" xfId="0" applyNumberFormat="1"/>
    <xf numFmtId="14" fontId="0" fillId="0" borderId="0" xfId="0" applyNumberFormat="1"/>
    <xf numFmtId="0" fontId="3" fillId="0" borderId="0" xfId="0" applyFont="1"/>
    <xf numFmtId="10" fontId="0" fillId="0" borderId="0" xfId="0" applyNumberFormat="1"/>
    <xf numFmtId="0" fontId="2" fillId="0" borderId="0" xfId="1"/>
    <xf numFmtId="3" fontId="4" fillId="0" borderId="0" xfId="0" applyNumberFormat="1" applyFont="1"/>
    <xf numFmtId="3" fontId="5" fillId="0" borderId="0" xfId="0" applyNumberFormat="1" applyFont="1"/>
    <xf numFmtId="0" fontId="0" fillId="2" borderId="0" xfId="0" applyFill="1"/>
    <xf numFmtId="0" fontId="0" fillId="3" borderId="0" xfId="0" applyFill="1"/>
    <xf numFmtId="0" fontId="1" fillId="0" borderId="0" xfId="0" applyFont="1" applyAlignment="1">
      <alignment vertical="center"/>
    </xf>
    <xf numFmtId="0" fontId="0" fillId="0" borderId="0" xfId="0" applyAlignment="1">
      <alignment vertical="center"/>
    </xf>
    <xf numFmtId="3" fontId="0" fillId="0" borderId="0" xfId="0" applyNumberFormat="1" applyAlignment="1">
      <alignment vertical="center"/>
    </xf>
    <xf numFmtId="11" fontId="6"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www.kslegislature.org/li/b2023_24/measures/documents/supp_note_sb169_01_0000.pdf" TargetMode="External"/><Relationship Id="rId1" Type="http://schemas.openxmlformats.org/officeDocument/2006/relationships/hyperlink" Target="http://www.kslegislature.org/li/b2023_24/committees/ctte_h_tax_1/documents/testimony/20230323_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315DB-4016-5A4C-960D-024E5D1D6469}">
  <dimension ref="A1:U22"/>
  <sheetViews>
    <sheetView tabSelected="1" topLeftCell="F1" zoomScale="120" zoomScaleNormal="120" workbookViewId="0">
      <selection activeCell="A10" sqref="A10:XFD10"/>
    </sheetView>
  </sheetViews>
  <sheetFormatPr baseColWidth="10" defaultRowHeight="16" x14ac:dyDescent="0.2"/>
  <cols>
    <col min="2" max="2" width="11.1640625" bestFit="1" customWidth="1"/>
    <col min="3" max="3" width="12" bestFit="1" customWidth="1"/>
    <col min="4" max="5" width="11.83203125" bestFit="1" customWidth="1"/>
    <col min="8" max="8" width="14.1640625" customWidth="1"/>
    <col min="9" max="10" width="11.1640625" bestFit="1" customWidth="1"/>
    <col min="11" max="16" width="11.1640625" customWidth="1"/>
    <col min="19" max="21" width="11.1640625" bestFit="1" customWidth="1"/>
  </cols>
  <sheetData>
    <row r="1" spans="1:21" x14ac:dyDescent="0.2">
      <c r="A1" s="1" t="s">
        <v>0</v>
      </c>
    </row>
    <row r="2" spans="1:21" x14ac:dyDescent="0.2">
      <c r="A2" s="1"/>
      <c r="I2" s="9"/>
      <c r="J2" t="s">
        <v>28</v>
      </c>
    </row>
    <row r="3" spans="1:21" x14ac:dyDescent="0.2">
      <c r="I3" s="10"/>
      <c r="J3" t="s">
        <v>29</v>
      </c>
    </row>
    <row r="4" spans="1:21" x14ac:dyDescent="0.2">
      <c r="F4" s="2"/>
      <c r="G4" s="2"/>
      <c r="H4" s="2"/>
    </row>
    <row r="5" spans="1:21" x14ac:dyDescent="0.2">
      <c r="A5" s="11"/>
      <c r="B5" s="11"/>
      <c r="C5" s="11"/>
      <c r="D5" s="11" t="s">
        <v>2</v>
      </c>
      <c r="E5" s="11"/>
      <c r="F5" s="11"/>
      <c r="G5" s="11"/>
      <c r="H5" s="11" t="s">
        <v>24</v>
      </c>
      <c r="I5" s="11"/>
      <c r="J5" s="11"/>
      <c r="K5" s="11" t="s">
        <v>56</v>
      </c>
      <c r="L5" s="11"/>
      <c r="M5" s="11"/>
      <c r="N5" s="11" t="s">
        <v>57</v>
      </c>
      <c r="O5" s="11"/>
      <c r="P5" s="11"/>
      <c r="Q5" s="11" t="s">
        <v>13</v>
      </c>
      <c r="R5" s="11"/>
      <c r="S5" s="1" t="s">
        <v>45</v>
      </c>
    </row>
    <row r="6" spans="1:21" x14ac:dyDescent="0.2">
      <c r="A6" s="11" t="s">
        <v>9</v>
      </c>
      <c r="B6" s="11" t="s">
        <v>8</v>
      </c>
      <c r="C6" s="11" t="s">
        <v>10</v>
      </c>
      <c r="D6" s="11" t="s">
        <v>3</v>
      </c>
      <c r="E6" s="11" t="s">
        <v>18</v>
      </c>
      <c r="F6" s="11" t="s">
        <v>11</v>
      </c>
      <c r="G6" s="11" t="s">
        <v>12</v>
      </c>
      <c r="H6" s="11" t="s">
        <v>30</v>
      </c>
      <c r="I6" s="11" t="s">
        <v>31</v>
      </c>
      <c r="J6" s="11" t="s">
        <v>32</v>
      </c>
      <c r="K6" s="11" t="s">
        <v>35</v>
      </c>
      <c r="L6" s="11" t="s">
        <v>36</v>
      </c>
      <c r="M6" s="11" t="s">
        <v>37</v>
      </c>
      <c r="N6" s="11" t="s">
        <v>40</v>
      </c>
      <c r="O6" s="11" t="s">
        <v>41</v>
      </c>
      <c r="P6" s="11" t="s">
        <v>42</v>
      </c>
      <c r="Q6" s="11" t="s">
        <v>14</v>
      </c>
      <c r="R6" s="11" t="s">
        <v>15</v>
      </c>
      <c r="S6" s="11" t="s">
        <v>4</v>
      </c>
      <c r="T6" s="11" t="s">
        <v>5</v>
      </c>
      <c r="U6" s="11" t="s">
        <v>6</v>
      </c>
    </row>
    <row r="7" spans="1:21" x14ac:dyDescent="0.2">
      <c r="A7" s="12" t="s">
        <v>38</v>
      </c>
      <c r="B7" s="12"/>
      <c r="C7" s="12" t="s">
        <v>39</v>
      </c>
      <c r="D7" s="13">
        <v>4000</v>
      </c>
      <c r="E7" s="13">
        <v>8000</v>
      </c>
      <c r="F7" s="13">
        <v>3500</v>
      </c>
      <c r="G7" s="13">
        <v>6000</v>
      </c>
      <c r="H7" s="12"/>
      <c r="I7" s="12"/>
      <c r="J7" s="12"/>
      <c r="K7" s="12"/>
      <c r="L7" s="12"/>
      <c r="M7" s="12"/>
      <c r="N7" s="12"/>
      <c r="O7" s="12"/>
      <c r="P7" s="12"/>
      <c r="Q7" s="12"/>
      <c r="R7" s="12"/>
    </row>
    <row r="8" spans="1:21" x14ac:dyDescent="0.2">
      <c r="A8" t="s">
        <v>7</v>
      </c>
      <c r="B8" s="3">
        <v>44971</v>
      </c>
      <c r="C8" s="5">
        <v>4.7500000000000001E-2</v>
      </c>
      <c r="D8" s="2">
        <v>5225</v>
      </c>
      <c r="E8" s="2">
        <v>10450</v>
      </c>
      <c r="F8" s="2">
        <v>5225</v>
      </c>
      <c r="G8" s="2">
        <v>5225</v>
      </c>
      <c r="H8" s="7">
        <f>Quadratic!D$13*(Main!$C8^2) + Quadratic!D$14*Main!$C8 + Quadratic!D$15</f>
        <v>149666643.3125</v>
      </c>
      <c r="I8" s="7">
        <f>Quadratic!E$13*(Main!$C8^2) + Quadratic!E$14*Main!$C8 + Quadratic!E$15</f>
        <v>500366643.3125</v>
      </c>
      <c r="J8" s="7">
        <f>Quadratic!F$13*(Main!$C8^2) + Quadratic!F$14*Main!$C8 + Quadratic!F$15</f>
        <v>505466643.3125</v>
      </c>
      <c r="K8" s="7">
        <f>K9*(0.25*(($D$8)/($D$9)) + 0.25*(($E$8)/($E$9)) + 0.25*(($F$8)/($F$9)) + 0.25*(($G$8)/$G$9))</f>
        <v>16821951.219512194</v>
      </c>
      <c r="L8" s="7">
        <f>L9*(0.25*(($D$8)/($D$9)) + 0.25*(($E$8)/($E$9)) + 0.25*(($F$8)/($F$9)) + 0.25*(($G$8)/$G$9))</f>
        <v>24298373.983739838</v>
      </c>
      <c r="M8" s="7">
        <f>M9*(0.25*(($D$8)/($D$9)) + 0.25*(($E$8)/($E$9)) + 0.25*(($F$8)/($F$9)) + 0.25*(($G$8)/$G$9))</f>
        <v>32539430.894308943</v>
      </c>
      <c r="N8" s="7">
        <f>H8+K8</f>
        <v>166488594.53201219</v>
      </c>
      <c r="O8" s="7">
        <f t="shared" ref="O8:P8" si="0">I8+L8</f>
        <v>524665017.29623985</v>
      </c>
      <c r="P8" s="7">
        <f t="shared" si="0"/>
        <v>538006074.20680892</v>
      </c>
      <c r="Q8" s="4" t="s">
        <v>1</v>
      </c>
      <c r="R8" t="s">
        <v>16</v>
      </c>
      <c r="S8" s="2">
        <v>170400000</v>
      </c>
      <c r="T8" s="2">
        <v>568500000</v>
      </c>
      <c r="U8" s="2">
        <v>574200000</v>
      </c>
    </row>
    <row r="9" spans="1:21" x14ac:dyDescent="0.2">
      <c r="A9" t="s">
        <v>21</v>
      </c>
      <c r="B9" s="3">
        <v>45008</v>
      </c>
      <c r="C9" s="5">
        <v>4.9500000000000002E-2</v>
      </c>
      <c r="D9" s="2">
        <v>6150</v>
      </c>
      <c r="E9" s="2">
        <v>12300</v>
      </c>
      <c r="F9" s="2">
        <v>6150</v>
      </c>
      <c r="G9" s="2">
        <v>6150</v>
      </c>
      <c r="H9" s="2">
        <v>132900000</v>
      </c>
      <c r="I9" s="2">
        <v>444300000</v>
      </c>
      <c r="J9" s="2">
        <v>448700000</v>
      </c>
      <c r="K9" s="2">
        <v>19800000</v>
      </c>
      <c r="L9" s="2">
        <v>28600000</v>
      </c>
      <c r="M9" s="2">
        <v>38300000</v>
      </c>
      <c r="N9" s="2">
        <f>H9+K9</f>
        <v>152700000</v>
      </c>
      <c r="O9" s="2">
        <f t="shared" ref="O9:P11" si="1">I9+L9</f>
        <v>472900000</v>
      </c>
      <c r="P9" s="2">
        <f t="shared" si="1"/>
        <v>487000000</v>
      </c>
      <c r="Q9" s="6" t="s">
        <v>22</v>
      </c>
      <c r="R9" t="s">
        <v>23</v>
      </c>
      <c r="S9" s="2">
        <v>641700000</v>
      </c>
      <c r="T9" s="2">
        <v>751900000</v>
      </c>
      <c r="U9" s="2">
        <v>691600000</v>
      </c>
    </row>
    <row r="10" spans="1:21" x14ac:dyDescent="0.2">
      <c r="A10" t="s">
        <v>20</v>
      </c>
      <c r="B10" s="3">
        <v>45021</v>
      </c>
      <c r="C10" s="5">
        <v>5.1499999999999997E-2</v>
      </c>
      <c r="D10" s="2">
        <v>6150</v>
      </c>
      <c r="E10" s="2">
        <v>12300</v>
      </c>
      <c r="F10" s="2">
        <v>6150</v>
      </c>
      <c r="G10" s="2">
        <v>6150</v>
      </c>
      <c r="H10" s="2">
        <v>99200000</v>
      </c>
      <c r="I10" s="2">
        <v>331700000</v>
      </c>
      <c r="J10" s="2">
        <v>335000000</v>
      </c>
      <c r="K10" s="7">
        <f>K9</f>
        <v>19800000</v>
      </c>
      <c r="L10" s="7">
        <f>L9</f>
        <v>28600000</v>
      </c>
      <c r="M10" s="7">
        <f>M9</f>
        <v>38300000</v>
      </c>
      <c r="N10" s="8">
        <f>H10+K10</f>
        <v>119000000</v>
      </c>
      <c r="O10" s="8">
        <f t="shared" si="1"/>
        <v>360300000</v>
      </c>
      <c r="P10" s="8">
        <f t="shared" si="1"/>
        <v>373300000</v>
      </c>
      <c r="Q10" t="s">
        <v>25</v>
      </c>
      <c r="R10" t="s">
        <v>26</v>
      </c>
      <c r="S10" s="2">
        <v>302700000</v>
      </c>
      <c r="T10" s="2">
        <v>569300000</v>
      </c>
      <c r="U10" s="2">
        <v>480800000</v>
      </c>
    </row>
    <row r="11" spans="1:21" x14ac:dyDescent="0.2">
      <c r="A11" t="s">
        <v>17</v>
      </c>
      <c r="B11" s="3">
        <v>45014</v>
      </c>
      <c r="C11" s="5">
        <v>5.2499999999999998E-2</v>
      </c>
      <c r="D11" s="2">
        <v>6150</v>
      </c>
      <c r="E11" s="2">
        <v>12300</v>
      </c>
      <c r="F11" s="2">
        <v>6150</v>
      </c>
      <c r="G11" s="2">
        <v>6150</v>
      </c>
      <c r="H11" s="2">
        <v>76000000</v>
      </c>
      <c r="I11" s="2">
        <v>254200000</v>
      </c>
      <c r="J11" s="2">
        <v>256800000</v>
      </c>
      <c r="K11" s="2">
        <v>19800000</v>
      </c>
      <c r="L11" s="2">
        <v>28600000</v>
      </c>
      <c r="M11" s="2">
        <v>38300000</v>
      </c>
      <c r="N11" s="2">
        <f>H11+K11</f>
        <v>95800000</v>
      </c>
      <c r="O11" s="2">
        <f t="shared" si="1"/>
        <v>282800000</v>
      </c>
      <c r="P11" s="2">
        <f t="shared" si="1"/>
        <v>295100000</v>
      </c>
      <c r="Q11" s="6" t="s">
        <v>19</v>
      </c>
      <c r="R11" t="s">
        <v>27</v>
      </c>
      <c r="S11" s="2">
        <v>436600000</v>
      </c>
      <c r="T11" s="2">
        <v>514300000</v>
      </c>
      <c r="U11" s="2">
        <v>422400000</v>
      </c>
    </row>
    <row r="12" spans="1:21" x14ac:dyDescent="0.2">
      <c r="A12" t="s">
        <v>53</v>
      </c>
      <c r="B12" s="3"/>
      <c r="C12" s="5">
        <v>5.1499999999999997E-2</v>
      </c>
      <c r="D12" s="2">
        <v>6150</v>
      </c>
      <c r="E12" s="2">
        <v>12300</v>
      </c>
      <c r="F12" s="2">
        <v>6150</v>
      </c>
      <c r="G12" s="2">
        <v>8000</v>
      </c>
      <c r="H12" s="2">
        <f>H10</f>
        <v>99200000</v>
      </c>
      <c r="I12" s="2">
        <f t="shared" ref="I12:J12" si="2">I10</f>
        <v>331700000</v>
      </c>
      <c r="J12" s="2">
        <f t="shared" si="2"/>
        <v>335000000</v>
      </c>
      <c r="K12" s="7">
        <f>K$11*(0.25*(($D12)/($D$11)) + 0.25*(($E12)/($E$11)) + 0.25*(($F12)/($F$11)) + 0.25*(($G12)/$G$11))</f>
        <v>21289024.390243903</v>
      </c>
      <c r="L12" s="7">
        <f>L$11*(0.25*(($D12)/($D$11)) + 0.25*(($E12)/($E$11)) + 0.25*(($F12)/($F$11)) + 0.25*(($G12)/$G$11))</f>
        <v>30750813.008130081</v>
      </c>
      <c r="M12" s="7">
        <f>M$11*(0.25*(($D12)/($D$11)) + 0.25*(($E12)/($E$11)) + 0.25*(($F12)/($F$11)) + 0.25*(($G12)/$G$11))</f>
        <v>41180284.55284553</v>
      </c>
      <c r="N12" s="7">
        <f t="shared" ref="N12:P12" si="3">H12+K12</f>
        <v>120489024.3902439</v>
      </c>
      <c r="O12" s="7">
        <f t="shared" si="3"/>
        <v>362450813.00813007</v>
      </c>
      <c r="P12" s="7">
        <f t="shared" si="3"/>
        <v>376180284.55284554</v>
      </c>
      <c r="Q12" s="6"/>
      <c r="S12" s="2"/>
      <c r="T12" s="2"/>
      <c r="U12" s="2"/>
    </row>
    <row r="13" spans="1:21" x14ac:dyDescent="0.2">
      <c r="A13" t="s">
        <v>54</v>
      </c>
      <c r="B13" s="3"/>
      <c r="C13" s="5">
        <v>5.0500000000000003E-2</v>
      </c>
      <c r="D13" s="2">
        <v>5850</v>
      </c>
      <c r="E13" s="2">
        <v>11700</v>
      </c>
      <c r="F13" s="2">
        <v>5850</v>
      </c>
      <c r="G13" s="2">
        <v>7500</v>
      </c>
      <c r="H13" s="7">
        <f>Quadratic!D$13*(Main!$C13^2) + Quadratic!D$14*Main!$C13 + Quadratic!D$15</f>
        <v>118166641.3324995</v>
      </c>
      <c r="I13" s="7">
        <f>Quadratic!E$13*(Main!$C13^2) + Quadratic!E$14*Main!$C13 + Quadratic!E$15</f>
        <v>395066641.33250046</v>
      </c>
      <c r="J13" s="7">
        <f>Quadratic!F$13*(Main!$C13^2) + Quadratic!F$14*Main!$C13 + Quadratic!F$15</f>
        <v>398966641.33250046</v>
      </c>
      <c r="K13" s="7">
        <f>K$11*(0.25*(($D13)/($D$11)) + 0.25*(($E13)/($E$11)) + 0.25*(($F13)/($F$11)) + 0.25*(($G13)/$G$11))</f>
        <v>20162195.121951219</v>
      </c>
      <c r="L13" s="7">
        <f>L$11*(0.25*(($D13)/($D$11)) + 0.25*(($E13)/($E$11)) + 0.25*(($F13)/($F$11)) + 0.25*(($G13)/$G$11))</f>
        <v>29123170.731707316</v>
      </c>
      <c r="M13" s="7">
        <f>M$11*(0.25*(($D13)/($D$11)) + 0.25*(($E13)/($E$11)) + 0.25*(($F13)/($F$11)) + 0.25*(($G13)/$G$11))</f>
        <v>39000609.756097563</v>
      </c>
      <c r="N13" s="7">
        <f>H13+K13</f>
        <v>138328836.45445073</v>
      </c>
      <c r="O13" s="7">
        <f t="shared" ref="O13:P13" si="4">I13+L13</f>
        <v>424189812.06420779</v>
      </c>
      <c r="P13" s="7">
        <f t="shared" si="4"/>
        <v>437967251.08859801</v>
      </c>
      <c r="Q13" s="6"/>
      <c r="S13" s="2"/>
      <c r="T13" s="2"/>
      <c r="U13" s="2"/>
    </row>
    <row r="14" spans="1:21" x14ac:dyDescent="0.2">
      <c r="A14" t="s">
        <v>55</v>
      </c>
      <c r="B14" s="3"/>
      <c r="C14" s="5">
        <v>5.2499999999999998E-2</v>
      </c>
      <c r="D14" s="2">
        <v>6150</v>
      </c>
      <c r="E14" s="2">
        <v>12300</v>
      </c>
      <c r="F14" s="2">
        <v>6150</v>
      </c>
      <c r="G14" s="2">
        <v>8000</v>
      </c>
      <c r="H14" s="7">
        <f>Quadratic!D$13*(Main!$C14^2) + Quadratic!D$14*Main!$C14 + Quadratic!D$15</f>
        <v>75999973.312500954</v>
      </c>
      <c r="I14" s="7">
        <f>Quadratic!E$13*(Main!$C14^2) + Quadratic!E$14*Main!$C14 + Quadratic!E$15</f>
        <v>254199973.31250381</v>
      </c>
      <c r="J14" s="7">
        <f>Quadratic!F$13*(Main!$C14^2) + Quadratic!F$14*Main!$C14 + Quadratic!F$15</f>
        <v>256799973.31250381</v>
      </c>
      <c r="K14" s="7">
        <f>K$11*(0.25*(($D14)/($D$11)) + 0.25*(($E14)/($E$11)) + 0.25*(($F14)/($F$11)) + 0.25*(($G14)/$G$11))</f>
        <v>21289024.390243903</v>
      </c>
      <c r="L14" s="7">
        <f>L$11*(0.25*(($D14)/($D$11)) + 0.25*(($E14)/($E$11)) + 0.25*(($F14)/($F$11)) + 0.25*(($G14)/$G$11))</f>
        <v>30750813.008130081</v>
      </c>
      <c r="M14" s="7">
        <f>M$11*(0.25*(($D14)/($D$11)) + 0.25*(($E14)/($E$11)) + 0.25*(($F14)/($F$11)) + 0.25*(($G14)/$G$11))</f>
        <v>41180284.55284553</v>
      </c>
      <c r="N14" s="7">
        <f>H14+K14</f>
        <v>97288997.702744856</v>
      </c>
      <c r="O14" s="7">
        <f t="shared" ref="O14" si="5">I14+L14</f>
        <v>284950786.32063389</v>
      </c>
      <c r="P14" s="7">
        <f t="shared" ref="P14" si="6">J14+M14</f>
        <v>297980257.86534935</v>
      </c>
      <c r="Q14" s="6"/>
      <c r="S14" s="2"/>
      <c r="T14" s="2"/>
      <c r="U14" s="2"/>
    </row>
    <row r="15" spans="1:21" x14ac:dyDescent="0.2">
      <c r="H15" s="2"/>
    </row>
    <row r="16" spans="1:21" x14ac:dyDescent="0.2">
      <c r="A16" s="1" t="s">
        <v>33</v>
      </c>
    </row>
    <row r="17" spans="1:13" x14ac:dyDescent="0.2">
      <c r="A17" t="s">
        <v>34</v>
      </c>
    </row>
    <row r="18" spans="1:13" x14ac:dyDescent="0.2">
      <c r="A18" t="s">
        <v>58</v>
      </c>
    </row>
    <row r="19" spans="1:13" x14ac:dyDescent="0.2">
      <c r="A19" t="s">
        <v>59</v>
      </c>
    </row>
    <row r="20" spans="1:13" x14ac:dyDescent="0.2">
      <c r="A20" t="s">
        <v>43</v>
      </c>
    </row>
    <row r="21" spans="1:13" x14ac:dyDescent="0.2">
      <c r="A21" t="s">
        <v>44</v>
      </c>
    </row>
    <row r="22" spans="1:13" x14ac:dyDescent="0.2">
      <c r="K22" s="2"/>
      <c r="L22" s="2"/>
      <c r="M22" s="2"/>
    </row>
  </sheetData>
  <sortState xmlns:xlrd2="http://schemas.microsoft.com/office/spreadsheetml/2017/richdata2" ref="A7:R11">
    <sortCondition ref="C8:C11"/>
  </sortState>
  <hyperlinks>
    <hyperlink ref="Q9" r:id="rId1" xr:uid="{CE998623-E7EB-234D-A704-8C104C967930}"/>
    <hyperlink ref="Q11" r:id="rId2" xr:uid="{0A024A3F-8E73-834E-B898-1574229E6A0D}"/>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1B24F-2561-A04B-966F-11A2955ED163}">
  <dimension ref="A1:F15"/>
  <sheetViews>
    <sheetView workbookViewId="0">
      <selection activeCell="H17" sqref="H17"/>
    </sheetView>
  </sheetViews>
  <sheetFormatPr baseColWidth="10" defaultRowHeight="16" x14ac:dyDescent="0.2"/>
  <cols>
    <col min="4" max="4" width="12.83203125" customWidth="1"/>
    <col min="5" max="5" width="12.6640625" customWidth="1"/>
    <col min="6" max="6" width="12.1640625" customWidth="1"/>
  </cols>
  <sheetData>
    <row r="1" spans="1:6" x14ac:dyDescent="0.2">
      <c r="A1" t="s">
        <v>46</v>
      </c>
    </row>
    <row r="3" spans="1:6" x14ac:dyDescent="0.2">
      <c r="A3" t="s">
        <v>47</v>
      </c>
    </row>
    <row r="5" spans="1:6" x14ac:dyDescent="0.2">
      <c r="A5" t="s">
        <v>48</v>
      </c>
    </row>
    <row r="6" spans="1:6" x14ac:dyDescent="0.2">
      <c r="A6" t="s">
        <v>49</v>
      </c>
    </row>
    <row r="8" spans="1:6" x14ac:dyDescent="0.2">
      <c r="D8" s="11" t="s">
        <v>24</v>
      </c>
      <c r="E8" s="11"/>
      <c r="F8" s="11"/>
    </row>
    <row r="9" spans="1:6" x14ac:dyDescent="0.2">
      <c r="A9" s="11" t="s">
        <v>9</v>
      </c>
      <c r="B9" s="11" t="s">
        <v>8</v>
      </c>
      <c r="C9" s="11" t="s">
        <v>10</v>
      </c>
      <c r="D9" s="11" t="s">
        <v>4</v>
      </c>
      <c r="E9" s="11" t="s">
        <v>5</v>
      </c>
      <c r="F9" s="11" t="s">
        <v>6</v>
      </c>
    </row>
    <row r="10" spans="1:6" x14ac:dyDescent="0.2">
      <c r="A10" t="str">
        <f>Main!A9</f>
        <v>Revision House Sub for SB 169</v>
      </c>
      <c r="B10" s="3">
        <f>Main!B9</f>
        <v>45008</v>
      </c>
      <c r="C10" s="5">
        <f>Main!C9</f>
        <v>4.9500000000000002E-2</v>
      </c>
      <c r="D10" s="2">
        <f>Main!H9</f>
        <v>132900000</v>
      </c>
      <c r="E10" s="2">
        <f>Main!I9</f>
        <v>444300000</v>
      </c>
      <c r="F10" s="2">
        <f>Main!J9</f>
        <v>448700000</v>
      </c>
    </row>
    <row r="11" spans="1:6" x14ac:dyDescent="0.2">
      <c r="A11" t="str">
        <f>Main!A10</f>
        <v>Final version of House Substitute for SB 169</v>
      </c>
      <c r="B11" s="3">
        <f>Main!B10</f>
        <v>45021</v>
      </c>
      <c r="C11" s="5">
        <f>Main!C10</f>
        <v>5.1499999999999997E-2</v>
      </c>
      <c r="D11" s="2">
        <f>Main!H10</f>
        <v>99200000</v>
      </c>
      <c r="E11" s="2">
        <f>Main!I10</f>
        <v>331700000</v>
      </c>
      <c r="F11" s="2">
        <f>Main!J10</f>
        <v>335000000</v>
      </c>
    </row>
    <row r="12" spans="1:6" x14ac:dyDescent="0.2">
      <c r="A12" t="str">
        <f>Main!A11</f>
        <v>House Substitute for SB 169</v>
      </c>
      <c r="B12" s="3">
        <f>Main!B11</f>
        <v>45014</v>
      </c>
      <c r="C12" s="5">
        <f>Main!C11</f>
        <v>5.2499999999999998E-2</v>
      </c>
      <c r="D12" s="2">
        <f>Main!H11</f>
        <v>76000000</v>
      </c>
      <c r="E12" s="2">
        <f>Main!I11</f>
        <v>254200000</v>
      </c>
      <c r="F12" s="2">
        <f>Main!J11</f>
        <v>256800000</v>
      </c>
    </row>
    <row r="13" spans="1:6" x14ac:dyDescent="0.2">
      <c r="A13" t="s">
        <v>50</v>
      </c>
      <c r="D13" s="14">
        <v>-2116666670000</v>
      </c>
      <c r="E13" s="14">
        <v>-7066666670000</v>
      </c>
      <c r="F13" s="14">
        <v>-7116666670000</v>
      </c>
    </row>
    <row r="14" spans="1:6" x14ac:dyDescent="0.2">
      <c r="A14" t="s">
        <v>51</v>
      </c>
      <c r="D14" s="14">
        <v>196933333000</v>
      </c>
      <c r="E14" s="14">
        <v>657433333000</v>
      </c>
      <c r="F14" s="14">
        <v>661933333000</v>
      </c>
    </row>
    <row r="15" spans="1:6" x14ac:dyDescent="0.2">
      <c r="A15" t="s">
        <v>52</v>
      </c>
      <c r="D15" s="14">
        <v>-4428937500</v>
      </c>
      <c r="E15" s="14">
        <v>-14783550000</v>
      </c>
      <c r="F15" s="14">
        <v>-14879387500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vt:lpstr>
      <vt:lpstr>Quadratic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Evans</cp:lastModifiedBy>
  <dcterms:created xsi:type="dcterms:W3CDTF">2023-08-01T20:16:47Z</dcterms:created>
  <dcterms:modified xsi:type="dcterms:W3CDTF">2023-09-27T20:01:43Z</dcterms:modified>
</cp:coreProperties>
</file>