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evans/Docs/Economics/OSE/UT-RateCut/data/"/>
    </mc:Choice>
  </mc:AlternateContent>
  <xr:revisionPtr revIDLastSave="0" documentId="8_{9F89884F-24C1-B24F-873B-77EC589047BA}" xr6:coauthVersionLast="47" xr6:coauthVersionMax="47" xr10:uidLastSave="{00000000-0000-0000-0000-000000000000}"/>
  <bookViews>
    <workbookView xWindow="4760" yWindow="21160" windowWidth="31900" windowHeight="14840" xr2:uid="{DA92A03F-6D85-3D4B-A685-AC83812FC0E5}"/>
  </bookViews>
  <sheets>
    <sheet name="UT revenue pcts" sheetId="2" r:id="rId1"/>
    <sheet name="Cut 4.75" sheetId="1" r:id="rId2"/>
    <sheet name="Table 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5" i="3"/>
  <c r="I6" i="3"/>
  <c r="I5" i="3"/>
  <c r="H6" i="3"/>
  <c r="H5" i="3"/>
  <c r="G6" i="3"/>
  <c r="G5" i="3"/>
  <c r="F6" i="3"/>
  <c r="F5" i="3"/>
  <c r="D6" i="3"/>
  <c r="D5" i="3"/>
  <c r="R6" i="1"/>
  <c r="D12" i="2"/>
  <c r="C12" i="2"/>
  <c r="B12" i="2"/>
  <c r="D11" i="2"/>
  <c r="D18" i="2" s="1"/>
  <c r="D10" i="2"/>
  <c r="D9" i="2"/>
  <c r="C11" i="2"/>
  <c r="B11" i="2"/>
  <c r="B18" i="2" s="1"/>
  <c r="C10" i="2"/>
  <c r="B10" i="2"/>
  <c r="C9" i="2"/>
  <c r="B9" i="2"/>
  <c r="R5" i="1"/>
  <c r="P6" i="1"/>
  <c r="P5" i="1"/>
  <c r="P8" i="1"/>
  <c r="P7" i="1"/>
  <c r="L8" i="1"/>
  <c r="L7" i="1"/>
  <c r="L3" i="1"/>
  <c r="L2" i="1"/>
  <c r="H31" i="1"/>
  <c r="G31" i="1"/>
  <c r="H30" i="1"/>
  <c r="G30" i="1"/>
  <c r="H29" i="1"/>
  <c r="G29" i="1"/>
  <c r="H28" i="1"/>
  <c r="G28" i="1"/>
  <c r="I19" i="1"/>
  <c r="H19" i="1"/>
  <c r="G19" i="1"/>
  <c r="I14" i="1"/>
  <c r="H14" i="1"/>
  <c r="G14" i="1"/>
  <c r="I9" i="1"/>
  <c r="H9" i="1"/>
  <c r="G9" i="1"/>
  <c r="I4" i="1"/>
  <c r="H4" i="1"/>
  <c r="G4" i="1"/>
</calcChain>
</file>

<file path=xl/sharedStrings.xml><?xml version="1.0" encoding="utf-8"?>
<sst xmlns="http://schemas.openxmlformats.org/spreadsheetml/2006/main" count="96" uniqueCount="66">
  <si>
    <t>2023 General Session</t>
  </si>
  <si>
    <t>H.B. 54</t>
  </si>
  <si>
    <t>Rep. Steve Eliason, Sen. Daniel McCay</t>
  </si>
  <si>
    <t>Corp rate cut</t>
  </si>
  <si>
    <t>Pers rate cut</t>
  </si>
  <si>
    <t>FY2023</t>
  </si>
  <si>
    <t>FY2024</t>
  </si>
  <si>
    <t>FY2025</t>
  </si>
  <si>
    <t>Income tax fund</t>
  </si>
  <si>
    <t>Income tax fund, one time</t>
  </si>
  <si>
    <t>Total revenues</t>
  </si>
  <si>
    <t>4.85 to 4.8</t>
  </si>
  <si>
    <t>HB 240</t>
  </si>
  <si>
    <t>Rep. Nelson Abbot</t>
  </si>
  <si>
    <t>4.85 to 4.65</t>
  </si>
  <si>
    <t>2022 General Session</t>
  </si>
  <si>
    <t>HB 197</t>
  </si>
  <si>
    <t>4.95 to 4.50</t>
  </si>
  <si>
    <t>FY2022</t>
  </si>
  <si>
    <t>Education Fund</t>
  </si>
  <si>
    <t>Education Fund, one-time</t>
  </si>
  <si>
    <t>SB 59</t>
  </si>
  <si>
    <t>Sen. Daniel McCay, Rep. Casey Snider</t>
  </si>
  <si>
    <t>4.95 to 4.85</t>
  </si>
  <si>
    <t>plus apportionment changes</t>
  </si>
  <si>
    <t>FY2021</t>
  </si>
  <si>
    <t>Individual income tax</t>
  </si>
  <si>
    <t>Total revenue</t>
  </si>
  <si>
    <t>IIT pct of total revenue</t>
  </si>
  <si>
    <t>Corporate income tax</t>
  </si>
  <si>
    <t>CIT pct of total revenue</t>
  </si>
  <si>
    <t>IIT pct of IIT + CIT</t>
  </si>
  <si>
    <t>CIT pct of IIT + CIT</t>
  </si>
  <si>
    <t>annual loss to PIT</t>
  </si>
  <si>
    <t>annual loss to CIT</t>
  </si>
  <si>
    <t>individual income tax</t>
  </si>
  <si>
    <t>FY2020</t>
  </si>
  <si>
    <t>corporate tax</t>
  </si>
  <si>
    <t>total revenue</t>
  </si>
  <si>
    <t>IIT pct tot rev</t>
  </si>
  <si>
    <t>CIT pct tot rev</t>
  </si>
  <si>
    <t>IIT pct IIT + CIT</t>
  </si>
  <si>
    <t>Fiscal note IIT + CIT</t>
  </si>
  <si>
    <t>Fiscal note IIT</t>
  </si>
  <si>
    <t>2018 General Session</t>
  </si>
  <si>
    <t>HB 293</t>
  </si>
  <si>
    <t>Year/Session</t>
  </si>
  <si>
    <t>Bill</t>
  </si>
  <si>
    <t>Revenue Summary Report</t>
  </si>
  <si>
    <t>2020-21</t>
  </si>
  <si>
    <t>2021-22</t>
  </si>
  <si>
    <t>Rate cut</t>
  </si>
  <si>
    <t>5.00% to 4.95%</t>
  </si>
  <si>
    <t>4.95% to 4.85%</t>
  </si>
  <si>
    <t>CIT pct IIT + CIT</t>
  </si>
  <si>
    <t>Table 7</t>
  </si>
  <si>
    <t>Rate cut from 4.85%</t>
  </si>
  <si>
    <t>Change in tax liability for low earner</t>
  </si>
  <si>
    <t>Change in tax liability for middle earner</t>
  </si>
  <si>
    <t>Factor above 4.75% rate cut change in tax liability for middle earner</t>
  </si>
  <si>
    <t>change in tax liability for high earner</t>
  </si>
  <si>
    <t>Factor above 4.75% rate cut change in tax liability for high earner</t>
  </si>
  <si>
    <t>Average factor above 4.75% rate cat</t>
  </si>
  <si>
    <t>Estimated revenue loss from tax cut reform (average, $ millions)</t>
  </si>
  <si>
    <t>Estimated revenue loss from tax cut reform (low, $ millions)</t>
  </si>
  <si>
    <t>Estimated revenue loss from tax cut reform (high, 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</si>
</sst>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%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  <xf numFmtId="10" fontId="0" fillId="0" borderId="0" xfId="0" applyNumberForma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x.utah.gov/esu/revenuereports/2021-revenue-summary.pdf" TargetMode="External"/><Relationship Id="rId2" Type="http://schemas.openxmlformats.org/officeDocument/2006/relationships/hyperlink" Target="https://tax.utah.gov/esu/revenuereports/2021-revenue-summary.pdf" TargetMode="External"/><Relationship Id="rId1" Type="http://schemas.openxmlformats.org/officeDocument/2006/relationships/hyperlink" Target="https://le.utah.gov/~2018/bills/static/HB0293.html" TargetMode="External"/><Relationship Id="rId5" Type="http://schemas.openxmlformats.org/officeDocument/2006/relationships/hyperlink" Target="https://le.utah.gov/~2022/bills/static/SB0059.html" TargetMode="External"/><Relationship Id="rId4" Type="http://schemas.openxmlformats.org/officeDocument/2006/relationships/hyperlink" Target="https://tax.utah.gov/esu/revenuereports/2022-revenue-summa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04A-5926-7A48-881E-230978E1CFAF}">
  <dimension ref="A3:E18"/>
  <sheetViews>
    <sheetView tabSelected="1" workbookViewId="0">
      <selection activeCell="D12" sqref="D12"/>
    </sheetView>
  </sheetViews>
  <sheetFormatPr baseColWidth="10" defaultRowHeight="16" x14ac:dyDescent="0.2"/>
  <cols>
    <col min="1" max="1" width="23" customWidth="1"/>
    <col min="2" max="2" width="11.1640625" bestFit="1" customWidth="1"/>
    <col min="4" max="4" width="12.1640625" bestFit="1" customWidth="1"/>
  </cols>
  <sheetData>
    <row r="3" spans="1:5" x14ac:dyDescent="0.2">
      <c r="B3" t="s">
        <v>36</v>
      </c>
      <c r="C3" t="s">
        <v>25</v>
      </c>
      <c r="D3" t="s">
        <v>18</v>
      </c>
    </row>
    <row r="4" spans="1:5" x14ac:dyDescent="0.2">
      <c r="A4" t="s">
        <v>48</v>
      </c>
      <c r="B4" s="4" t="s">
        <v>49</v>
      </c>
      <c r="C4" s="4" t="s">
        <v>49</v>
      </c>
      <c r="D4" s="4" t="s">
        <v>50</v>
      </c>
      <c r="E4" s="4"/>
    </row>
    <row r="5" spans="1:5" x14ac:dyDescent="0.2">
      <c r="A5" t="s">
        <v>35</v>
      </c>
      <c r="B5">
        <v>3985.4</v>
      </c>
      <c r="C5">
        <v>6110.5</v>
      </c>
      <c r="D5">
        <v>6771.9</v>
      </c>
    </row>
    <row r="6" spans="1:5" x14ac:dyDescent="0.2">
      <c r="A6" t="s">
        <v>37</v>
      </c>
      <c r="B6">
        <v>355.9</v>
      </c>
      <c r="C6">
        <v>742.7</v>
      </c>
      <c r="D6">
        <v>937</v>
      </c>
    </row>
    <row r="7" spans="1:5" x14ac:dyDescent="0.2">
      <c r="A7" t="s">
        <v>38</v>
      </c>
      <c r="B7">
        <v>10701.4</v>
      </c>
      <c r="C7">
        <v>13965.8</v>
      </c>
      <c r="D7">
        <v>16020.1</v>
      </c>
    </row>
    <row r="9" spans="1:5" x14ac:dyDescent="0.2">
      <c r="A9" t="s">
        <v>39</v>
      </c>
      <c r="B9" s="2">
        <f>B5/B7</f>
        <v>0.37241856205730095</v>
      </c>
      <c r="C9" s="2">
        <f>C5/C7</f>
        <v>0.43753311661344141</v>
      </c>
      <c r="D9" s="2">
        <f>D5/D7</f>
        <v>0.42271271714908143</v>
      </c>
    </row>
    <row r="10" spans="1:5" x14ac:dyDescent="0.2">
      <c r="A10" t="s">
        <v>40</v>
      </c>
      <c r="B10" s="2">
        <f>B6/B7</f>
        <v>3.325733081652868E-2</v>
      </c>
      <c r="C10" s="2">
        <f>C6/C7</f>
        <v>5.3179910925260282E-2</v>
      </c>
      <c r="D10" s="2">
        <f>D6/D7</f>
        <v>5.8489023164649406E-2</v>
      </c>
    </row>
    <row r="11" spans="1:5" x14ac:dyDescent="0.2">
      <c r="A11" t="s">
        <v>41</v>
      </c>
      <c r="B11" s="2">
        <f>B5/(B5+B6)</f>
        <v>0.9180199479418607</v>
      </c>
      <c r="C11" s="2">
        <f>C5/(C5+C6)</f>
        <v>0.89162726901301581</v>
      </c>
      <c r="D11" s="2">
        <f>D5/(D5+D6)</f>
        <v>0.87845217865065051</v>
      </c>
    </row>
    <row r="12" spans="1:5" x14ac:dyDescent="0.2">
      <c r="A12" t="s">
        <v>54</v>
      </c>
      <c r="B12" s="2">
        <f>B6/(B5+B6)</f>
        <v>8.1980052058139255E-2</v>
      </c>
      <c r="C12" s="2">
        <f>C6/(C5+C6)</f>
        <v>0.10837273098698419</v>
      </c>
      <c r="D12" s="2">
        <f>D6/(D5+D6)</f>
        <v>0.12154782134934945</v>
      </c>
    </row>
    <row r="13" spans="1:5" x14ac:dyDescent="0.2">
      <c r="B13" s="2"/>
      <c r="C13" s="2"/>
      <c r="D13" s="2"/>
    </row>
    <row r="14" spans="1:5" x14ac:dyDescent="0.2">
      <c r="A14" t="s">
        <v>46</v>
      </c>
      <c r="B14" t="s">
        <v>44</v>
      </c>
      <c r="C14" s="2"/>
      <c r="D14" s="2" t="s">
        <v>15</v>
      </c>
    </row>
    <row r="15" spans="1:5" x14ac:dyDescent="0.2">
      <c r="A15" t="s">
        <v>47</v>
      </c>
      <c r="B15" s="4" t="s">
        <v>45</v>
      </c>
      <c r="D15" s="4" t="s">
        <v>21</v>
      </c>
    </row>
    <row r="16" spans="1:5" x14ac:dyDescent="0.2">
      <c r="A16" t="s">
        <v>51</v>
      </c>
      <c r="B16" t="s">
        <v>52</v>
      </c>
      <c r="D16" t="s">
        <v>53</v>
      </c>
    </row>
    <row r="17" spans="1:4" x14ac:dyDescent="0.2">
      <c r="A17" t="s">
        <v>42</v>
      </c>
      <c r="B17" s="1">
        <v>56300000</v>
      </c>
      <c r="C17" s="1"/>
      <c r="D17" s="1">
        <v>163748000</v>
      </c>
    </row>
    <row r="18" spans="1:4" x14ac:dyDescent="0.2">
      <c r="A18" t="s">
        <v>43</v>
      </c>
      <c r="B18" s="1">
        <f>B11*B17</f>
        <v>51684523.069126755</v>
      </c>
      <c r="C18" s="1"/>
      <c r="D18" s="1">
        <f>D11*D17</f>
        <v>143844787.34968671</v>
      </c>
    </row>
  </sheetData>
  <hyperlinks>
    <hyperlink ref="B15" r:id="rId1" xr:uid="{F724D0A2-1313-F246-A014-A5791D0E5C1D}"/>
    <hyperlink ref="B4" r:id="rId2" xr:uid="{8EC5A1CE-72E7-8A40-A7A2-5BFCE7EE7641}"/>
    <hyperlink ref="C4" r:id="rId3" xr:uid="{FEC3F99E-0E87-BD4E-90C7-5158CF7205B3}"/>
    <hyperlink ref="D4" r:id="rId4" xr:uid="{1E508258-3D39-7947-A28A-4E84A107F1F6}"/>
    <hyperlink ref="D15" r:id="rId5" xr:uid="{47C41323-3B72-394F-B172-DB3F8A635F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3FC3-8F89-9346-AD20-607F921FFA03}">
  <dimension ref="A1:R31"/>
  <sheetViews>
    <sheetView workbookViewId="0">
      <selection activeCell="P6" sqref="P6"/>
    </sheetView>
  </sheetViews>
  <sheetFormatPr baseColWidth="10" defaultRowHeight="16" x14ac:dyDescent="0.2"/>
  <cols>
    <col min="1" max="1" width="18.1640625" customWidth="1"/>
    <col min="2" max="2" width="7.6640625" customWidth="1"/>
    <col min="3" max="3" width="32.83203125" customWidth="1"/>
    <col min="6" max="6" width="22.33203125" customWidth="1"/>
    <col min="7" max="7" width="11.1640625" bestFit="1" customWidth="1"/>
    <col min="8" max="9" width="12.1640625" bestFit="1" customWidth="1"/>
    <col min="11" max="11" width="15.5" customWidth="1"/>
    <col min="12" max="12" width="14.6640625" bestFit="1" customWidth="1"/>
    <col min="18" max="18" width="14.6640625" bestFit="1" customWidth="1"/>
  </cols>
  <sheetData>
    <row r="1" spans="1:18" x14ac:dyDescent="0.2"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18" x14ac:dyDescent="0.2">
      <c r="A2" t="s">
        <v>0</v>
      </c>
      <c r="B2" t="s">
        <v>1</v>
      </c>
      <c r="C2" t="s">
        <v>2</v>
      </c>
      <c r="D2" t="s">
        <v>11</v>
      </c>
      <c r="E2" t="s">
        <v>11</v>
      </c>
      <c r="F2" t="s">
        <v>8</v>
      </c>
      <c r="G2" s="1">
        <v>0</v>
      </c>
      <c r="H2" s="1">
        <v>96034000</v>
      </c>
      <c r="I2" s="1">
        <v>96034000</v>
      </c>
      <c r="K2" t="s">
        <v>33</v>
      </c>
      <c r="L2" s="3">
        <f>0.88*H2</f>
        <v>84509920</v>
      </c>
      <c r="N2">
        <v>0.05</v>
      </c>
    </row>
    <row r="3" spans="1:18" x14ac:dyDescent="0.2">
      <c r="F3" t="s">
        <v>9</v>
      </c>
      <c r="G3" s="1">
        <v>1669000</v>
      </c>
      <c r="H3" s="1">
        <v>20182000</v>
      </c>
      <c r="I3" s="1">
        <v>0</v>
      </c>
      <c r="K3" t="s">
        <v>34</v>
      </c>
      <c r="L3" s="3">
        <f>0.12*H2</f>
        <v>11524080</v>
      </c>
    </row>
    <row r="4" spans="1:18" x14ac:dyDescent="0.2">
      <c r="F4" t="s">
        <v>10</v>
      </c>
      <c r="G4" s="1">
        <f>SUM(G2:G3)</f>
        <v>1669000</v>
      </c>
      <c r="H4" s="1">
        <f>SUM(H2:H3)</f>
        <v>116216000</v>
      </c>
      <c r="I4" s="1">
        <f>SUM(I2:I3)</f>
        <v>96034000</v>
      </c>
    </row>
    <row r="5" spans="1:18" x14ac:dyDescent="0.2">
      <c r="N5">
        <v>0.1</v>
      </c>
      <c r="P5">
        <f>N5/N2</f>
        <v>2</v>
      </c>
      <c r="R5" s="3">
        <f>L2*P6</f>
        <v>166988800</v>
      </c>
    </row>
    <row r="6" spans="1:18" x14ac:dyDescent="0.2">
      <c r="A6" t="s">
        <v>0</v>
      </c>
      <c r="B6" t="s">
        <v>12</v>
      </c>
      <c r="C6" t="s">
        <v>13</v>
      </c>
      <c r="D6" t="s">
        <v>14</v>
      </c>
      <c r="E6" t="s">
        <v>14</v>
      </c>
      <c r="G6" t="s">
        <v>5</v>
      </c>
      <c r="H6" t="s">
        <v>6</v>
      </c>
      <c r="I6" t="s">
        <v>7</v>
      </c>
      <c r="P6">
        <f>P8/2</f>
        <v>1.9759668450757024</v>
      </c>
      <c r="R6" s="3">
        <f>0.5*L2+0.5*L7</f>
        <v>209243760</v>
      </c>
    </row>
    <row r="7" spans="1:18" x14ac:dyDescent="0.2">
      <c r="F7" t="s">
        <v>8</v>
      </c>
      <c r="G7" s="1">
        <v>0</v>
      </c>
      <c r="H7" s="1">
        <v>379520000</v>
      </c>
      <c r="I7" s="1">
        <v>379520000</v>
      </c>
      <c r="K7" t="s">
        <v>33</v>
      </c>
      <c r="L7" s="3">
        <f>0.88*H7</f>
        <v>333977600</v>
      </c>
      <c r="N7">
        <v>0.2</v>
      </c>
      <c r="P7">
        <f>N7/N2</f>
        <v>4</v>
      </c>
    </row>
    <row r="8" spans="1:18" x14ac:dyDescent="0.2">
      <c r="F8" t="s">
        <v>9</v>
      </c>
      <c r="G8" s="1">
        <v>6670000</v>
      </c>
      <c r="H8" s="1">
        <v>79630000</v>
      </c>
      <c r="I8" s="1">
        <v>0</v>
      </c>
      <c r="K8" t="s">
        <v>34</v>
      </c>
      <c r="L8" s="3">
        <f>0.12*H7</f>
        <v>45542400</v>
      </c>
      <c r="P8">
        <f>L7/L2</f>
        <v>3.9519336901514048</v>
      </c>
    </row>
    <row r="9" spans="1:18" x14ac:dyDescent="0.2">
      <c r="F9" t="s">
        <v>10</v>
      </c>
      <c r="G9" s="1">
        <f>SUM(G7:G8)</f>
        <v>6670000</v>
      </c>
      <c r="H9" s="1">
        <f t="shared" ref="H9:I9" si="0">SUM(H7:H8)</f>
        <v>459150000</v>
      </c>
      <c r="I9" s="1">
        <f t="shared" si="0"/>
        <v>379520000</v>
      </c>
    </row>
    <row r="11" spans="1:18" x14ac:dyDescent="0.2">
      <c r="A11" t="s">
        <v>15</v>
      </c>
      <c r="B11" t="s">
        <v>16</v>
      </c>
      <c r="C11" t="s">
        <v>13</v>
      </c>
      <c r="D11" t="s">
        <v>17</v>
      </c>
      <c r="E11" t="s">
        <v>17</v>
      </c>
      <c r="G11" t="s">
        <v>18</v>
      </c>
      <c r="H11" t="s">
        <v>5</v>
      </c>
      <c r="I11" t="s">
        <v>6</v>
      </c>
    </row>
    <row r="12" spans="1:18" x14ac:dyDescent="0.2">
      <c r="F12" t="s">
        <v>19</v>
      </c>
      <c r="G12" s="1">
        <v>0</v>
      </c>
      <c r="H12" s="1">
        <v>734163000</v>
      </c>
      <c r="I12" s="1">
        <v>734163000</v>
      </c>
    </row>
    <row r="13" spans="1:18" x14ac:dyDescent="0.2">
      <c r="F13" t="s">
        <v>20</v>
      </c>
      <c r="G13" s="1">
        <v>60488000</v>
      </c>
      <c r="H13" s="1">
        <v>84061000</v>
      </c>
      <c r="I13" s="1">
        <v>0</v>
      </c>
    </row>
    <row r="14" spans="1:18" x14ac:dyDescent="0.2">
      <c r="F14" t="s">
        <v>10</v>
      </c>
      <c r="G14" s="1">
        <f>SUM(G12:G13)</f>
        <v>60488000</v>
      </c>
      <c r="H14" s="1">
        <f t="shared" ref="H14" si="1">SUM(H12:H13)</f>
        <v>818224000</v>
      </c>
      <c r="I14" s="1">
        <f t="shared" ref="I14" si="2">SUM(I12:I13)</f>
        <v>734163000</v>
      </c>
    </row>
    <row r="16" spans="1:18" x14ac:dyDescent="0.2">
      <c r="A16" t="s">
        <v>15</v>
      </c>
      <c r="B16" t="s">
        <v>21</v>
      </c>
      <c r="C16" t="s">
        <v>22</v>
      </c>
      <c r="D16" t="s">
        <v>23</v>
      </c>
      <c r="E16" t="s">
        <v>23</v>
      </c>
      <c r="G16" t="s">
        <v>18</v>
      </c>
      <c r="H16" t="s">
        <v>5</v>
      </c>
      <c r="I16" t="s">
        <v>6</v>
      </c>
    </row>
    <row r="17" spans="4:9" x14ac:dyDescent="0.2">
      <c r="D17" t="s">
        <v>24</v>
      </c>
      <c r="F17" t="s">
        <v>19</v>
      </c>
      <c r="G17" s="1">
        <v>0</v>
      </c>
      <c r="H17" s="1">
        <v>192916000</v>
      </c>
      <c r="I17" s="1">
        <v>192916000</v>
      </c>
    </row>
    <row r="18" spans="4:9" x14ac:dyDescent="0.2">
      <c r="F18" t="s">
        <v>20</v>
      </c>
      <c r="G18" s="1">
        <v>11455000</v>
      </c>
      <c r="H18" s="1">
        <v>18010000</v>
      </c>
      <c r="I18" s="1">
        <v>0</v>
      </c>
    </row>
    <row r="19" spans="4:9" x14ac:dyDescent="0.2">
      <c r="F19" t="s">
        <v>10</v>
      </c>
      <c r="G19" s="1">
        <f>SUM(G17:G18)</f>
        <v>11455000</v>
      </c>
      <c r="H19" s="1">
        <f t="shared" ref="H19" si="3">SUM(H17:H18)</f>
        <v>210926000</v>
      </c>
      <c r="I19" s="1">
        <f t="shared" ref="I19" si="4">SUM(I17:I18)</f>
        <v>192916000</v>
      </c>
    </row>
    <row r="23" spans="4:9" x14ac:dyDescent="0.2">
      <c r="G23" t="s">
        <v>25</v>
      </c>
      <c r="H23" t="s">
        <v>18</v>
      </c>
    </row>
    <row r="24" spans="4:9" x14ac:dyDescent="0.2">
      <c r="F24" t="s">
        <v>26</v>
      </c>
      <c r="G24">
        <v>6110.5</v>
      </c>
      <c r="H24">
        <v>6771.9</v>
      </c>
    </row>
    <row r="25" spans="4:9" x14ac:dyDescent="0.2">
      <c r="F25" t="s">
        <v>29</v>
      </c>
      <c r="G25">
        <v>742.7</v>
      </c>
      <c r="H25">
        <v>937</v>
      </c>
    </row>
    <row r="26" spans="4:9" x14ac:dyDescent="0.2">
      <c r="F26" t="s">
        <v>27</v>
      </c>
      <c r="G26">
        <v>13965.6</v>
      </c>
      <c r="H26">
        <v>16020.2</v>
      </c>
    </row>
    <row r="28" spans="4:9" x14ac:dyDescent="0.2">
      <c r="F28" t="s">
        <v>28</v>
      </c>
      <c r="G28" s="2">
        <f>G24/G26</f>
        <v>0.43753938248267171</v>
      </c>
      <c r="H28" s="2">
        <f>H24/H26</f>
        <v>0.42271007852586107</v>
      </c>
    </row>
    <row r="29" spans="4:9" x14ac:dyDescent="0.2">
      <c r="F29" t="s">
        <v>30</v>
      </c>
      <c r="G29" s="2">
        <f>G25/G26</f>
        <v>5.3180672509595003E-2</v>
      </c>
      <c r="H29" s="2">
        <f>H25/H26</f>
        <v>5.8488658069187648E-2</v>
      </c>
    </row>
    <row r="30" spans="4:9" x14ac:dyDescent="0.2">
      <c r="F30" t="s">
        <v>31</v>
      </c>
      <c r="G30" s="2">
        <f>G24/(G24+G25)</f>
        <v>0.89162726901301581</v>
      </c>
      <c r="H30" s="2">
        <f>H24/(H24+H25)</f>
        <v>0.87845217865065051</v>
      </c>
    </row>
    <row r="31" spans="4:9" x14ac:dyDescent="0.2">
      <c r="F31" t="s">
        <v>32</v>
      </c>
      <c r="G31" s="2">
        <f>G25/(G24+G25)</f>
        <v>0.10837273098698419</v>
      </c>
      <c r="H31" s="2">
        <f>H25/(H24+H25)</f>
        <v>0.12154782134934945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494B-4C61-7B4E-B32F-B3DD993121D7}">
  <dimension ref="A1:J6"/>
  <sheetViews>
    <sheetView workbookViewId="0">
      <selection activeCell="M8" sqref="M8"/>
    </sheetView>
  </sheetViews>
  <sheetFormatPr baseColWidth="10" defaultRowHeight="16" x14ac:dyDescent="0.2"/>
  <cols>
    <col min="8" max="10" width="13.6640625" bestFit="1" customWidth="1"/>
  </cols>
  <sheetData>
    <row r="1" spans="1:10" x14ac:dyDescent="0.2">
      <c r="A1" t="s">
        <v>55</v>
      </c>
    </row>
    <row r="3" spans="1:10" x14ac:dyDescent="0.2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</row>
    <row r="4" spans="1:10" x14ac:dyDescent="0.2">
      <c r="A4" s="5">
        <v>4.7500000000000001E-2</v>
      </c>
      <c r="B4" s="6">
        <v>0</v>
      </c>
      <c r="C4" s="1">
        <v>-80</v>
      </c>
      <c r="E4" s="1">
        <v>-200</v>
      </c>
      <c r="H4" s="1">
        <v>166988800</v>
      </c>
      <c r="I4" s="1"/>
      <c r="J4" s="1"/>
    </row>
    <row r="5" spans="1:10" x14ac:dyDescent="0.2">
      <c r="A5" s="5">
        <v>4.4999999999999998E-2</v>
      </c>
      <c r="B5" s="6">
        <v>0</v>
      </c>
      <c r="C5" s="1">
        <v>-280</v>
      </c>
      <c r="D5">
        <f>C5/C4</f>
        <v>3.5</v>
      </c>
      <c r="E5" s="1">
        <v>-656</v>
      </c>
      <c r="F5">
        <f>E5/E4</f>
        <v>3.28</v>
      </c>
      <c r="G5">
        <f>0.5*D5+0.5*F5</f>
        <v>3.3899999999999997</v>
      </c>
      <c r="H5" s="1">
        <f>G5*H4</f>
        <v>566092032</v>
      </c>
      <c r="I5" s="1">
        <f>F5*H4</f>
        <v>547723264</v>
      </c>
      <c r="J5" s="1">
        <f>D5*H4</f>
        <v>584460800</v>
      </c>
    </row>
    <row r="6" spans="1:10" x14ac:dyDescent="0.2">
      <c r="A6" s="5">
        <v>0.04</v>
      </c>
      <c r="B6" s="6">
        <v>0</v>
      </c>
      <c r="C6" s="1">
        <v>-680</v>
      </c>
      <c r="D6">
        <f>C6/C4</f>
        <v>8.5</v>
      </c>
      <c r="E6" s="1">
        <v>-1656</v>
      </c>
      <c r="F6">
        <f>E6/E4</f>
        <v>8.2799999999999994</v>
      </c>
      <c r="G6">
        <f>0.5*D6+0.5*F6</f>
        <v>8.39</v>
      </c>
      <c r="H6" s="1">
        <f>G6*H4</f>
        <v>1401036032</v>
      </c>
      <c r="I6" s="1">
        <f>F6*H4</f>
        <v>1382667264</v>
      </c>
      <c r="J6" s="1">
        <f>D6*H4</f>
        <v>1419404800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 revenue pcts</vt:lpstr>
      <vt:lpstr>Cut 4.75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2023-02-04T22:06:10Z</dcterms:created>
  <dcterms:modified xsi:type="dcterms:W3CDTF">2023-02-06T08:57:38Z</dcterms:modified>
</cp:coreProperties>
</file>